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05D82CA9-5A7D-420F-AD35-B3E7B69C987E}" xr6:coauthVersionLast="45" xr6:coauthVersionMax="45" xr10:uidLastSave="{00000000-0000-0000-0000-000000000000}"/>
  <bookViews>
    <workbookView xWindow="-120" yWindow="-120" windowWidth="29040" windowHeight="15840" activeTab="3" xr2:uid="{E06427C0-47F7-42FD-AC5A-4E340D5BBA6E}"/>
  </bookViews>
  <sheets>
    <sheet name="input" sheetId="5" r:id="rId1"/>
    <sheet name="results" sheetId="4" r:id="rId2"/>
    <sheet name="ternary_env" sheetId="8" r:id="rId3"/>
    <sheet name="ternary_eco" sheetId="9" r:id="rId4"/>
    <sheet name="main" sheetId="2" r:id="rId5"/>
  </sheets>
  <definedNames>
    <definedName name="OpenSolver_ChosenSolver" localSheetId="0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4" hidden="1">0</definedName>
    <definedName name="OpenSolver_DualsNewSheet" localSheetId="1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4" hidden="1">1</definedName>
    <definedName name="OpenSolver_UpdateSensitivity" localSheetId="1" hidden="1">1</definedName>
    <definedName name="solver_adj" localSheetId="0" hidden="1">input!#REF!</definedName>
    <definedName name="solver_adj" localSheetId="4" hidden="1">main!$G$11:$G$14</definedName>
    <definedName name="solver_adj" localSheetId="1" hidden="1">results!#REF!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4" hidden="1">1</definedName>
    <definedName name="solver_drv" localSheetId="1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lhs1" localSheetId="0" hidden="1">input!#REF!</definedName>
    <definedName name="solver_lhs1" localSheetId="4" hidden="1">main!$D$11</definedName>
    <definedName name="solver_lhs1" localSheetId="1" hidden="1">results!#REF!</definedName>
    <definedName name="solver_lhs2" localSheetId="0" hidden="1">input!#REF!</definedName>
    <definedName name="solver_lhs2" localSheetId="4" hidden="1">main!$D$12:$D$14</definedName>
    <definedName name="solver_lhs2" localSheetId="1" hidden="1">results!#REF!</definedName>
    <definedName name="solver_lhs3" localSheetId="4" hidden="1">main!$F$11:$F$14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um" localSheetId="0" hidden="1">2</definedName>
    <definedName name="solver_num" localSheetId="4" hidden="1">3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0" hidden="1">input!#REF!</definedName>
    <definedName name="solver_opt" localSheetId="4" hidden="1">main!$D$18</definedName>
    <definedName name="solver_opt" localSheetId="1" hidden="1">results!#REF!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el3" localSheetId="4" hidden="1">3</definedName>
    <definedName name="solver_rhs1" localSheetId="0" hidden="1">input!#REF!</definedName>
    <definedName name="solver_rhs1" localSheetId="4" hidden="1">main!$E$11</definedName>
    <definedName name="solver_rhs1" localSheetId="1" hidden="1">results!#REF!</definedName>
    <definedName name="solver_rhs2" localSheetId="0" hidden="1">input!#REF!</definedName>
    <definedName name="solver_rhs2" localSheetId="4" hidden="1">main!$E$12:$E$14</definedName>
    <definedName name="solver_rhs2" localSheetId="1" hidden="1">results!#REF!</definedName>
    <definedName name="solver_rhs3" localSheetId="4" hidden="1">0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2" l="1"/>
  <c r="F5" i="2"/>
  <c r="D11" i="2" a="1"/>
  <c r="D11" i="2" s="1"/>
  <c r="G6" i="2" a="1"/>
  <c r="G6" i="2" s="1"/>
  <c r="G5" i="2" a="1"/>
  <c r="G5" i="2" s="1"/>
  <c r="G4" i="2" a="1"/>
  <c r="G4" i="2" s="1"/>
  <c r="G3" i="2" a="1"/>
  <c r="H3" i="2" s="1"/>
  <c r="G3" i="2"/>
  <c r="K3" i="2"/>
  <c r="L3" i="2"/>
  <c r="M3" i="2"/>
  <c r="N3" i="2"/>
  <c r="O3" i="2"/>
  <c r="P3" i="2"/>
  <c r="Q3" i="2"/>
  <c r="R3" i="2"/>
  <c r="S3" i="2"/>
  <c r="V3" i="2"/>
  <c r="W3" i="2"/>
  <c r="X3" i="2"/>
  <c r="Y3" i="2"/>
  <c r="Z3" i="2"/>
  <c r="AA3" i="2"/>
  <c r="AB3" i="2"/>
  <c r="D12" i="2" l="1" a="1"/>
  <c r="D12" i="2" s="1"/>
  <c r="D13" i="2" a="1"/>
  <c r="D13" i="2" s="1"/>
  <c r="D14" i="2" a="1"/>
  <c r="D14" i="2" s="1"/>
  <c r="J3" i="2"/>
  <c r="U3" i="2"/>
  <c r="I3" i="2"/>
  <c r="T3" i="2"/>
  <c r="E13" i="8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C61" i="8"/>
  <c r="C49" i="8"/>
  <c r="C25" i="8"/>
  <c r="C13" i="8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C17" i="4" l="1"/>
  <c r="A13" i="9" l="1" a="1"/>
  <c r="A18" i="9" s="1"/>
  <c r="A13" i="8" a="1"/>
  <c r="A15" i="8" s="1"/>
  <c r="A65" i="9" l="1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C52" i="9"/>
  <c r="C40" i="9"/>
  <c r="C28" i="9"/>
  <c r="C16" i="9"/>
  <c r="C63" i="9"/>
  <c r="C51" i="9"/>
  <c r="C39" i="9"/>
  <c r="C27" i="9"/>
  <c r="C15" i="9"/>
  <c r="C74" i="9"/>
  <c r="C62" i="9"/>
  <c r="C50" i="9"/>
  <c r="C38" i="9"/>
  <c r="C26" i="9"/>
  <c r="C14" i="9"/>
  <c r="C73" i="9"/>
  <c r="C61" i="9"/>
  <c r="C49" i="9"/>
  <c r="C37" i="9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37" i="9" l="1"/>
  <c r="G37" i="9" s="1"/>
  <c r="L37" i="9" s="1"/>
  <c r="F39" i="9"/>
  <c r="I39" i="9" s="1"/>
  <c r="F64" i="9"/>
  <c r="I64" i="9" s="1"/>
  <c r="F13" i="8"/>
  <c r="G13" i="8" s="1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F67" i="9"/>
  <c r="I67" i="9" s="1"/>
  <c r="I37" i="9"/>
  <c r="K37" i="9" s="1"/>
  <c r="F62" i="9"/>
  <c r="G62" i="9" s="1"/>
  <c r="F49" i="9"/>
  <c r="G49" i="9" s="1"/>
  <c r="F55" i="9"/>
  <c r="I55" i="9" s="1"/>
  <c r="F23" i="9"/>
  <c r="H23" i="9" s="1"/>
  <c r="F41" i="9"/>
  <c r="G41" i="9" s="1"/>
  <c r="F52" i="9"/>
  <c r="H52" i="9" s="1"/>
  <c r="F43" i="9"/>
  <c r="I43" i="9" s="1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H64" i="9" l="1"/>
  <c r="H37" i="9"/>
  <c r="J37" i="9" s="1"/>
  <c r="G39" i="9"/>
  <c r="K39" i="9" s="1"/>
  <c r="G64" i="9"/>
  <c r="K64" i="9" s="1"/>
  <c r="I49" i="8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G44" i="9"/>
  <c r="I44" i="9"/>
  <c r="G29" i="9"/>
  <c r="I29" i="9"/>
  <c r="H29" i="9"/>
  <c r="H14" i="9"/>
  <c r="H50" i="9"/>
  <c r="H22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L64" i="9" l="1"/>
  <c r="J39" i="9"/>
  <c r="L39" i="9"/>
  <c r="J64" i="9"/>
  <c r="J26" i="8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D18" i="2" a="1"/>
  <c r="H11" i="2" l="1" a="1"/>
  <c r="H11" i="2" s="1"/>
  <c r="H14" i="2" l="1"/>
  <c r="H13" i="2"/>
  <c r="H12" i="2"/>
  <c r="D18" i="2" l="1"/>
  <c r="F11" i="2" l="1" a="1"/>
  <c r="F11" i="2" l="1"/>
  <c r="F13" i="2"/>
  <c r="F12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<sst xmlns="http://schemas.openxmlformats.org/spreadsheetml/2006/main" count="346" uniqueCount="111">
  <si>
    <t>Scenario</t>
  </si>
  <si>
    <t>Unit Cost</t>
  </si>
  <si>
    <t>Max Unit</t>
  </si>
  <si>
    <t>Functional Unit</t>
  </si>
  <si>
    <t>FU</t>
  </si>
  <si>
    <t>Max Inv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</si>
  <si>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</si>
  <si>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</si>
  <si>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</si>
  <si>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</si>
  <si>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</si>
  <si>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</si>
  <si>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</si>
  <si>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</si>
  <si>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</si>
  <si>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</si>
  <si>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</si>
  <si>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</si>
  <si>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</si>
  <si>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</si>
  <si>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</si>
  <si>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</si>
  <si>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</si>
  <si>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</si>
  <si>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</si>
  <si>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</si>
  <si>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</si>
  <si>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 M Ksh investment*</t>
  </si>
  <si>
    <t>M Ksh</t>
  </si>
  <si>
    <t>kton/FU</t>
  </si>
  <si>
    <t>kton</t>
  </si>
  <si>
    <t>Ecopulpers</t>
  </si>
  <si>
    <t>Biomass</t>
  </si>
  <si>
    <t>Shading nets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</si>
  <si>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</si>
  <si>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</si>
  <si>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</si>
  <si>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</si>
  <si>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</si>
  <si>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</si>
  <si>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</si>
  <si>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</si>
  <si>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</si>
  <si>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</si>
  <si>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</si>
  <si>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</si>
  <si>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</si>
  <si>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</si>
  <si>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</si>
  <si>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</si>
  <si>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</si>
  <si>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</si>
  <si>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</si>
  <si>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</si>
  <si>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</si>
  <si>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</si>
  <si>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</si>
  <si>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</si>
  <si>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</si>
  <si>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</si>
  <si>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</si>
  <si>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</si>
  <si>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</si>
  <si>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</si>
  <si>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</si>
  <si>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</si>
  <si>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</si>
  <si>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</si>
  <si>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</si>
  <si>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</si>
  <si>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</si>
  <si>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</si>
  <si>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</si>
  <si>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</si>
  <si>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</si>
  <si>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</si>
  <si>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</si>
  <si>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</si>
  <si>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_cover_50%</t>
  </si>
  <si>
    <t>_cover_60%</t>
  </si>
  <si>
    <t>_cover_70%</t>
  </si>
  <si>
    <t>_cover_80%</t>
  </si>
  <si>
    <t>_cover_90%</t>
  </si>
  <si>
    <t>_cover_100%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</si>
  <si>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</si>
  <si>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</si>
  <si>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</si>
  <si>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</si>
  <si>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</si>
  <si>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</si>
  <si>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</si>
  <si>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</si>
  <si>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</si>
  <si>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</si>
  <si>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</si>
  <si>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</si>
  <si>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</si>
  <si>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</si>
  <si>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</si>
  <si>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</si>
  <si>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</si>
  <si>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</si>
  <si>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</si>
  <si>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</si>
  <si>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</si>
  <si>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</si>
  <si>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</si>
  <si>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</si>
  <si>
    <t>Mm3</t>
  </si>
  <si>
    <t>kha</t>
  </si>
  <si>
    <t>Budget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</si>
</sst>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6" fillId="10" borderId="0" xfId="0" applyFont="1" applyFill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8" borderId="1" xfId="0" applyFont="1" applyFill="1" applyBorder="1"/>
    <xf numFmtId="165" fontId="8" fillId="8" borderId="1" xfId="0" applyNumberFormat="1" applyFont="1" applyFill="1" applyBorder="1" applyAlignment="1">
      <alignment horizontal="center"/>
    </xf>
    <xf numFmtId="167" fontId="8" fillId="8" borderId="1" xfId="0" applyNumberFormat="1" applyFont="1" applyFill="1" applyBorder="1" applyAlignment="1">
      <alignment horizontal="center"/>
    </xf>
    <xf numFmtId="168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165" fontId="7" fillId="8" borderId="1" xfId="0" applyNumberFormat="1" applyFont="1" applyFill="1" applyBorder="1" applyAlignment="1">
      <alignment horizontal="center"/>
    </xf>
    <xf numFmtId="167" fontId="7" fillId="8" borderId="1" xfId="0" applyNumberFormat="1" applyFont="1" applyFill="1" applyBorder="1" applyAlignment="1">
      <alignment horizontal="center"/>
    </xf>
    <xf numFmtId="168" fontId="7" fillId="8" borderId="1" xfId="0" applyNumberFormat="1" applyFont="1" applyFill="1" applyBorder="1" applyAlignment="1">
      <alignment horizontal="center"/>
    </xf>
    <xf numFmtId="0" fontId="8" fillId="9" borderId="1" xfId="0" applyFont="1" applyFill="1" applyBorder="1"/>
    <xf numFmtId="165" fontId="8" fillId="9" borderId="1" xfId="0" applyNumberFormat="1" applyFont="1" applyFill="1" applyBorder="1" applyAlignment="1">
      <alignment horizontal="center"/>
    </xf>
    <xf numFmtId="167" fontId="8" fillId="9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8" fillId="10" borderId="1" xfId="0" applyFont="1" applyFill="1" applyBorder="1"/>
    <xf numFmtId="165" fontId="8" fillId="10" borderId="1" xfId="0" applyNumberFormat="1" applyFont="1" applyFill="1" applyBorder="1" applyAlignment="1">
      <alignment horizontal="center"/>
    </xf>
    <xf numFmtId="167" fontId="8" fillId="10" borderId="1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/>
    <xf numFmtId="165" fontId="7" fillId="10" borderId="1" xfId="0" applyNumberFormat="1" applyFont="1" applyFill="1" applyBorder="1" applyAlignment="1">
      <alignment horizontal="center"/>
    </xf>
    <xf numFmtId="167" fontId="7" fillId="10" borderId="1" xfId="0" applyNumberFormat="1" applyFont="1" applyFill="1" applyBorder="1" applyAlignment="1">
      <alignment horizontal="center"/>
    </xf>
    <xf numFmtId="168" fontId="7" fillId="10" borderId="1" xfId="0" applyNumberFormat="1" applyFont="1" applyFill="1" applyBorder="1" applyAlignment="1">
      <alignment horizontal="center"/>
    </xf>
    <xf numFmtId="0" fontId="8" fillId="11" borderId="1" xfId="0" applyFont="1" applyFill="1" applyBorder="1"/>
    <xf numFmtId="0" fontId="7" fillId="11" borderId="1" xfId="0" applyFont="1" applyFill="1" applyBorder="1"/>
    <xf numFmtId="165" fontId="8" fillId="11" borderId="1" xfId="0" applyNumberFormat="1" applyFont="1" applyFill="1" applyBorder="1" applyAlignment="1">
      <alignment horizontal="center"/>
    </xf>
    <xf numFmtId="167" fontId="8" fillId="11" borderId="1" xfId="0" applyNumberFormat="1" applyFont="1" applyFill="1" applyBorder="1" applyAlignment="1">
      <alignment horizontal="center"/>
    </xf>
    <xf numFmtId="168" fontId="8" fillId="11" borderId="1" xfId="0" applyNumberFormat="1" applyFont="1" applyFill="1" applyBorder="1" applyAlignment="1">
      <alignment horizontal="center"/>
    </xf>
    <xf numFmtId="0" fontId="8" fillId="4" borderId="1" xfId="0" applyFont="1" applyFill="1" applyBorder="1"/>
    <xf numFmtId="165" fontId="8" fillId="4" borderId="1" xfId="0" applyNumberFormat="1" applyFont="1" applyFill="1" applyBorder="1" applyAlignment="1">
      <alignment horizontal="center"/>
    </xf>
    <xf numFmtId="167" fontId="8" fillId="4" borderId="1" xfId="0" applyNumberFormat="1" applyFont="1" applyFill="1" applyBorder="1" applyAlignment="1">
      <alignment horizontal="center"/>
    </xf>
    <xf numFmtId="168" fontId="8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165" fontId="7" fillId="4" borderId="1" xfId="0" applyNumberFormat="1" applyFont="1" applyFill="1" applyBorder="1" applyAlignment="1">
      <alignment horizontal="center"/>
    </xf>
    <xf numFmtId="167" fontId="7" fillId="4" borderId="1" xfId="0" applyNumberFormat="1" applyFont="1" applyFill="1" applyBorder="1" applyAlignment="1">
      <alignment horizontal="center"/>
    </xf>
    <xf numFmtId="168" fontId="7" fillId="4" borderId="1" xfId="0" applyNumberFormat="1" applyFont="1" applyFill="1" applyBorder="1" applyAlignment="1">
      <alignment horizontal="center"/>
    </xf>
    <xf numFmtId="0" fontId="8" fillId="12" borderId="1" xfId="0" applyFont="1" applyFill="1" applyBorder="1"/>
    <xf numFmtId="0" fontId="7" fillId="12" borderId="1" xfId="0" applyFont="1" applyFill="1" applyBorder="1"/>
    <xf numFmtId="165" fontId="8" fillId="12" borderId="1" xfId="0" applyNumberFormat="1" applyFont="1" applyFill="1" applyBorder="1" applyAlignment="1">
      <alignment horizontal="center"/>
    </xf>
    <xf numFmtId="167" fontId="8" fillId="12" borderId="1" xfId="0" applyNumberFormat="1" applyFont="1" applyFill="1" applyBorder="1" applyAlignment="1">
      <alignment horizontal="center"/>
    </xf>
    <xf numFmtId="168" fontId="8" fillId="12" borderId="1" xfId="0" applyNumberFormat="1" applyFont="1" applyFill="1" applyBorder="1" applyAlignment="1">
      <alignment horizontal="center"/>
    </xf>
    <xf numFmtId="0" fontId="8" fillId="13" borderId="1" xfId="0" applyFont="1" applyFill="1" applyBorder="1"/>
    <xf numFmtId="165" fontId="8" fillId="13" borderId="1" xfId="0" applyNumberFormat="1" applyFont="1" applyFill="1" applyBorder="1" applyAlignment="1">
      <alignment horizontal="center"/>
    </xf>
    <xf numFmtId="167" fontId="8" fillId="13" borderId="1" xfId="0" applyNumberFormat="1" applyFont="1" applyFill="1" applyBorder="1" applyAlignment="1">
      <alignment horizontal="center"/>
    </xf>
    <xf numFmtId="168" fontId="8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/>
    <xf numFmtId="165" fontId="7" fillId="13" borderId="1" xfId="0" applyNumberFormat="1" applyFont="1" applyFill="1" applyBorder="1" applyAlignment="1">
      <alignment horizontal="center"/>
    </xf>
    <xf numFmtId="167" fontId="7" fillId="13" borderId="1" xfId="0" applyNumberFormat="1" applyFont="1" applyFill="1" applyBorder="1" applyAlignment="1">
      <alignment horizontal="center"/>
    </xf>
    <xf numFmtId="168" fontId="7" fillId="13" borderId="1" xfId="0" applyNumberFormat="1" applyFont="1" applyFill="1" applyBorder="1" applyAlignment="1">
      <alignment horizontal="center"/>
    </xf>
    <xf numFmtId="0" fontId="8" fillId="0" borderId="1" xfId="0" applyFont="1" applyBorder="1"/>
    <xf numFmtId="165" fontId="8" fillId="2" borderId="1" xfId="0" applyNumberFormat="1" applyFont="1" applyFill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70.160676482973969</c:v>
                </c:pt>
                <c:pt idx="1">
                  <c:v>68.275794547326882</c:v>
                </c:pt>
                <c:pt idx="2">
                  <c:v>65.876696617421516</c:v>
                </c:pt>
                <c:pt idx="3">
                  <c:v>62.719720516683026</c:v>
                </c:pt>
                <c:pt idx="4">
                  <c:v>58.378380455884546</c:v>
                </c:pt>
                <c:pt idx="5">
                  <c:v>65.874096986413193</c:v>
                </c:pt>
                <c:pt idx="6">
                  <c:v>65.874746872847169</c:v>
                </c:pt>
                <c:pt idx="7">
                  <c:v>65.875396799565607</c:v>
                </c:pt>
                <c:pt idx="8">
                  <c:v>65.876046664821629</c:v>
                </c:pt>
                <c:pt idx="9">
                  <c:v>65.876696617421516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50.055043626164895</c:v>
                </c:pt>
                <c:pt idx="1">
                  <c:v>55.676429613121265</c:v>
                </c:pt>
                <c:pt idx="2">
                  <c:v>62.831389762687621</c:v>
                </c:pt>
                <c:pt idx="3">
                  <c:v>72.246611322237086</c:v>
                </c:pt>
                <c:pt idx="4">
                  <c:v>85.194026130241269</c:v>
                </c:pt>
                <c:pt idx="5">
                  <c:v>62.828908793272667</c:v>
                </c:pt>
                <c:pt idx="6">
                  <c:v>62.829529010836453</c:v>
                </c:pt>
                <c:pt idx="7">
                  <c:v>62.830149265803456</c:v>
                </c:pt>
                <c:pt idx="8">
                  <c:v>62.830769482336066</c:v>
                </c:pt>
                <c:pt idx="9">
                  <c:v>62.831389762687621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85.863599963774931</c:v>
                </c:pt>
                <c:pt idx="1">
                  <c:v>85.863600264328198</c:v>
                </c:pt>
                <c:pt idx="2">
                  <c:v>85.863600273916688</c:v>
                </c:pt>
                <c:pt idx="3">
                  <c:v>85.863600094850653</c:v>
                </c:pt>
                <c:pt idx="4">
                  <c:v>85.863602070925097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3.2233534163920976</c:v>
                </c:pt>
                <c:pt idx="1">
                  <c:v>3.2233534198672089</c:v>
                </c:pt>
                <c:pt idx="2">
                  <c:v>3.2233534282380814</c:v>
                </c:pt>
                <c:pt idx="3">
                  <c:v>3.2233534135230166</c:v>
                </c:pt>
                <c:pt idx="4">
                  <c:v>3.2233534370360539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33.460271956684259</c:v>
                </c:pt>
                <c:pt idx="1">
                  <c:v>35.168136550113417</c:v>
                </c:pt>
                <c:pt idx="2">
                  <c:v>36.758719251392179</c:v>
                </c:pt>
                <c:pt idx="3">
                  <c:v>38.243699895310243</c:v>
                </c:pt>
                <c:pt idx="4">
                  <c:v>39.633257352037432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1.5561484535155017</c:v>
                </c:pt>
                <c:pt idx="1">
                  <c:v>1.6337080785227343</c:v>
                </c:pt>
                <c:pt idx="2">
                  <c:v>1.7059415537301865</c:v>
                </c:pt>
                <c:pt idx="3">
                  <c:v>1.7733793021532696</c:v>
                </c:pt>
                <c:pt idx="4">
                  <c:v>1.8364835751457818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7.9775837299580293E-2</c:v>
                </c:pt>
                <c:pt idx="1">
                  <c:v>7.9145901407221775E-2</c:v>
                </c:pt>
                <c:pt idx="2">
                  <c:v>7.8515197533529396E-2</c:v>
                </c:pt>
                <c:pt idx="3">
                  <c:v>7.7883724276582939E-2</c:v>
                </c:pt>
                <c:pt idx="4">
                  <c:v>7.7251480230920766E-2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7.2939862357754806E-2</c:v>
                </c:pt>
                <c:pt idx="1">
                  <c:v>7.2360231723183135E-2</c:v>
                </c:pt>
                <c:pt idx="2">
                  <c:v>7.1779894439679415E-2</c:v>
                </c:pt>
                <c:pt idx="3">
                  <c:v>7.1198849214517093E-2</c:v>
                </c:pt>
                <c:pt idx="4">
                  <c:v>7.0617094751594375E-2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7F3BF2B-64F3-47B4-946F-518D756EFE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1BE09E7-B061-4B42-A6F3-600DCD40B9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31F34AA7-7C9D-4C8E-9710-687EA8C1E5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66.344169678632127</c:v>
                </c:pt>
                <c:pt idx="1">
                  <c:v>64.459886765902922</c:v>
                </c:pt>
                <c:pt idx="2">
                  <c:v>62.129288907278756</c:v>
                </c:pt>
                <c:pt idx="3">
                  <c:v>59.172500696742119</c:v>
                </c:pt>
                <c:pt idx="4">
                  <c:v>55.297988009511833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52.124432635425208</c:v>
                </c:pt>
                <c:pt idx="1">
                  <c:v>57.643900499809455</c:v>
                </c:pt>
                <c:pt idx="2">
                  <c:v>64.470720148472537</c:v>
                </c:pt>
                <c:pt idx="3">
                  <c:v>73.131784761320958</c:v>
                </c:pt>
                <c:pt idx="4">
                  <c:v>84.481060931864164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A82CD5A-518F-424E-8FB1-91FAE00D4C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F5E711C-6842-4B37-A6AD-04B18CF931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152F83C-BA78-409D-AF39-143B37354A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L2" sqref="L2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8.140625" bestFit="1" customWidth="1"/>
    <col min="8" max="8" width="11.42578125" bestFit="1" customWidth="1"/>
    <col min="9" max="9" width="10.5703125" customWidth="1"/>
    <col min="10" max="10" width="9.42578125" bestFit="1" customWidth="1"/>
    <col min="11" max="11" width="5.42578125" bestFit="1" customWidth="1"/>
    <col min="12" max="12" width="13" bestFit="1" customWidth="1"/>
    <col min="13" max="13" width="15.42578125" bestFit="1" customWidth="1"/>
    <col min="14" max="14" width="11.85546875" bestFit="1" customWidth="1"/>
    <col min="15" max="15" width="13.7109375" bestFit="1" customWidth="1"/>
    <col min="16" max="16" width="13.5703125" bestFit="1" customWidth="1"/>
    <col min="17" max="17" width="17.140625" bestFit="1" customWidth="1"/>
    <col min="18" max="18" width="17.5703125" bestFit="1" customWidth="1"/>
    <col min="19" max="19" width="20" bestFit="1" customWidth="1"/>
    <col min="20" max="20" width="15.28515625" bestFit="1" customWidth="1"/>
    <col min="21" max="21" width="16.85546875" bestFit="1" customWidth="1"/>
    <col min="22" max="22" width="20.140625" bestFit="1" customWidth="1"/>
    <col min="23" max="23" width="12.7109375" customWidth="1"/>
    <col min="24" max="24" width="16.28515625" bestFit="1" customWidth="1"/>
    <col min="25" max="25" width="18.5703125" bestFit="1" customWidth="1"/>
    <col min="26" max="26" width="15.28515625" bestFit="1" customWidth="1"/>
    <col min="27" max="27" width="16.85546875" bestFit="1" customWidth="1"/>
    <col min="28" max="28" width="20.140625" bestFit="1" customWidth="1"/>
    <col min="29" max="29" width="19.140625" bestFit="1" customWidth="1"/>
  </cols>
  <sheetData>
    <row r="1" spans="1:29" x14ac:dyDescent="0.25">
      <c r="A1" s="14"/>
      <c r="B1" s="3"/>
      <c r="C1" s="14"/>
      <c r="E1" s="3" t="s">
        <v>1</v>
      </c>
      <c r="F1" s="4" t="s">
        <v>2</v>
      </c>
      <c r="G1" s="3" t="s">
        <v>5</v>
      </c>
      <c r="H1" s="3" t="s">
        <v>25</v>
      </c>
      <c r="I1" s="3" t="s">
        <v>50</v>
      </c>
      <c r="J1" s="5" t="s">
        <v>35</v>
      </c>
      <c r="K1" s="3" t="s">
        <v>36</v>
      </c>
      <c r="L1" s="3" t="s">
        <v>7</v>
      </c>
      <c r="M1" s="3" t="s">
        <v>8</v>
      </c>
      <c r="N1" s="3" t="s">
        <v>9</v>
      </c>
      <c r="O1" s="3" t="s">
        <v>39</v>
      </c>
      <c r="P1" s="3" t="s">
        <v>46</v>
      </c>
      <c r="Q1" s="3" t="s">
        <v>22</v>
      </c>
      <c r="R1" s="3" t="s">
        <v>19</v>
      </c>
      <c r="S1" s="3" t="s">
        <v>20</v>
      </c>
      <c r="T1" s="3" t="s">
        <v>21</v>
      </c>
      <c r="U1" s="3" t="s">
        <v>40</v>
      </c>
      <c r="V1" s="3" t="s">
        <v>23</v>
      </c>
      <c r="W1" s="3" t="s">
        <v>47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48</v>
      </c>
    </row>
    <row r="2" spans="1:29" x14ac:dyDescent="0.25">
      <c r="A2" s="4" t="s">
        <v>0</v>
      </c>
      <c r="B2" s="4" t="s">
        <v>49</v>
      </c>
      <c r="C2" s="4" t="s">
        <v>38</v>
      </c>
      <c r="D2" s="4" t="s">
        <v>3</v>
      </c>
      <c r="E2" s="7" t="s">
        <v>17</v>
      </c>
      <c r="F2" s="3" t="s">
        <v>4</v>
      </c>
      <c r="G2" s="3" t="s">
        <v>26</v>
      </c>
      <c r="H2" s="3" t="s">
        <v>26</v>
      </c>
      <c r="I2" s="3" t="s">
        <v>17</v>
      </c>
      <c r="J2" s="3" t="s">
        <v>17</v>
      </c>
      <c r="K2" s="3" t="s">
        <v>18</v>
      </c>
      <c r="L2" s="3" t="s">
        <v>107</v>
      </c>
      <c r="M2" s="3" t="s">
        <v>29</v>
      </c>
      <c r="N2" s="3" t="s">
        <v>90</v>
      </c>
      <c r="O2" s="3" t="s">
        <v>17</v>
      </c>
      <c r="P2" s="3" t="s">
        <v>17</v>
      </c>
      <c r="Q2" s="3" t="s">
        <v>17</v>
      </c>
      <c r="R2" s="3" t="s">
        <v>107</v>
      </c>
      <c r="S2" s="7" t="s">
        <v>29</v>
      </c>
      <c r="T2" s="3" t="s">
        <v>90</v>
      </c>
      <c r="U2" s="3" t="s">
        <v>17</v>
      </c>
      <c r="V2" s="3" t="s">
        <v>17</v>
      </c>
      <c r="W2" s="3" t="s">
        <v>17</v>
      </c>
      <c r="X2" s="3" t="s">
        <v>107</v>
      </c>
      <c r="Y2" s="7" t="s">
        <v>29</v>
      </c>
      <c r="Z2" s="3" t="s">
        <v>90</v>
      </c>
      <c r="AA2" s="3" t="s">
        <v>17</v>
      </c>
      <c r="AB2" s="3" t="s">
        <v>17</v>
      </c>
      <c r="AC2" s="3" t="s">
        <v>17</v>
      </c>
    </row>
    <row r="4" spans="1:29" x14ac:dyDescent="0.25">
      <c r="X4" s="1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defaultRowHeight="15" x14ac:dyDescent="0.25"/>
  <cols>
    <col min="1" max="1" width="17.42578125" bestFit="1" customWidth="1"/>
    <col min="2" max="2" width="25.7109375" bestFit="1" customWidth="1"/>
    <col min="3" max="3" width="35.42578125" bestFit="1" customWidth="1"/>
    <col min="4" max="4" width="18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7109375" bestFit="1" customWidth="1"/>
    <col min="9" max="10" width="9.5703125" bestFit="1" customWidth="1"/>
    <col min="11" max="11" width="17.28515625" bestFit="1" customWidth="1"/>
    <col min="12" max="13" width="14.5703125" bestFit="1" customWidth="1"/>
    <col min="14" max="14" width="12.7109375" bestFit="1" customWidth="1"/>
    <col min="15" max="15" width="12.7109375" customWidth="1"/>
    <col min="16" max="16" width="16.140625" bestFit="1" customWidth="1"/>
    <col min="17" max="17" width="16.42578125" bestFit="1" customWidth="1"/>
    <col min="18" max="18" width="18.7109375" bestFit="1" customWidth="1"/>
    <col min="19" max="19" width="18.85546875" bestFit="1" customWidth="1"/>
    <col min="20" max="20" width="17" bestFit="1" customWidth="1"/>
    <col min="21" max="22" width="20.28515625" bestFit="1" customWidth="1"/>
    <col min="23" max="23" width="16.42578125" bestFit="1" customWidth="1"/>
    <col min="24" max="24" width="18.7109375" bestFit="1" customWidth="1"/>
    <col min="25" max="25" width="19.7109375" bestFit="1" customWidth="1"/>
    <col min="26" max="26" width="17" bestFit="1" customWidth="1"/>
    <col min="27" max="27" width="20.28515625" bestFit="1" customWidth="1"/>
    <col min="28" max="28" width="21.28515625" bestFit="1" customWidth="1"/>
    <col min="29" max="29" width="18.140625" bestFit="1" customWidth="1"/>
  </cols>
  <sheetData>
    <row r="1" spans="1:29" x14ac:dyDescent="0.25">
      <c r="A1" s="77"/>
      <c r="B1" s="78"/>
      <c r="C1" s="77"/>
      <c r="D1" s="79"/>
      <c r="E1" s="78" t="s">
        <v>1</v>
      </c>
      <c r="F1" s="80" t="s">
        <v>2</v>
      </c>
      <c r="G1" s="78" t="s">
        <v>5</v>
      </c>
      <c r="H1" s="78" t="s">
        <v>25</v>
      </c>
      <c r="I1" s="78" t="s">
        <v>50</v>
      </c>
      <c r="J1" s="81" t="s">
        <v>35</v>
      </c>
      <c r="K1" s="78" t="s">
        <v>36</v>
      </c>
      <c r="L1" s="78" t="s">
        <v>7</v>
      </c>
      <c r="M1" s="78" t="s">
        <v>8</v>
      </c>
      <c r="N1" s="78" t="s">
        <v>9</v>
      </c>
      <c r="O1" s="78" t="s">
        <v>39</v>
      </c>
      <c r="P1" s="78" t="s">
        <v>46</v>
      </c>
      <c r="Q1" s="78" t="s">
        <v>22</v>
      </c>
      <c r="R1" s="78" t="s">
        <v>19</v>
      </c>
      <c r="S1" s="78" t="s">
        <v>20</v>
      </c>
      <c r="T1" s="78" t="s">
        <v>21</v>
      </c>
      <c r="U1" s="78" t="s">
        <v>40</v>
      </c>
      <c r="V1" s="78" t="s">
        <v>23</v>
      </c>
      <c r="W1" s="78" t="s">
        <v>47</v>
      </c>
      <c r="X1" s="78" t="s">
        <v>41</v>
      </c>
      <c r="Y1" s="78" t="s">
        <v>42</v>
      </c>
      <c r="Z1" s="78" t="s">
        <v>43</v>
      </c>
      <c r="AA1" s="78" t="s">
        <v>44</v>
      </c>
      <c r="AB1" s="78" t="s">
        <v>45</v>
      </c>
      <c r="AC1" s="78" t="s">
        <v>48</v>
      </c>
    </row>
    <row r="2" spans="1:29" x14ac:dyDescent="0.25">
      <c r="A2" s="82" t="s">
        <v>37</v>
      </c>
      <c r="B2" s="82" t="s">
        <v>0</v>
      </c>
      <c r="C2" s="82" t="s">
        <v>38</v>
      </c>
      <c r="D2" s="82" t="s">
        <v>3</v>
      </c>
      <c r="E2" s="83" t="s">
        <v>17</v>
      </c>
      <c r="F2" s="78" t="s">
        <v>4</v>
      </c>
      <c r="G2" s="78" t="s">
        <v>26</v>
      </c>
      <c r="H2" s="78" t="s">
        <v>26</v>
      </c>
      <c r="I2" s="78" t="s">
        <v>17</v>
      </c>
      <c r="J2" s="78" t="s">
        <v>17</v>
      </c>
      <c r="K2" s="78" t="s">
        <v>18</v>
      </c>
      <c r="L2" s="78" t="s">
        <v>107</v>
      </c>
      <c r="M2" s="78" t="s">
        <v>29</v>
      </c>
      <c r="N2" s="78" t="s">
        <v>90</v>
      </c>
      <c r="O2" s="78" t="s">
        <v>17</v>
      </c>
      <c r="P2" s="78" t="s">
        <v>17</v>
      </c>
      <c r="Q2" s="78" t="s">
        <v>17</v>
      </c>
      <c r="R2" s="78" t="s">
        <v>107</v>
      </c>
      <c r="S2" s="83" t="s">
        <v>29</v>
      </c>
      <c r="T2" s="78" t="s">
        <v>90</v>
      </c>
      <c r="U2" s="78" t="s">
        <v>17</v>
      </c>
      <c r="V2" s="78" t="s">
        <v>17</v>
      </c>
      <c r="W2" s="78" t="s">
        <v>17</v>
      </c>
      <c r="X2" s="78" t="s">
        <v>107</v>
      </c>
      <c r="Y2" s="83" t="s">
        <v>29</v>
      </c>
      <c r="Z2" s="78" t="s">
        <v>90</v>
      </c>
      <c r="AA2" s="78" t="s">
        <v>17</v>
      </c>
      <c r="AB2" s="78" t="s">
        <v>17</v>
      </c>
      <c r="AC2" s="78" t="s">
        <v>17</v>
      </c>
    </row>
    <row r="3" spans="1:29" s="70" customFormat="1" x14ac:dyDescent="0.25">
      <c r="A3" s="84" t="s">
        <v>31</v>
      </c>
      <c r="B3" s="84" t="s">
        <v>93</v>
      </c>
      <c r="C3" s="84" t="str">
        <f>_xlfn.CONCAT(A3,B3)</f>
        <v>Ecopulpers_prod_to_+2.5%</v>
      </c>
      <c r="D3" s="84" t="s">
        <v>16</v>
      </c>
      <c r="E3" s="85">
        <v>0</v>
      </c>
      <c r="F3" s="85">
        <v>0</v>
      </c>
      <c r="G3" s="85">
        <v>0</v>
      </c>
      <c r="H3" s="86">
        <v>0.95999991986900568</v>
      </c>
      <c r="I3" s="86">
        <v>0.93536014016717672</v>
      </c>
      <c r="J3" s="86">
        <v>0.97433356066822263</v>
      </c>
      <c r="K3" s="86">
        <v>1.0263425590248321</v>
      </c>
      <c r="L3" s="86">
        <v>1.4174227040348339</v>
      </c>
      <c r="M3" s="87">
        <v>5.4502855164173525E-4</v>
      </c>
      <c r="N3" s="87">
        <v>5.1121927781423437E-3</v>
      </c>
      <c r="O3" s="86">
        <v>8.5350302280858159E-2</v>
      </c>
      <c r="P3" s="86">
        <v>2.948285196907818E-2</v>
      </c>
      <c r="Q3" s="86">
        <v>0.10380661254748701</v>
      </c>
      <c r="R3" s="86">
        <v>2.158028437406756E-3</v>
      </c>
      <c r="S3" s="86">
        <v>1.9797964305325881E-3</v>
      </c>
      <c r="T3" s="86">
        <v>8.6231793829938397E-6</v>
      </c>
      <c r="U3" s="86">
        <v>0.28020749241113663</v>
      </c>
      <c r="V3" s="86">
        <v>5.4423870053142309E-2</v>
      </c>
      <c r="W3" s="86">
        <v>0.50728149595670402</v>
      </c>
      <c r="X3" s="86">
        <v>-14.17206901191093</v>
      </c>
      <c r="Y3" s="86">
        <v>-3.4704890858847648E-3</v>
      </c>
      <c r="Z3" s="86">
        <v>-5.1113304602040437E-2</v>
      </c>
      <c r="AA3" s="86">
        <v>-0.57329553039744496</v>
      </c>
      <c r="AB3" s="86">
        <v>-0.9836422554217279</v>
      </c>
      <c r="AC3" s="86">
        <v>0.21245297626592219</v>
      </c>
    </row>
    <row r="4" spans="1:29" s="70" customFormat="1" x14ac:dyDescent="0.25">
      <c r="A4" s="84" t="s">
        <v>31</v>
      </c>
      <c r="B4" s="84" t="s">
        <v>51</v>
      </c>
      <c r="C4" s="84" t="str">
        <f t="shared" ref="C4:C17" si="0">_xlfn.CONCAT(A4,B4)</f>
        <v>Ecopulpers_prod_to_+2%</v>
      </c>
      <c r="D4" s="84" t="s">
        <v>16</v>
      </c>
      <c r="E4" s="85">
        <v>0</v>
      </c>
      <c r="F4" s="85">
        <v>0</v>
      </c>
      <c r="G4" s="85">
        <v>0</v>
      </c>
      <c r="H4" s="86">
        <v>0.95999991986900568</v>
      </c>
      <c r="I4" s="86">
        <v>0.72218693234026432</v>
      </c>
      <c r="J4" s="86">
        <v>0.75227811731360195</v>
      </c>
      <c r="K4" s="86">
        <v>1.3292956115366179</v>
      </c>
      <c r="L4" s="86">
        <v>1.4076427915861129</v>
      </c>
      <c r="M4" s="87">
        <v>3.9299119998759119E-4</v>
      </c>
      <c r="N4" s="87">
        <v>4.089462490810547E-3</v>
      </c>
      <c r="O4" s="86">
        <v>6.6589755937457085E-2</v>
      </c>
      <c r="P4" s="86">
        <v>2.1845970302820209E-2</v>
      </c>
      <c r="Q4" s="86">
        <v>7.9740794841200113E-2</v>
      </c>
      <c r="R4" s="86">
        <v>2.158028437406756E-3</v>
      </c>
      <c r="S4" s="86">
        <v>1.9797964305325881E-3</v>
      </c>
      <c r="T4" s="86">
        <v>8.6231793829938397E-6</v>
      </c>
      <c r="U4" s="86">
        <v>0.28020749241113663</v>
      </c>
      <c r="V4" s="86">
        <v>5.4423870053142309E-2</v>
      </c>
      <c r="W4" s="86">
        <v>0.50728149595670402</v>
      </c>
      <c r="X4" s="86">
        <v>-14.07426988742372</v>
      </c>
      <c r="Y4" s="86">
        <v>-1.950115569343325E-3</v>
      </c>
      <c r="Z4" s="86">
        <v>-4.0886001728722483E-2</v>
      </c>
      <c r="AA4" s="86">
        <v>-0.38569006696343422</v>
      </c>
      <c r="AB4" s="86">
        <v>-0.74298407835885882</v>
      </c>
      <c r="AC4" s="86">
        <v>0.28882179292850202</v>
      </c>
    </row>
    <row r="5" spans="1:29" s="70" customFormat="1" x14ac:dyDescent="0.25">
      <c r="A5" s="88" t="s">
        <v>31</v>
      </c>
      <c r="B5" s="88" t="s">
        <v>92</v>
      </c>
      <c r="C5" s="88" t="str">
        <f t="shared" si="0"/>
        <v>Ecopulpers_prod_to_+1.5%</v>
      </c>
      <c r="D5" s="88" t="s">
        <v>16</v>
      </c>
      <c r="E5" s="89">
        <v>0</v>
      </c>
      <c r="F5" s="89">
        <v>0</v>
      </c>
      <c r="G5" s="89">
        <v>0</v>
      </c>
      <c r="H5" s="90">
        <v>0.95999991986900568</v>
      </c>
      <c r="I5" s="90">
        <v>0.5090136369690299</v>
      </c>
      <c r="J5" s="90">
        <v>0.53022258276697154</v>
      </c>
      <c r="K5" s="90">
        <v>1.8860003939882961</v>
      </c>
      <c r="L5" s="90">
        <v>1.397862875077408</v>
      </c>
      <c r="M5" s="91">
        <v>2.409537919447757E-4</v>
      </c>
      <c r="N5" s="91">
        <v>3.0667317814732091E-3</v>
      </c>
      <c r="O5" s="90">
        <v>4.782920191064477E-2</v>
      </c>
      <c r="P5" s="90">
        <v>1.4209085609763861E-2</v>
      </c>
      <c r="Q5" s="90">
        <v>5.5674966424703598E-2</v>
      </c>
      <c r="R5" s="90">
        <v>2.158028437406756E-3</v>
      </c>
      <c r="S5" s="90">
        <v>1.9797964305325881E-3</v>
      </c>
      <c r="T5" s="90">
        <v>8.6231793829938397E-6</v>
      </c>
      <c r="U5" s="90">
        <v>0.28020749241113663</v>
      </c>
      <c r="V5" s="90">
        <v>5.4423870053142309E-2</v>
      </c>
      <c r="W5" s="90">
        <v>0.50728149595670402</v>
      </c>
      <c r="X5" s="90">
        <v>-13.97647072233667</v>
      </c>
      <c r="Y5" s="90">
        <v>-4.2974148891516961E-4</v>
      </c>
      <c r="Z5" s="90">
        <v>-3.065869463534909E-2</v>
      </c>
      <c r="AA5" s="90">
        <v>-0.1980845266953111</v>
      </c>
      <c r="AB5" s="90">
        <v>-0.50232579419389367</v>
      </c>
      <c r="AC5" s="90">
        <v>0.36519063985906541</v>
      </c>
    </row>
    <row r="6" spans="1:29" s="70" customFormat="1" x14ac:dyDescent="0.25">
      <c r="A6" s="84" t="s">
        <v>31</v>
      </c>
      <c r="B6" s="84" t="s">
        <v>52</v>
      </c>
      <c r="C6" s="84" t="str">
        <f t="shared" si="0"/>
        <v>Ecopulpers_prod_to_+1%</v>
      </c>
      <c r="D6" s="84" t="s">
        <v>16</v>
      </c>
      <c r="E6" s="85">
        <v>0</v>
      </c>
      <c r="F6" s="85">
        <v>0</v>
      </c>
      <c r="G6" s="85">
        <v>0</v>
      </c>
      <c r="H6" s="86">
        <v>0.95999991986900568</v>
      </c>
      <c r="I6" s="86">
        <v>0.2958402531221509</v>
      </c>
      <c r="J6" s="86">
        <v>0.30816695605820371</v>
      </c>
      <c r="K6" s="86">
        <v>3.2449942485434078</v>
      </c>
      <c r="L6" s="86">
        <v>1.388082954494166</v>
      </c>
      <c r="M6" s="87">
        <v>8.8916316599352285E-5</v>
      </c>
      <c r="N6" s="87">
        <v>2.044000649220834E-3</v>
      </c>
      <c r="O6" s="86">
        <v>2.906863996759057E-2</v>
      </c>
      <c r="P6" s="86">
        <v>6.5721976570785054E-3</v>
      </c>
      <c r="Q6" s="86">
        <v>3.1609128229320049E-2</v>
      </c>
      <c r="R6" s="86">
        <v>2.158028437406756E-3</v>
      </c>
      <c r="S6" s="86">
        <v>1.9797964305325881E-3</v>
      </c>
      <c r="T6" s="86">
        <v>8.6231793829938397E-6</v>
      </c>
      <c r="U6" s="86">
        <v>0.28020749241113663</v>
      </c>
      <c r="V6" s="86">
        <v>5.4423870053142309E-2</v>
      </c>
      <c r="W6" s="86">
        <v>0.50728149595670402</v>
      </c>
      <c r="X6" s="86">
        <v>-13.87867151650426</v>
      </c>
      <c r="Y6" s="86">
        <v>1.0906332645390651E-3</v>
      </c>
      <c r="Z6" s="86">
        <v>-2.043138331282535E-2</v>
      </c>
      <c r="AA6" s="86">
        <v>-1.0478907264769081E-2</v>
      </c>
      <c r="AB6" s="86">
        <v>-0.26166741224005818</v>
      </c>
      <c r="AC6" s="86">
        <v>0.44155951938591897</v>
      </c>
    </row>
    <row r="7" spans="1:29" s="70" customFormat="1" x14ac:dyDescent="0.25">
      <c r="A7" s="84" t="s">
        <v>31</v>
      </c>
      <c r="B7" s="84" t="s">
        <v>91</v>
      </c>
      <c r="C7" s="84" t="str">
        <f t="shared" si="0"/>
        <v>Ecopulpers_prod_to_+0.5%</v>
      </c>
      <c r="D7" s="84" t="s">
        <v>16</v>
      </c>
      <c r="E7" s="85">
        <v>0</v>
      </c>
      <c r="F7" s="85">
        <v>0</v>
      </c>
      <c r="G7" s="85">
        <v>0</v>
      </c>
      <c r="H7" s="86">
        <v>0.95999991986900568</v>
      </c>
      <c r="I7" s="86">
        <v>8.2666781730949879E-2</v>
      </c>
      <c r="J7" s="86">
        <v>8.6111238157426051E-2</v>
      </c>
      <c r="K7" s="86">
        <v>11.61288609242651</v>
      </c>
      <c r="L7" s="86">
        <v>1.378303029894596</v>
      </c>
      <c r="M7" s="87">
        <v>-6.3121226048679091E-5</v>
      </c>
      <c r="N7" s="87">
        <v>1.021269094962918E-3</v>
      </c>
      <c r="O7" s="86">
        <v>1.030807010829449E-2</v>
      </c>
      <c r="P7" s="86">
        <v>-1.0646933224052191E-3</v>
      </c>
      <c r="Q7" s="86">
        <v>7.5432802550494671E-3</v>
      </c>
      <c r="R7" s="86">
        <v>2.158028437406756E-3</v>
      </c>
      <c r="S7" s="86">
        <v>1.9797964305325881E-3</v>
      </c>
      <c r="T7" s="86">
        <v>8.6231793829938397E-6</v>
      </c>
      <c r="U7" s="86">
        <v>0.28020749241113663</v>
      </c>
      <c r="V7" s="86">
        <v>5.4423870053142309E-2</v>
      </c>
      <c r="W7" s="86">
        <v>0.50728149595670402</v>
      </c>
      <c r="X7" s="86">
        <v>-13.780872270508549</v>
      </c>
      <c r="Y7" s="86">
        <v>2.611008691019379E-3</v>
      </c>
      <c r="Z7" s="86">
        <v>-1.020406777024618E-2</v>
      </c>
      <c r="AA7" s="86">
        <v>0.17712679132819181</v>
      </c>
      <c r="AB7" s="86">
        <v>-2.1008932497352362E-2</v>
      </c>
      <c r="AC7" s="86">
        <v>0.51792842918075621</v>
      </c>
    </row>
    <row r="8" spans="1:29" s="71" customFormat="1" x14ac:dyDescent="0.25">
      <c r="A8" s="92" t="s">
        <v>31</v>
      </c>
      <c r="B8" s="92" t="s">
        <v>73</v>
      </c>
      <c r="C8" s="92" t="str">
        <f t="shared" si="0"/>
        <v>Ecopulpers_high_price_petroleum</v>
      </c>
      <c r="D8" s="92" t="s">
        <v>16</v>
      </c>
      <c r="E8" s="93">
        <v>0</v>
      </c>
      <c r="F8" s="93">
        <v>0</v>
      </c>
      <c r="G8" s="93">
        <v>0</v>
      </c>
      <c r="H8" s="94">
        <v>0.95999991986900568</v>
      </c>
      <c r="I8" s="94">
        <v>0.50928415078669786</v>
      </c>
      <c r="J8" s="94">
        <v>0.53050436801722956</v>
      </c>
      <c r="K8" s="94">
        <v>1.884998616952994</v>
      </c>
      <c r="L8" s="94">
        <v>1.3978637899417661</v>
      </c>
      <c r="M8" s="95">
        <v>2.4130521524057261E-4</v>
      </c>
      <c r="N8" s="95">
        <v>3.0667339296996938E-3</v>
      </c>
      <c r="O8" s="94">
        <v>4.801520355977118E-2</v>
      </c>
      <c r="P8" s="94">
        <v>1.4224246377125381E-2</v>
      </c>
      <c r="Q8" s="94">
        <v>5.5679834447801113E-2</v>
      </c>
      <c r="R8" s="94">
        <v>2.158028437406756E-3</v>
      </c>
      <c r="S8" s="94">
        <v>1.9797964305325881E-3</v>
      </c>
      <c r="T8" s="94">
        <v>8.6231793829938397E-6</v>
      </c>
      <c r="U8" s="94">
        <v>0.28020749241113663</v>
      </c>
      <c r="V8" s="94">
        <v>5.4423870053142309E-2</v>
      </c>
      <c r="W8" s="94">
        <v>0.50728149595670402</v>
      </c>
      <c r="X8" s="94">
        <v>-13.97647987098026</v>
      </c>
      <c r="Y8" s="94">
        <v>-4.332557218731381E-4</v>
      </c>
      <c r="Z8" s="94">
        <v>-3.0658716117613949E-2</v>
      </c>
      <c r="AA8" s="94">
        <v>-0.1999445431865752</v>
      </c>
      <c r="AB8" s="94">
        <v>-0.50237447442486882</v>
      </c>
      <c r="AC8" s="94">
        <v>0.3650390321854502</v>
      </c>
    </row>
    <row r="9" spans="1:29" s="71" customFormat="1" x14ac:dyDescent="0.25">
      <c r="A9" s="92" t="s">
        <v>31</v>
      </c>
      <c r="B9" s="92" t="s">
        <v>74</v>
      </c>
      <c r="C9" s="92" t="str">
        <f t="shared" si="0"/>
        <v>Ecopulpers_mid-high_price_petroleum</v>
      </c>
      <c r="D9" s="92" t="s">
        <v>16</v>
      </c>
      <c r="E9" s="93">
        <v>0</v>
      </c>
      <c r="F9" s="93">
        <v>0</v>
      </c>
      <c r="G9" s="93">
        <v>0</v>
      </c>
      <c r="H9" s="94">
        <v>0.95999991986900568</v>
      </c>
      <c r="I9" s="94">
        <v>0.50921652186661959</v>
      </c>
      <c r="J9" s="94">
        <v>0.5304339212196012</v>
      </c>
      <c r="K9" s="94">
        <v>1.8852489631521829</v>
      </c>
      <c r="L9" s="94">
        <v>1.397863561243867</v>
      </c>
      <c r="M9" s="95">
        <v>2.4121735987137069E-4</v>
      </c>
      <c r="N9" s="95">
        <v>3.0667333930978198E-3</v>
      </c>
      <c r="O9" s="94">
        <v>4.796870332211256E-2</v>
      </c>
      <c r="P9" s="94">
        <v>1.4220456127077339E-2</v>
      </c>
      <c r="Q9" s="94">
        <v>5.5678617209196091E-2</v>
      </c>
      <c r="R9" s="94">
        <v>2.158028437406756E-3</v>
      </c>
      <c r="S9" s="94">
        <v>1.9797964305325881E-3</v>
      </c>
      <c r="T9" s="94">
        <v>8.6231793829938397E-6</v>
      </c>
      <c r="U9" s="94">
        <v>0.28020749241113663</v>
      </c>
      <c r="V9" s="94">
        <v>5.4423870053142309E-2</v>
      </c>
      <c r="W9" s="94">
        <v>0.50728149595670402</v>
      </c>
      <c r="X9" s="94">
        <v>-13.976477584001261</v>
      </c>
      <c r="Y9" s="94">
        <v>-4.3237716818111949E-4</v>
      </c>
      <c r="Z9" s="94">
        <v>-3.0658710751595208E-2</v>
      </c>
      <c r="AA9" s="94">
        <v>-0.199479540809989</v>
      </c>
      <c r="AB9" s="94">
        <v>-0.5023623020388186</v>
      </c>
      <c r="AC9" s="94">
        <v>0.36507693468593061</v>
      </c>
    </row>
    <row r="10" spans="1:29" s="71" customFormat="1" x14ac:dyDescent="0.25">
      <c r="A10" s="92" t="s">
        <v>31</v>
      </c>
      <c r="B10" s="96" t="s">
        <v>77</v>
      </c>
      <c r="C10" s="92" t="str">
        <f t="shared" si="0"/>
        <v>Ecopulpers_mid_price_petroleum</v>
      </c>
      <c r="D10" s="92" t="s">
        <v>16</v>
      </c>
      <c r="E10" s="93">
        <v>0</v>
      </c>
      <c r="F10" s="93">
        <v>0</v>
      </c>
      <c r="G10" s="93">
        <v>0</v>
      </c>
      <c r="H10" s="94">
        <v>0.95999991986900568</v>
      </c>
      <c r="I10" s="94">
        <v>0.50914889294654131</v>
      </c>
      <c r="J10" s="94">
        <v>0.53036347442197274</v>
      </c>
      <c r="K10" s="94">
        <v>1.885499375857038</v>
      </c>
      <c r="L10" s="94">
        <v>1.3978633325023111</v>
      </c>
      <c r="M10" s="95">
        <v>2.4112950086419E-4</v>
      </c>
      <c r="N10" s="95">
        <v>3.0667328564959462E-3</v>
      </c>
      <c r="O10" s="94">
        <v>4.7922202385962009E-2</v>
      </c>
      <c r="P10" s="94">
        <v>1.42166658770293E-2</v>
      </c>
      <c r="Q10" s="94">
        <v>5.5677400436252363E-2</v>
      </c>
      <c r="R10" s="94">
        <v>2.158028437406756E-3</v>
      </c>
      <c r="S10" s="94">
        <v>1.9797964305325881E-3</v>
      </c>
      <c r="T10" s="94">
        <v>8.6231793829938397E-6</v>
      </c>
      <c r="U10" s="94">
        <v>0.28020749241113663</v>
      </c>
      <c r="V10" s="94">
        <v>5.4423870053142309E-2</v>
      </c>
      <c r="W10" s="94">
        <v>0.50728149595670402</v>
      </c>
      <c r="X10" s="94">
        <v>-13.976475296585701</v>
      </c>
      <c r="Y10" s="94">
        <v>-4.314985781093128E-4</v>
      </c>
      <c r="Z10" s="94">
        <v>-3.0658705385576471E-2</v>
      </c>
      <c r="AA10" s="94">
        <v>-0.19901453144848349</v>
      </c>
      <c r="AB10" s="94">
        <v>-0.50235013430938125</v>
      </c>
      <c r="AC10" s="94">
        <v>0.36511483718641102</v>
      </c>
    </row>
    <row r="11" spans="1:29" s="71" customFormat="1" x14ac:dyDescent="0.25">
      <c r="A11" s="92" t="s">
        <v>31</v>
      </c>
      <c r="B11" s="92" t="s">
        <v>75</v>
      </c>
      <c r="C11" s="92" t="str">
        <f t="shared" si="0"/>
        <v>Ecopulpers_mid-low_price_petroleum</v>
      </c>
      <c r="D11" s="92" t="s">
        <v>16</v>
      </c>
      <c r="E11" s="93">
        <v>0</v>
      </c>
      <c r="F11" s="93">
        <v>0</v>
      </c>
      <c r="G11" s="93">
        <v>0</v>
      </c>
      <c r="H11" s="94">
        <v>0.95999991986900568</v>
      </c>
      <c r="I11" s="94">
        <v>0.50908126588910818</v>
      </c>
      <c r="J11" s="94">
        <v>0.53029302956459989</v>
      </c>
      <c r="K11" s="94">
        <v>1.8857498481944139</v>
      </c>
      <c r="L11" s="94">
        <v>1.397863103789859</v>
      </c>
      <c r="M11" s="95">
        <v>2.410416509519564E-4</v>
      </c>
      <c r="N11" s="95">
        <v>3.0667323180750832E-3</v>
      </c>
      <c r="O11" s="94">
        <v>4.7875702381134033E-2</v>
      </c>
      <c r="P11" s="94">
        <v>1.42128758598119E-2</v>
      </c>
      <c r="Q11" s="94">
        <v>5.567618366330862E-2</v>
      </c>
      <c r="R11" s="94">
        <v>2.158028437406756E-3</v>
      </c>
      <c r="S11" s="94">
        <v>1.9797964305325881E-3</v>
      </c>
      <c r="T11" s="94">
        <v>8.6231793829938397E-6</v>
      </c>
      <c r="U11" s="94">
        <v>0.28020749241113663</v>
      </c>
      <c r="V11" s="94">
        <v>5.4423870053142309E-2</v>
      </c>
      <c r="W11" s="94">
        <v>0.50728149595670402</v>
      </c>
      <c r="X11" s="94">
        <v>-13.97647300946119</v>
      </c>
      <c r="Y11" s="94">
        <v>-4.306200789869763E-4</v>
      </c>
      <c r="Z11" s="94">
        <v>-3.065870000136783E-2</v>
      </c>
      <c r="AA11" s="94">
        <v>-0.1985495314002037</v>
      </c>
      <c r="AB11" s="94">
        <v>-0.5023379665799439</v>
      </c>
      <c r="AC11" s="94">
        <v>0.365152737358585</v>
      </c>
    </row>
    <row r="12" spans="1:29" s="71" customFormat="1" x14ac:dyDescent="0.25">
      <c r="A12" s="92" t="s">
        <v>31</v>
      </c>
      <c r="B12" s="92" t="s">
        <v>76</v>
      </c>
      <c r="C12" s="92" t="str">
        <f t="shared" si="0"/>
        <v>Ecopulpers_low_price_petroleum</v>
      </c>
      <c r="D12" s="92" t="s">
        <v>16</v>
      </c>
      <c r="E12" s="93">
        <v>0</v>
      </c>
      <c r="F12" s="93">
        <v>0</v>
      </c>
      <c r="G12" s="93">
        <v>0</v>
      </c>
      <c r="H12" s="94">
        <v>0.95999991986900568</v>
      </c>
      <c r="I12" s="94">
        <v>0.5090136369690299</v>
      </c>
      <c r="J12" s="94">
        <v>0.53022258276697154</v>
      </c>
      <c r="K12" s="94">
        <v>1.8860003939882961</v>
      </c>
      <c r="L12" s="94">
        <v>1.397862875077408</v>
      </c>
      <c r="M12" s="95">
        <v>2.409537919447757E-4</v>
      </c>
      <c r="N12" s="95">
        <v>3.0667317814732091E-3</v>
      </c>
      <c r="O12" s="94">
        <v>4.782920191064477E-2</v>
      </c>
      <c r="P12" s="94">
        <v>1.4209085609763861E-2</v>
      </c>
      <c r="Q12" s="94">
        <v>5.5674966424703598E-2</v>
      </c>
      <c r="R12" s="94">
        <v>2.158028437406756E-3</v>
      </c>
      <c r="S12" s="94">
        <v>1.9797964305325881E-3</v>
      </c>
      <c r="T12" s="94">
        <v>8.6231793829938397E-6</v>
      </c>
      <c r="U12" s="94">
        <v>0.28020749241113663</v>
      </c>
      <c r="V12" s="94">
        <v>5.4423870053142309E-2</v>
      </c>
      <c r="W12" s="94">
        <v>0.50728149595670402</v>
      </c>
      <c r="X12" s="94">
        <v>-13.97647072233667</v>
      </c>
      <c r="Y12" s="94">
        <v>-4.2974148891516961E-4</v>
      </c>
      <c r="Z12" s="94">
        <v>-3.065869463534909E-2</v>
      </c>
      <c r="AA12" s="94">
        <v>-0.1980845266953111</v>
      </c>
      <c r="AB12" s="94">
        <v>-0.50232579419389367</v>
      </c>
      <c r="AC12" s="94">
        <v>0.36519063985906541</v>
      </c>
    </row>
    <row r="13" spans="1:29" s="76" customFormat="1" x14ac:dyDescent="0.25">
      <c r="A13" s="97" t="s">
        <v>53</v>
      </c>
      <c r="B13" s="97" t="s">
        <v>93</v>
      </c>
      <c r="C13" s="97" t="str">
        <f t="shared" si="0"/>
        <v>Shading_nets_prod_to_+2.5%</v>
      </c>
      <c r="D13" s="97" t="s">
        <v>16</v>
      </c>
      <c r="E13" s="98">
        <v>0</v>
      </c>
      <c r="F13" s="98">
        <v>0</v>
      </c>
      <c r="G13" s="98">
        <v>0</v>
      </c>
      <c r="H13" s="99">
        <v>0.99999986495822668</v>
      </c>
      <c r="I13" s="99">
        <v>0.23502321448177099</v>
      </c>
      <c r="J13" s="99">
        <v>0.23502324621972689</v>
      </c>
      <c r="K13" s="99">
        <v>4.254898254043705</v>
      </c>
      <c r="L13" s="99">
        <v>1.078469050116837E-2</v>
      </c>
      <c r="M13" s="100">
        <v>1.676207939453889E-4</v>
      </c>
      <c r="N13" s="100">
        <v>1.1275597789790479E-3</v>
      </c>
      <c r="O13" s="99">
        <v>2.068348694592714E-2</v>
      </c>
      <c r="P13" s="99">
        <v>8.4196587558835745E-3</v>
      </c>
      <c r="Q13" s="99">
        <v>2.6532555930316452E-2</v>
      </c>
      <c r="R13" s="99">
        <v>1.031928404700011E-4</v>
      </c>
      <c r="S13" s="99">
        <v>3.575697312044213E-3</v>
      </c>
      <c r="T13" s="99">
        <v>2.0981606212444599E-6</v>
      </c>
      <c r="U13" s="99">
        <v>0.78208486153744161</v>
      </c>
      <c r="V13" s="99">
        <v>3.5802055150270462E-2</v>
      </c>
      <c r="W13" s="99">
        <v>5.1407452207058668E-2</v>
      </c>
      <c r="X13" s="99">
        <v>-1.0681497660698369E-2</v>
      </c>
      <c r="Y13" s="99">
        <v>3.4080765180988242E-3</v>
      </c>
      <c r="Z13" s="99">
        <v>-1.1254616183578041E-3</v>
      </c>
      <c r="AA13" s="99">
        <v>0.76140137459151447</v>
      </c>
      <c r="AB13" s="99">
        <v>9.2694992199540138E-3</v>
      </c>
      <c r="AC13" s="99">
        <v>4.2987793451175087E-2</v>
      </c>
    </row>
    <row r="14" spans="1:29" s="76" customFormat="1" x14ac:dyDescent="0.25">
      <c r="A14" s="97" t="s">
        <v>53</v>
      </c>
      <c r="B14" s="97" t="s">
        <v>51</v>
      </c>
      <c r="C14" s="97" t="str">
        <f t="shared" si="0"/>
        <v>Shading_nets_prod_to_+2%</v>
      </c>
      <c r="D14" s="97" t="s">
        <v>16</v>
      </c>
      <c r="E14" s="98">
        <v>0</v>
      </c>
      <c r="F14" s="98">
        <v>0</v>
      </c>
      <c r="G14" s="98">
        <v>0</v>
      </c>
      <c r="H14" s="99">
        <v>0.99999986495822668</v>
      </c>
      <c r="I14" s="99">
        <v>0.18801858089864251</v>
      </c>
      <c r="J14" s="99">
        <v>0.18801860628900849</v>
      </c>
      <c r="K14" s="99">
        <v>5.3186225541044196</v>
      </c>
      <c r="L14" s="99">
        <v>8.6277527589118108E-3</v>
      </c>
      <c r="M14" s="100">
        <v>1.3409663733909841E-4</v>
      </c>
      <c r="N14" s="100">
        <v>9.020478628372075E-4</v>
      </c>
      <c r="O14" s="99">
        <v>1.6546790022402998E-2</v>
      </c>
      <c r="P14" s="99">
        <v>6.7357269581407309E-3</v>
      </c>
      <c r="Q14" s="99">
        <v>2.122604567557573E-2</v>
      </c>
      <c r="R14" s="99">
        <v>1.031928404700011E-4</v>
      </c>
      <c r="S14" s="99">
        <v>3.575697312044213E-3</v>
      </c>
      <c r="T14" s="99">
        <v>2.0981606212444599E-6</v>
      </c>
      <c r="U14" s="99">
        <v>0.78208486153744161</v>
      </c>
      <c r="V14" s="99">
        <v>3.5802055150270462E-2</v>
      </c>
      <c r="W14" s="99">
        <v>5.1407452207058668E-2</v>
      </c>
      <c r="X14" s="99">
        <v>-8.5245599184418097E-3</v>
      </c>
      <c r="Y14" s="99">
        <v>3.4416006747051142E-3</v>
      </c>
      <c r="Z14" s="99">
        <v>-8.9994970221596304E-4</v>
      </c>
      <c r="AA14" s="99">
        <v>0.76553807151503861</v>
      </c>
      <c r="AB14" s="99">
        <v>1.4576009474694731E-2</v>
      </c>
      <c r="AC14" s="99">
        <v>4.4671725248917937E-2</v>
      </c>
    </row>
    <row r="15" spans="1:29" s="76" customFormat="1" x14ac:dyDescent="0.25">
      <c r="A15" s="97" t="s">
        <v>53</v>
      </c>
      <c r="B15" s="97" t="s">
        <v>92</v>
      </c>
      <c r="C15" s="97" t="str">
        <f t="shared" si="0"/>
        <v>Shading_nets_prod_to_+1.5%</v>
      </c>
      <c r="D15" s="97" t="s">
        <v>16</v>
      </c>
      <c r="E15" s="98">
        <v>0</v>
      </c>
      <c r="F15" s="98">
        <v>0</v>
      </c>
      <c r="G15" s="98">
        <v>0</v>
      </c>
      <c r="H15" s="99">
        <v>0.99999986495822668</v>
      </c>
      <c r="I15" s="99">
        <v>0.14101394265890119</v>
      </c>
      <c r="J15" s="99">
        <v>0.14101396170167671</v>
      </c>
      <c r="K15" s="99">
        <v>7.0914963875389789</v>
      </c>
      <c r="L15" s="99">
        <v>6.4708148856880143E-3</v>
      </c>
      <c r="M15" s="100">
        <v>1.0057248255179731E-4</v>
      </c>
      <c r="N15" s="100">
        <v>6.7653592850547284E-4</v>
      </c>
      <c r="O15" s="99">
        <v>1.241009286604822E-2</v>
      </c>
      <c r="P15" s="99">
        <v>5.0517956260591754E-3</v>
      </c>
      <c r="Q15" s="99">
        <v>1.5919534955173731E-2</v>
      </c>
      <c r="R15" s="99">
        <v>1.031928404700011E-4</v>
      </c>
      <c r="S15" s="99">
        <v>3.575697312044213E-3</v>
      </c>
      <c r="T15" s="99">
        <v>2.0981606212444599E-6</v>
      </c>
      <c r="U15" s="99">
        <v>0.78208486153744161</v>
      </c>
      <c r="V15" s="99">
        <v>3.5802055150270462E-2</v>
      </c>
      <c r="W15" s="99">
        <v>5.1407452207058668E-2</v>
      </c>
      <c r="X15" s="99">
        <v>-6.3676220452180132E-3</v>
      </c>
      <c r="Y15" s="99">
        <v>3.4751248294924149E-3</v>
      </c>
      <c r="Z15" s="99">
        <v>-6.7443776788422838E-4</v>
      </c>
      <c r="AA15" s="99">
        <v>0.76967476867139339</v>
      </c>
      <c r="AB15" s="99">
        <v>1.9882520195096731E-2</v>
      </c>
      <c r="AC15" s="99">
        <v>4.6355656580999487E-2</v>
      </c>
    </row>
    <row r="16" spans="1:29" s="76" customFormat="1" x14ac:dyDescent="0.25">
      <c r="A16" s="101" t="s">
        <v>53</v>
      </c>
      <c r="B16" s="101" t="s">
        <v>52</v>
      </c>
      <c r="C16" s="101" t="str">
        <f t="shared" si="0"/>
        <v>Shading_nets_prod_to_+1%</v>
      </c>
      <c r="D16" s="101" t="s">
        <v>16</v>
      </c>
      <c r="E16" s="102">
        <v>0</v>
      </c>
      <c r="F16" s="102">
        <v>0</v>
      </c>
      <c r="G16" s="102">
        <v>0</v>
      </c>
      <c r="H16" s="103">
        <v>0.99999986495822668</v>
      </c>
      <c r="I16" s="103">
        <v>9.4009299762547016E-2</v>
      </c>
      <c r="J16" s="103">
        <v>9.4009312457731281E-2</v>
      </c>
      <c r="K16" s="103">
        <v>10.63724405440815</v>
      </c>
      <c r="L16" s="103">
        <v>4.3138767796335742E-3</v>
      </c>
      <c r="M16" s="104">
        <v>6.7048325945506804E-5</v>
      </c>
      <c r="N16" s="104">
        <v>4.5102397325535998E-4</v>
      </c>
      <c r="O16" s="103">
        <v>8.2733957096934319E-3</v>
      </c>
      <c r="P16" s="103">
        <v>3.3678645268082619E-3</v>
      </c>
      <c r="Q16" s="103">
        <v>1.0613023769110439E-2</v>
      </c>
      <c r="R16" s="103">
        <v>1.031928404700011E-4</v>
      </c>
      <c r="S16" s="103">
        <v>3.575697312044213E-3</v>
      </c>
      <c r="T16" s="103">
        <v>2.0981606212444599E-6</v>
      </c>
      <c r="U16" s="103">
        <v>0.78208486153744161</v>
      </c>
      <c r="V16" s="103">
        <v>3.5802055150270462E-2</v>
      </c>
      <c r="W16" s="103">
        <v>5.1407452207058668E-2</v>
      </c>
      <c r="X16" s="103">
        <v>-4.2106839391635731E-3</v>
      </c>
      <c r="Y16" s="103">
        <v>3.5086489860987058E-3</v>
      </c>
      <c r="Z16" s="103">
        <v>-4.4892581263411557E-4</v>
      </c>
      <c r="AA16" s="103">
        <v>0.77381146582774818</v>
      </c>
      <c r="AB16" s="103">
        <v>2.5189031381160021E-2</v>
      </c>
      <c r="AC16" s="103">
        <v>4.8039587680250413E-2</v>
      </c>
    </row>
    <row r="17" spans="1:29" s="76" customFormat="1" x14ac:dyDescent="0.25">
      <c r="A17" s="97" t="s">
        <v>53</v>
      </c>
      <c r="B17" s="97" t="s">
        <v>91</v>
      </c>
      <c r="C17" s="97" t="str">
        <f t="shared" si="0"/>
        <v>Shading_nets_prod_to_+0.5%</v>
      </c>
      <c r="D17" s="97" t="s">
        <v>16</v>
      </c>
      <c r="E17" s="98">
        <v>0</v>
      </c>
      <c r="F17" s="98">
        <v>0</v>
      </c>
      <c r="G17" s="98">
        <v>0</v>
      </c>
      <c r="H17" s="99">
        <v>0.99999986495822668</v>
      </c>
      <c r="I17" s="99">
        <v>4.7004652209579938E-2</v>
      </c>
      <c r="J17" s="99">
        <v>4.7004658557172389E-2</v>
      </c>
      <c r="K17" s="99">
        <v>21.274487055015761</v>
      </c>
      <c r="L17" s="99">
        <v>2.1569384553004061E-3</v>
      </c>
      <c r="M17" s="100">
        <v>3.3524158425279893E-5</v>
      </c>
      <c r="N17" s="100">
        <v>2.2551199708686909E-4</v>
      </c>
      <c r="O17" s="99">
        <v>4.1366978548467159E-3</v>
      </c>
      <c r="P17" s="99">
        <v>1.6839322634041309E-3</v>
      </c>
      <c r="Q17" s="99">
        <v>5.3065121173858643E-3</v>
      </c>
      <c r="R17" s="99">
        <v>1.031928404700011E-4</v>
      </c>
      <c r="S17" s="99">
        <v>3.575697312044213E-3</v>
      </c>
      <c r="T17" s="99">
        <v>2.0981606212444599E-6</v>
      </c>
      <c r="U17" s="99">
        <v>0.78208486153744161</v>
      </c>
      <c r="V17" s="99">
        <v>3.5802055150270462E-2</v>
      </c>
      <c r="W17" s="99">
        <v>5.1407452207058668E-2</v>
      </c>
      <c r="X17" s="99">
        <v>-2.053745614830405E-3</v>
      </c>
      <c r="Y17" s="99">
        <v>3.5421731536189331E-3</v>
      </c>
      <c r="Z17" s="99">
        <v>-2.234138364656246E-4</v>
      </c>
      <c r="AA17" s="99">
        <v>0.7779481636825949</v>
      </c>
      <c r="AB17" s="99">
        <v>3.0495543032884601E-2</v>
      </c>
      <c r="AC17" s="99">
        <v>4.9723519943654537E-2</v>
      </c>
    </row>
    <row r="18" spans="1:29" s="72" customFormat="1" x14ac:dyDescent="0.25">
      <c r="A18" s="105" t="s">
        <v>53</v>
      </c>
      <c r="B18" s="106" t="s">
        <v>78</v>
      </c>
      <c r="C18" s="105" t="str">
        <f t="shared" ref="C18:C22" si="1">_xlfn.CONCAT(A18,B18)</f>
        <v>Shading_nets_cover_50%</v>
      </c>
      <c r="D18" s="105" t="s">
        <v>16</v>
      </c>
      <c r="E18" s="107">
        <v>0</v>
      </c>
      <c r="F18" s="107">
        <v>0</v>
      </c>
      <c r="G18" s="107">
        <v>0</v>
      </c>
      <c r="H18" s="108">
        <v>0.99999986495822668</v>
      </c>
      <c r="I18" s="108">
        <v>0.4700463218614459</v>
      </c>
      <c r="J18" s="108">
        <v>0.47004638533734328</v>
      </c>
      <c r="K18" s="108">
        <v>2.1274496117703769</v>
      </c>
      <c r="L18" s="108">
        <v>2.1569376069237482E-2</v>
      </c>
      <c r="M18" s="109">
        <v>3.3524151149322279E-4</v>
      </c>
      <c r="N18" s="109">
        <v>2.2551190422745999E-3</v>
      </c>
      <c r="O18" s="108">
        <v>4.1366964345797903E-2</v>
      </c>
      <c r="P18" s="108">
        <v>1.683931355364621E-2</v>
      </c>
      <c r="Q18" s="108">
        <v>5.3065099753439433E-2</v>
      </c>
      <c r="R18" s="108">
        <v>1.031928404700011E-4</v>
      </c>
      <c r="S18" s="108">
        <v>3.575697312044213E-3</v>
      </c>
      <c r="T18" s="108">
        <v>2.0981606212444599E-6</v>
      </c>
      <c r="U18" s="108">
        <v>0.78208486153744161</v>
      </c>
      <c r="V18" s="108">
        <v>3.5802055150270462E-2</v>
      </c>
      <c r="W18" s="108">
        <v>5.1407452207058668E-2</v>
      </c>
      <c r="X18" s="108">
        <v>-2.146618322876748E-2</v>
      </c>
      <c r="Y18" s="108">
        <v>3.2404558005509898E-3</v>
      </c>
      <c r="Z18" s="108">
        <v>-2.2530208816533559E-3</v>
      </c>
      <c r="AA18" s="108">
        <v>0.74071789719164371</v>
      </c>
      <c r="AB18" s="108">
        <v>-1.7263044603168961E-2</v>
      </c>
      <c r="AC18" s="108">
        <v>3.4568138653412461E-2</v>
      </c>
    </row>
    <row r="19" spans="1:29" s="72" customFormat="1" x14ac:dyDescent="0.25">
      <c r="A19" s="105" t="s">
        <v>53</v>
      </c>
      <c r="B19" s="105" t="s">
        <v>79</v>
      </c>
      <c r="C19" s="105" t="str">
        <f t="shared" si="1"/>
        <v>Shading_nets_cover_60%</v>
      </c>
      <c r="D19" s="105" t="s">
        <v>16</v>
      </c>
      <c r="E19" s="107">
        <v>0</v>
      </c>
      <c r="F19" s="107">
        <v>0</v>
      </c>
      <c r="G19" s="107">
        <v>0</v>
      </c>
      <c r="H19" s="108">
        <v>0.99999986495822668</v>
      </c>
      <c r="I19" s="108">
        <v>0.39170529879629612</v>
      </c>
      <c r="J19" s="108">
        <v>0.39170535169288151</v>
      </c>
      <c r="K19" s="108">
        <v>2.552939334829551</v>
      </c>
      <c r="L19" s="108">
        <v>1.7974481423152611E-2</v>
      </c>
      <c r="M19" s="109">
        <v>2.7936794504057621E-4</v>
      </c>
      <c r="N19" s="109">
        <v>1.8792660112012529E-3</v>
      </c>
      <c r="O19" s="108">
        <v>3.4472472965717323E-2</v>
      </c>
      <c r="P19" s="108">
        <v>1.40327624976635E-2</v>
      </c>
      <c r="Q19" s="108">
        <v>4.4220919720828533E-2</v>
      </c>
      <c r="R19" s="108">
        <v>1.031928404700011E-4</v>
      </c>
      <c r="S19" s="108">
        <v>3.575697312044213E-3</v>
      </c>
      <c r="T19" s="108">
        <v>2.0981606212444599E-6</v>
      </c>
      <c r="U19" s="108">
        <v>0.78208486153744161</v>
      </c>
      <c r="V19" s="108">
        <v>3.5802055150270462E-2</v>
      </c>
      <c r="W19" s="108">
        <v>5.1407452207058668E-2</v>
      </c>
      <c r="X19" s="108">
        <v>-1.787128858268261E-2</v>
      </c>
      <c r="Y19" s="108">
        <v>3.296329367003636E-3</v>
      </c>
      <c r="Z19" s="108">
        <v>-1.877167850580008E-3</v>
      </c>
      <c r="AA19" s="108">
        <v>0.7476123885717243</v>
      </c>
      <c r="AB19" s="108">
        <v>-8.4188645705580711E-3</v>
      </c>
      <c r="AC19" s="108">
        <v>3.737468970939517E-2</v>
      </c>
    </row>
    <row r="20" spans="1:29" s="72" customFormat="1" x14ac:dyDescent="0.25">
      <c r="A20" s="105" t="s">
        <v>53</v>
      </c>
      <c r="B20" s="105" t="s">
        <v>80</v>
      </c>
      <c r="C20" s="105" t="str">
        <f t="shared" si="1"/>
        <v>Shading_nets_cover_70%</v>
      </c>
      <c r="D20" s="105" t="s">
        <v>16</v>
      </c>
      <c r="E20" s="107">
        <v>0</v>
      </c>
      <c r="F20" s="107">
        <v>0</v>
      </c>
      <c r="G20" s="107">
        <v>0</v>
      </c>
      <c r="H20" s="108">
        <v>0.99999986495822668</v>
      </c>
      <c r="I20" s="108">
        <v>0.33574741706252098</v>
      </c>
      <c r="J20" s="108">
        <v>0.33574746240245368</v>
      </c>
      <c r="K20" s="108">
        <v>2.978429063452817</v>
      </c>
      <c r="L20" s="108">
        <v>1.5406699196319099E-2</v>
      </c>
      <c r="M20" s="109">
        <v>2.3945825159898959E-4</v>
      </c>
      <c r="N20" s="109">
        <v>1.610799526133633E-3</v>
      </c>
      <c r="O20" s="108">
        <v>2.9547835700213909E-2</v>
      </c>
      <c r="P20" s="108">
        <v>1.20280827395618E-2</v>
      </c>
      <c r="Q20" s="108">
        <v>3.7903647404164083E-2</v>
      </c>
      <c r="R20" s="108">
        <v>1.031928404700011E-4</v>
      </c>
      <c r="S20" s="108">
        <v>3.575697312044213E-3</v>
      </c>
      <c r="T20" s="108">
        <v>2.0981606212444599E-6</v>
      </c>
      <c r="U20" s="108">
        <v>0.78208486153744161</v>
      </c>
      <c r="V20" s="108">
        <v>3.5802055150270462E-2</v>
      </c>
      <c r="W20" s="108">
        <v>5.1407452207058668E-2</v>
      </c>
      <c r="X20" s="108">
        <v>-1.5303506355849089E-2</v>
      </c>
      <c r="Y20" s="108">
        <v>3.336239060445223E-3</v>
      </c>
      <c r="Z20" s="108">
        <v>-1.6087013655123881E-3</v>
      </c>
      <c r="AA20" s="108">
        <v>0.7525370258372277</v>
      </c>
      <c r="AB20" s="108">
        <v>-2.1015922538936138E-3</v>
      </c>
      <c r="AC20" s="108">
        <v>3.9379369467496872E-2</v>
      </c>
    </row>
    <row r="21" spans="1:29" s="72" customFormat="1" x14ac:dyDescent="0.25">
      <c r="A21" s="105" t="s">
        <v>53</v>
      </c>
      <c r="B21" s="105" t="s">
        <v>81</v>
      </c>
      <c r="C21" s="105" t="str">
        <f t="shared" si="1"/>
        <v>Shading_nets_cover_80%</v>
      </c>
      <c r="D21" s="105" t="s">
        <v>16</v>
      </c>
      <c r="E21" s="107">
        <v>0</v>
      </c>
      <c r="F21" s="107">
        <v>0</v>
      </c>
      <c r="G21" s="107">
        <v>0</v>
      </c>
      <c r="H21" s="108">
        <v>0.99999986495822668</v>
      </c>
      <c r="I21" s="108">
        <v>0.29377900157123799</v>
      </c>
      <c r="J21" s="108">
        <v>0.29377904124368082</v>
      </c>
      <c r="K21" s="108">
        <v>3.4039187947738259</v>
      </c>
      <c r="L21" s="108">
        <v>1.348086231155321E-2</v>
      </c>
      <c r="M21" s="109">
        <v>2.0952598242729439E-4</v>
      </c>
      <c r="N21" s="109">
        <v>1.409449641869287E-3</v>
      </c>
      <c r="O21" s="108">
        <v>2.585435681976378E-2</v>
      </c>
      <c r="P21" s="108">
        <v>1.052457303740084E-2</v>
      </c>
      <c r="Q21" s="108">
        <v>3.3165692817419767E-2</v>
      </c>
      <c r="R21" s="108">
        <v>1.031928404700011E-4</v>
      </c>
      <c r="S21" s="108">
        <v>3.575697312044213E-3</v>
      </c>
      <c r="T21" s="108">
        <v>2.0981606212444599E-6</v>
      </c>
      <c r="U21" s="108">
        <v>0.78208486153744161</v>
      </c>
      <c r="V21" s="108">
        <v>3.5802055150270462E-2</v>
      </c>
      <c r="W21" s="108">
        <v>5.1407452207058668E-2</v>
      </c>
      <c r="X21" s="108">
        <v>-1.3377669471083211E-2</v>
      </c>
      <c r="Y21" s="108">
        <v>3.3661713296169178E-3</v>
      </c>
      <c r="Z21" s="108">
        <v>-1.407351481248043E-3</v>
      </c>
      <c r="AA21" s="108">
        <v>0.75623050471767783</v>
      </c>
      <c r="AB21" s="108">
        <v>2.6363623328506951E-3</v>
      </c>
      <c r="AC21" s="108">
        <v>4.0882879169657833E-2</v>
      </c>
    </row>
    <row r="22" spans="1:29" s="72" customFormat="1" x14ac:dyDescent="0.25">
      <c r="A22" s="105" t="s">
        <v>53</v>
      </c>
      <c r="B22" s="105" t="s">
        <v>82</v>
      </c>
      <c r="C22" s="105" t="str">
        <f t="shared" si="1"/>
        <v>Shading_nets_cover_90%</v>
      </c>
      <c r="D22" s="105" t="s">
        <v>16</v>
      </c>
      <c r="E22" s="107">
        <v>0</v>
      </c>
      <c r="F22" s="107">
        <v>0</v>
      </c>
      <c r="G22" s="107">
        <v>0</v>
      </c>
      <c r="H22" s="108">
        <v>0.99999986495822668</v>
      </c>
      <c r="I22" s="108">
        <v>0.26113689970225101</v>
      </c>
      <c r="J22" s="108">
        <v>0.26113693496664581</v>
      </c>
      <c r="K22" s="108">
        <v>3.8294085060304739</v>
      </c>
      <c r="L22" s="108">
        <v>1.1982989119132981E-2</v>
      </c>
      <c r="M22" s="109">
        <v>1.8624532094690949E-4</v>
      </c>
      <c r="N22" s="109">
        <v>1.2528441657195799E-3</v>
      </c>
      <c r="O22" s="108">
        <v>2.2981651127338409E-2</v>
      </c>
      <c r="P22" s="108">
        <v>9.3551760073751211E-3</v>
      </c>
      <c r="Q22" s="108">
        <v>2.948061702772975E-2</v>
      </c>
      <c r="R22" s="108">
        <v>1.031928404700011E-4</v>
      </c>
      <c r="S22" s="108">
        <v>3.575697312044213E-3</v>
      </c>
      <c r="T22" s="108">
        <v>2.0981606212444599E-6</v>
      </c>
      <c r="U22" s="108">
        <v>0.78208486153744161</v>
      </c>
      <c r="V22" s="108">
        <v>3.5802055150270462E-2</v>
      </c>
      <c r="W22" s="108">
        <v>5.1407452207058668E-2</v>
      </c>
      <c r="X22" s="108">
        <v>-1.187979627866298E-2</v>
      </c>
      <c r="Y22" s="108">
        <v>3.3894519910973031E-3</v>
      </c>
      <c r="Z22" s="108">
        <v>-1.250746005098335E-3</v>
      </c>
      <c r="AA22" s="108">
        <v>0.7591032104101032</v>
      </c>
      <c r="AB22" s="108">
        <v>6.3214381225407124E-3</v>
      </c>
      <c r="AC22" s="108">
        <v>4.2052276199683547E-2</v>
      </c>
    </row>
    <row r="23" spans="1:29" s="72" customFormat="1" x14ac:dyDescent="0.25">
      <c r="A23" s="105" t="s">
        <v>53</v>
      </c>
      <c r="B23" s="105" t="s">
        <v>83</v>
      </c>
      <c r="C23" s="105" t="str">
        <f t="shared" ref="C23:C33" si="2">_xlfn.CONCAT(A23,B23)</f>
        <v>Shading_nets_cover_100%</v>
      </c>
      <c r="D23" s="105" t="s">
        <v>16</v>
      </c>
      <c r="E23" s="107">
        <v>0</v>
      </c>
      <c r="F23" s="107">
        <v>0</v>
      </c>
      <c r="G23" s="107">
        <v>0</v>
      </c>
      <c r="H23" s="108">
        <v>0.99999986495822668</v>
      </c>
      <c r="I23" s="108">
        <v>0.23502321448177099</v>
      </c>
      <c r="J23" s="108">
        <v>0.23502324621972689</v>
      </c>
      <c r="K23" s="108">
        <v>4.254898254043705</v>
      </c>
      <c r="L23" s="108">
        <v>1.078469050116837E-2</v>
      </c>
      <c r="M23" s="109">
        <v>1.676207939453889E-4</v>
      </c>
      <c r="N23" s="109">
        <v>1.1275597789790479E-3</v>
      </c>
      <c r="O23" s="108">
        <v>2.068348694592714E-2</v>
      </c>
      <c r="P23" s="108">
        <v>8.4196587558835745E-3</v>
      </c>
      <c r="Q23" s="108">
        <v>2.6532555930316452E-2</v>
      </c>
      <c r="R23" s="108">
        <v>1.031928404700011E-4</v>
      </c>
      <c r="S23" s="108">
        <v>3.575697312044213E-3</v>
      </c>
      <c r="T23" s="108">
        <v>2.0981606212444599E-6</v>
      </c>
      <c r="U23" s="108">
        <v>0.78208486153744161</v>
      </c>
      <c r="V23" s="108">
        <v>3.5802055150270462E-2</v>
      </c>
      <c r="W23" s="108">
        <v>5.1407452207058668E-2</v>
      </c>
      <c r="X23" s="108">
        <v>-1.0681497660698369E-2</v>
      </c>
      <c r="Y23" s="108">
        <v>3.4080765180988242E-3</v>
      </c>
      <c r="Z23" s="108">
        <v>-1.1254616183578041E-3</v>
      </c>
      <c r="AA23" s="108">
        <v>0.76140137459151447</v>
      </c>
      <c r="AB23" s="108">
        <v>9.2694992199540138E-3</v>
      </c>
      <c r="AC23" s="108">
        <v>4.2987793451175087E-2</v>
      </c>
    </row>
    <row r="24" spans="1:29" s="73" customFormat="1" x14ac:dyDescent="0.25">
      <c r="A24" s="110" t="s">
        <v>84</v>
      </c>
      <c r="B24" s="110" t="s">
        <v>95</v>
      </c>
      <c r="C24" s="110" t="str">
        <f t="shared" si="2"/>
        <v>Shading_trees_1800_cplant_ha</v>
      </c>
      <c r="D24" s="110" t="s">
        <v>16</v>
      </c>
      <c r="E24" s="111">
        <v>0</v>
      </c>
      <c r="F24" s="111">
        <v>0</v>
      </c>
      <c r="G24" s="111">
        <v>0</v>
      </c>
      <c r="H24" s="112">
        <v>0.90000014193356037</v>
      </c>
      <c r="I24" s="112">
        <v>0.54259828757494688</v>
      </c>
      <c r="J24" s="112">
        <v>0.60288689111673766</v>
      </c>
      <c r="K24" s="112">
        <v>1.6586859239013849</v>
      </c>
      <c r="L24" s="112">
        <v>2.437005793035496E-2</v>
      </c>
      <c r="M24" s="113">
        <v>4.5575960975838834E-3</v>
      </c>
      <c r="N24" s="113">
        <v>2.043773873992905E-3</v>
      </c>
      <c r="O24" s="112">
        <v>4.8473852453753352E-2</v>
      </c>
      <c r="P24" s="112">
        <v>4.6996647957712412E-2</v>
      </c>
      <c r="Q24" s="112">
        <v>2.3837537039071321E-2</v>
      </c>
      <c r="R24" s="112">
        <v>4.6635419130325317E-4</v>
      </c>
      <c r="S24" s="112">
        <v>8.2671060226857662E-4</v>
      </c>
      <c r="T24" s="112">
        <v>1.2643913578358481E-6</v>
      </c>
      <c r="U24" s="112">
        <v>5.842255218885839E-2</v>
      </c>
      <c r="V24" s="112">
        <v>8.7485178373754025E-2</v>
      </c>
      <c r="W24" s="112">
        <v>3.6823353730142121E-3</v>
      </c>
      <c r="X24" s="112">
        <v>-0.48693480441579601</v>
      </c>
      <c r="Y24" s="112">
        <v>-9.0325211349409074E-2</v>
      </c>
      <c r="Z24" s="112">
        <v>-4.0874213088500262E-2</v>
      </c>
      <c r="AA24" s="112">
        <v>-0.91105449688620865</v>
      </c>
      <c r="AB24" s="112">
        <v>-0.38926556240767241</v>
      </c>
      <c r="AC24" s="112">
        <v>-0.93625062378123403</v>
      </c>
    </row>
    <row r="25" spans="1:29" s="73" customFormat="1" x14ac:dyDescent="0.25">
      <c r="A25" s="110" t="s">
        <v>84</v>
      </c>
      <c r="B25" s="110" t="s">
        <v>96</v>
      </c>
      <c r="C25" s="110" t="str">
        <f t="shared" si="2"/>
        <v>Shading_trees_1940_cplant_ha</v>
      </c>
      <c r="D25" s="110" t="s">
        <v>16</v>
      </c>
      <c r="E25" s="111">
        <v>0</v>
      </c>
      <c r="F25" s="111">
        <v>0</v>
      </c>
      <c r="G25" s="111">
        <v>0</v>
      </c>
      <c r="H25" s="112">
        <v>0.97000015433877707</v>
      </c>
      <c r="I25" s="112">
        <v>0.5903236186131835</v>
      </c>
      <c r="J25" s="112">
        <v>0.60858095328406536</v>
      </c>
      <c r="K25" s="112">
        <v>1.643166771164515</v>
      </c>
      <c r="L25" s="112">
        <v>2.6398162095574659E-2</v>
      </c>
      <c r="M25" s="113">
        <v>4.5937118829897372E-3</v>
      </c>
      <c r="N25" s="113">
        <v>2.2166034405017849E-3</v>
      </c>
      <c r="O25" s="112">
        <v>5.2498454228043563E-2</v>
      </c>
      <c r="P25" s="112">
        <v>5.0755505682900548E-2</v>
      </c>
      <c r="Q25" s="112">
        <v>2.8650308959186081E-2</v>
      </c>
      <c r="R25" s="112">
        <v>5.0262620788998902E-4</v>
      </c>
      <c r="S25" s="112">
        <v>8.910103115340462E-4</v>
      </c>
      <c r="T25" s="112">
        <v>1.3627332009491511E-6</v>
      </c>
      <c r="U25" s="112">
        <v>6.2966528348624706E-2</v>
      </c>
      <c r="V25" s="112">
        <v>9.4289581291377544E-2</v>
      </c>
      <c r="W25" s="112">
        <v>3.9687389507889748E-3</v>
      </c>
      <c r="X25" s="112">
        <v>-0.52746061570360325</v>
      </c>
      <c r="Y25" s="112">
        <v>-9.0983227348260698E-2</v>
      </c>
      <c r="Z25" s="112">
        <v>-4.4330706076834758E-2</v>
      </c>
      <c r="AA25" s="112">
        <v>-0.98700255621224642</v>
      </c>
      <c r="AB25" s="112">
        <v>-0.478716597892344</v>
      </c>
      <c r="AC25" s="112">
        <v>-1.011141374707222</v>
      </c>
    </row>
    <row r="26" spans="1:29" s="73" customFormat="1" x14ac:dyDescent="0.25">
      <c r="A26" s="114" t="s">
        <v>84</v>
      </c>
      <c r="B26" s="114" t="s">
        <v>97</v>
      </c>
      <c r="C26" s="114" t="str">
        <f t="shared" si="2"/>
        <v>Shading_trees_2080_cplant_ha</v>
      </c>
      <c r="D26" s="114" t="s">
        <v>16</v>
      </c>
      <c r="E26" s="115">
        <v>0</v>
      </c>
      <c r="F26" s="115">
        <v>0</v>
      </c>
      <c r="G26" s="115">
        <v>0</v>
      </c>
      <c r="H26" s="116">
        <v>1.0400001648813491</v>
      </c>
      <c r="I26" s="116">
        <v>0.63804894406348467</v>
      </c>
      <c r="J26" s="116">
        <v>0.61350850279555325</v>
      </c>
      <c r="K26" s="116">
        <v>1.629969259502247</v>
      </c>
      <c r="L26" s="116">
        <v>2.8426266013411809E-2</v>
      </c>
      <c r="M26" s="117">
        <v>4.6298276593006449E-3</v>
      </c>
      <c r="N26" s="117">
        <v>2.3894329888207722E-3</v>
      </c>
      <c r="O26" s="116">
        <v>5.6523055769503117E-2</v>
      </c>
      <c r="P26" s="116">
        <v>5.4514363640919328E-2</v>
      </c>
      <c r="Q26" s="116">
        <v>3.3463079482316971E-2</v>
      </c>
      <c r="R26" s="116">
        <v>5.3889818082097918E-4</v>
      </c>
      <c r="S26" s="116">
        <v>9.5531002807547338E-4</v>
      </c>
      <c r="T26" s="116">
        <v>1.461075044062454E-6</v>
      </c>
      <c r="U26" s="116">
        <v>6.7510504508391023E-2</v>
      </c>
      <c r="V26" s="116">
        <v>0.10109398420900111</v>
      </c>
      <c r="W26" s="116">
        <v>4.2551434598863116E-3</v>
      </c>
      <c r="X26" s="116">
        <v>-0.56798642208741512</v>
      </c>
      <c r="Y26" s="116">
        <v>-9.1641243157937424E-2</v>
      </c>
      <c r="Z26" s="116">
        <v>-4.7787198701371381E-2</v>
      </c>
      <c r="AA26" s="116">
        <v>-1.0629506108816711</v>
      </c>
      <c r="AB26" s="116">
        <v>-0.56816760543733835</v>
      </c>
      <c r="AC26" s="116">
        <v>-1.0860321293585</v>
      </c>
    </row>
    <row r="27" spans="1:29" s="73" customFormat="1" x14ac:dyDescent="0.25">
      <c r="A27" s="110" t="s">
        <v>84</v>
      </c>
      <c r="B27" s="110" t="s">
        <v>99</v>
      </c>
      <c r="C27" s="110" t="str">
        <f t="shared" si="2"/>
        <v>Shading_trees_2220_cplant_ha</v>
      </c>
      <c r="D27" s="110" t="s">
        <v>16</v>
      </c>
      <c r="E27" s="111">
        <v>0</v>
      </c>
      <c r="F27" s="111">
        <v>0</v>
      </c>
      <c r="G27" s="111">
        <v>0</v>
      </c>
      <c r="H27" s="112">
        <v>1.110000176355243</v>
      </c>
      <c r="I27" s="112">
        <v>0.68577426485717297</v>
      </c>
      <c r="J27" s="112">
        <v>0.61781455486697046</v>
      </c>
      <c r="K27" s="112">
        <v>1.618608678158</v>
      </c>
      <c r="L27" s="112">
        <v>3.0454369785729799E-2</v>
      </c>
      <c r="M27" s="113">
        <v>4.6659434337925632E-3</v>
      </c>
      <c r="N27" s="113">
        <v>2.5622625207688539E-3</v>
      </c>
      <c r="O27" s="112">
        <v>6.0547657310962677E-2</v>
      </c>
      <c r="P27" s="112">
        <v>5.8273220434784889E-2</v>
      </c>
      <c r="Q27" s="112">
        <v>3.8275849539786577E-2</v>
      </c>
      <c r="R27" s="112">
        <v>5.7517019740771502E-4</v>
      </c>
      <c r="S27" s="112">
        <v>1.0196097391599319E-3</v>
      </c>
      <c r="T27" s="112">
        <v>1.5594159776810561E-6</v>
      </c>
      <c r="U27" s="112">
        <v>7.2054480668157339E-2</v>
      </c>
      <c r="V27" s="112">
        <v>0.1078983871266246</v>
      </c>
      <c r="W27" s="112">
        <v>4.5415470376610756E-3</v>
      </c>
      <c r="X27" s="112">
        <v>-0.6085122255171882</v>
      </c>
      <c r="Y27" s="112">
        <v>-9.2299258936691331E-2</v>
      </c>
      <c r="Z27" s="112">
        <v>-5.1243690999399398E-2</v>
      </c>
      <c r="AA27" s="112">
        <v>-1.138898665551096</v>
      </c>
      <c r="AB27" s="112">
        <v>-0.65761860366910696</v>
      </c>
      <c r="AC27" s="112">
        <v>-1.1609228616580369</v>
      </c>
    </row>
    <row r="28" spans="1:29" s="73" customFormat="1" x14ac:dyDescent="0.25">
      <c r="A28" s="110" t="s">
        <v>84</v>
      </c>
      <c r="B28" s="110" t="s">
        <v>98</v>
      </c>
      <c r="C28" s="110" t="str">
        <f t="shared" si="2"/>
        <v>Shading_trees_2360_cplant_ha</v>
      </c>
      <c r="D28" s="110" t="s">
        <v>16</v>
      </c>
      <c r="E28" s="111">
        <v>0</v>
      </c>
      <c r="F28" s="111">
        <v>0</v>
      </c>
      <c r="G28" s="111">
        <v>0</v>
      </c>
      <c r="H28" s="112">
        <v>1.180000188760459</v>
      </c>
      <c r="I28" s="112">
        <v>0.73349958006292582</v>
      </c>
      <c r="J28" s="112">
        <v>0.62160971417592426</v>
      </c>
      <c r="K28" s="112">
        <v>1.6087264680631841</v>
      </c>
      <c r="L28" s="112">
        <v>3.2482473325217143E-2</v>
      </c>
      <c r="M28" s="113">
        <v>4.702059206465492E-3</v>
      </c>
      <c r="N28" s="113">
        <v>2.7350920354365371E-3</v>
      </c>
      <c r="O28" s="112">
        <v>6.4572258153930306E-2</v>
      </c>
      <c r="P28" s="112">
        <v>6.2032077228650451E-2</v>
      </c>
      <c r="Q28" s="112">
        <v>4.3088619597256177E-2</v>
      </c>
      <c r="R28" s="112">
        <v>6.1144217033870518E-4</v>
      </c>
      <c r="S28" s="112">
        <v>1.0839094502443909E-3</v>
      </c>
      <c r="T28" s="112">
        <v>1.657758730289061E-6</v>
      </c>
      <c r="U28" s="112">
        <v>7.6598457060754299E-2</v>
      </c>
      <c r="V28" s="112">
        <v>0.1147027895785868</v>
      </c>
      <c r="W28" s="112">
        <v>4.827951081097126E-3</v>
      </c>
      <c r="X28" s="112">
        <v>-0.64903802433400415</v>
      </c>
      <c r="Y28" s="112">
        <v>-9.2957274679065449E-2</v>
      </c>
      <c r="Z28" s="112">
        <v>-5.4700182950000453E-2</v>
      </c>
      <c r="AA28" s="112">
        <v>-1.2148467060178521</v>
      </c>
      <c r="AB28" s="112">
        <v>-0.74706960236653686</v>
      </c>
      <c r="AC28" s="112">
        <v>-1.2358135934919121</v>
      </c>
    </row>
    <row r="29" spans="1:29" s="74" customFormat="1" x14ac:dyDescent="0.25">
      <c r="A29" s="118" t="s">
        <v>84</v>
      </c>
      <c r="B29" s="119" t="s">
        <v>100</v>
      </c>
      <c r="C29" s="118" t="str">
        <f t="shared" si="2"/>
        <v>Shading_trees_15kg_banana_per_tree</v>
      </c>
      <c r="D29" s="118" t="s">
        <v>16</v>
      </c>
      <c r="E29" s="120">
        <v>0</v>
      </c>
      <c r="F29" s="120">
        <v>0</v>
      </c>
      <c r="G29" s="120">
        <v>0</v>
      </c>
      <c r="H29" s="121">
        <v>1.00000015925616</v>
      </c>
      <c r="I29" s="121">
        <v>0.61077733058482409</v>
      </c>
      <c r="J29" s="121">
        <v>0.61077723331478717</v>
      </c>
      <c r="K29" s="121">
        <v>1.63725814495874</v>
      </c>
      <c r="L29" s="121">
        <v>2.726734952011611E-2</v>
      </c>
      <c r="M29" s="122">
        <v>4.6091900694591459E-3</v>
      </c>
      <c r="N29" s="122">
        <v>2.2906732492629089E-3</v>
      </c>
      <c r="O29" s="121">
        <v>5.4223283659666777E-2</v>
      </c>
      <c r="P29" s="121">
        <v>5.236644484102726E-2</v>
      </c>
      <c r="Q29" s="121">
        <v>3.0712924897670749E-2</v>
      </c>
      <c r="R29" s="121">
        <v>5.1817133498843759E-4</v>
      </c>
      <c r="S29" s="121">
        <v>9.1856732979067601E-4</v>
      </c>
      <c r="T29" s="121">
        <v>1.4048800949240099E-6</v>
      </c>
      <c r="U29" s="121">
        <v>6.4913946902379394E-2</v>
      </c>
      <c r="V29" s="121">
        <v>9.7205753903836012E-2</v>
      </c>
      <c r="W29" s="121">
        <v>4.09148377366364E-3</v>
      </c>
      <c r="X29" s="121">
        <v>-0.54482881906733382</v>
      </c>
      <c r="Y29" s="121">
        <v>-9.1265234059392242E-2</v>
      </c>
      <c r="Z29" s="121">
        <v>-4.5812060105163248E-2</v>
      </c>
      <c r="AA29" s="121">
        <v>-1.0195517262909559</v>
      </c>
      <c r="AB29" s="121">
        <v>-0.51705274404957891</v>
      </c>
      <c r="AC29" s="121">
        <v>-1.043237413046882</v>
      </c>
    </row>
    <row r="30" spans="1:29" s="74" customFormat="1" x14ac:dyDescent="0.25">
      <c r="A30" s="118" t="s">
        <v>84</v>
      </c>
      <c r="B30" s="118" t="s">
        <v>101</v>
      </c>
      <c r="C30" s="118" t="str">
        <f t="shared" si="2"/>
        <v>Shading_trees_16kg_banana_per_tree</v>
      </c>
      <c r="D30" s="118" t="s">
        <v>16</v>
      </c>
      <c r="E30" s="120">
        <v>0</v>
      </c>
      <c r="F30" s="120">
        <v>0</v>
      </c>
      <c r="G30" s="120">
        <v>0</v>
      </c>
      <c r="H30" s="121">
        <v>1.00000015925616</v>
      </c>
      <c r="I30" s="121">
        <v>0.66759319137781858</v>
      </c>
      <c r="J30" s="121">
        <v>0.66759308505950721</v>
      </c>
      <c r="K30" s="121">
        <v>1.497918451193758</v>
      </c>
      <c r="L30" s="121">
        <v>2.9681758838705719E-2</v>
      </c>
      <c r="M30" s="122">
        <v>4.6521850417775568E-3</v>
      </c>
      <c r="N30" s="122">
        <v>2.4964227004602439E-3</v>
      </c>
      <c r="O30" s="121">
        <v>5.9014475904405117E-2</v>
      </c>
      <c r="P30" s="121">
        <v>5.684127495624125E-2</v>
      </c>
      <c r="Q30" s="121">
        <v>3.6442413460463292E-2</v>
      </c>
      <c r="R30" s="121">
        <v>5.1817133498843759E-4</v>
      </c>
      <c r="S30" s="121">
        <v>9.1856732979067601E-4</v>
      </c>
      <c r="T30" s="121">
        <v>1.4048800949240099E-6</v>
      </c>
      <c r="U30" s="121">
        <v>6.4913946902379394E-2</v>
      </c>
      <c r="V30" s="121">
        <v>9.7205753903836012E-2</v>
      </c>
      <c r="W30" s="121">
        <v>4.09148377366364E-3</v>
      </c>
      <c r="X30" s="121">
        <v>-0.59311700543912593</v>
      </c>
      <c r="Y30" s="121">
        <v>-9.2125133505760459E-2</v>
      </c>
      <c r="Z30" s="121">
        <v>-4.9927049129109953E-2</v>
      </c>
      <c r="AA30" s="121">
        <v>-1.1153755711857229</v>
      </c>
      <c r="AB30" s="121">
        <v>-0.6316425153054297</v>
      </c>
      <c r="AC30" s="121">
        <v>-1.1327340153511609</v>
      </c>
    </row>
    <row r="31" spans="1:29" s="74" customFormat="1" x14ac:dyDescent="0.25">
      <c r="A31" s="118" t="s">
        <v>84</v>
      </c>
      <c r="B31" s="118" t="s">
        <v>103</v>
      </c>
      <c r="C31" s="118" t="str">
        <f t="shared" si="2"/>
        <v>Shading_trees_18kg_banana_per_tree</v>
      </c>
      <c r="D31" s="118" t="s">
        <v>16</v>
      </c>
      <c r="E31" s="120">
        <v>0</v>
      </c>
      <c r="F31" s="120">
        <v>0</v>
      </c>
      <c r="G31" s="120">
        <v>0</v>
      </c>
      <c r="H31" s="121">
        <v>1.00000015925616</v>
      </c>
      <c r="I31" s="121">
        <v>0.72440904472023249</v>
      </c>
      <c r="J31" s="121">
        <v>0.72440892935364798</v>
      </c>
      <c r="K31" s="121">
        <v>1.3804357725024841</v>
      </c>
      <c r="L31" s="121">
        <v>3.2096167866257019E-2</v>
      </c>
      <c r="M31" s="122">
        <v>4.6951800086389994E-3</v>
      </c>
      <c r="N31" s="122">
        <v>2.7021721298297048E-3</v>
      </c>
      <c r="O31" s="121">
        <v>6.3805667217820883E-2</v>
      </c>
      <c r="P31" s="121">
        <v>6.1316104838624597E-2</v>
      </c>
      <c r="Q31" s="121">
        <v>4.2171901557594538E-2</v>
      </c>
      <c r="R31" s="121">
        <v>5.1817133498843759E-4</v>
      </c>
      <c r="S31" s="121">
        <v>9.1856732979067601E-4</v>
      </c>
      <c r="T31" s="121">
        <v>1.4048800949240099E-6</v>
      </c>
      <c r="U31" s="121">
        <v>6.4913946902379394E-2</v>
      </c>
      <c r="V31" s="121">
        <v>9.7205753903836012E-2</v>
      </c>
      <c r="W31" s="121">
        <v>4.09148377366364E-3</v>
      </c>
      <c r="X31" s="121">
        <v>-0.64140518599015195</v>
      </c>
      <c r="Y31" s="121">
        <v>-9.2985032842989312E-2</v>
      </c>
      <c r="Z31" s="121">
        <v>-5.4042037716499181E-2</v>
      </c>
      <c r="AA31" s="121">
        <v>-1.211199397454038</v>
      </c>
      <c r="AB31" s="121">
        <v>-0.74623227724805474</v>
      </c>
      <c r="AC31" s="121">
        <v>-1.2222306129988281</v>
      </c>
    </row>
    <row r="32" spans="1:29" s="74" customFormat="1" x14ac:dyDescent="0.25">
      <c r="A32" s="118" t="s">
        <v>84</v>
      </c>
      <c r="B32" s="118" t="s">
        <v>102</v>
      </c>
      <c r="C32" s="118" t="str">
        <f t="shared" si="2"/>
        <v>Shading_trees_19kg_banana_per_tree</v>
      </c>
      <c r="D32" s="118" t="s">
        <v>16</v>
      </c>
      <c r="E32" s="120">
        <v>0</v>
      </c>
      <c r="F32" s="120">
        <v>0</v>
      </c>
      <c r="G32" s="120">
        <v>0</v>
      </c>
      <c r="H32" s="121">
        <v>1.00000015925616</v>
      </c>
      <c r="I32" s="121">
        <v>0.78122489061206579</v>
      </c>
      <c r="J32" s="121">
        <v>0.78122476619720926</v>
      </c>
      <c r="K32" s="121">
        <v>1.280041344397886</v>
      </c>
      <c r="L32" s="121">
        <v>3.4510576660977683E-2</v>
      </c>
      <c r="M32" s="122">
        <v>4.7381749755004421E-3</v>
      </c>
      <c r="N32" s="122">
        <v>2.9079215355523051E-3</v>
      </c>
      <c r="O32" s="121">
        <v>6.8596858298406005E-2</v>
      </c>
      <c r="P32" s="121">
        <v>6.5790933789685369E-2</v>
      </c>
      <c r="Q32" s="121">
        <v>4.7901388723403222E-2</v>
      </c>
      <c r="R32" s="121">
        <v>5.1817133498843759E-4</v>
      </c>
      <c r="S32" s="121">
        <v>9.1856732979067601E-4</v>
      </c>
      <c r="T32" s="121">
        <v>1.4048800949240099E-6</v>
      </c>
      <c r="U32" s="121">
        <v>6.4913946902379394E-2</v>
      </c>
      <c r="V32" s="121">
        <v>9.7205753903836012E-2</v>
      </c>
      <c r="W32" s="121">
        <v>4.09148377366364E-3</v>
      </c>
      <c r="X32" s="121">
        <v>-0.68969336188456509</v>
      </c>
      <c r="Y32" s="121">
        <v>-9.3844932180218166E-2</v>
      </c>
      <c r="Z32" s="121">
        <v>-5.815702583095117E-2</v>
      </c>
      <c r="AA32" s="121">
        <v>-1.3070232190657409</v>
      </c>
      <c r="AB32" s="121">
        <v>-0.8608220205642283</v>
      </c>
      <c r="AC32" s="121">
        <v>-1.311727192020044</v>
      </c>
    </row>
    <row r="33" spans="1:29" s="74" customFormat="1" x14ac:dyDescent="0.25">
      <c r="A33" s="118" t="s">
        <v>84</v>
      </c>
      <c r="B33" s="118" t="s">
        <v>104</v>
      </c>
      <c r="C33" s="118" t="str">
        <f t="shared" si="2"/>
        <v>Shading_trees_20kg_banana_per_tree</v>
      </c>
      <c r="D33" s="118" t="s">
        <v>16</v>
      </c>
      <c r="E33" s="120">
        <v>0</v>
      </c>
      <c r="F33" s="120">
        <v>0</v>
      </c>
      <c r="G33" s="120">
        <v>0</v>
      </c>
      <c r="H33" s="121">
        <v>1.00000015925616</v>
      </c>
      <c r="I33" s="121">
        <v>0.8380407327786088</v>
      </c>
      <c r="J33" s="121">
        <v>0.83804059931548081</v>
      </c>
      <c r="K33" s="121">
        <v>1.193259611547232</v>
      </c>
      <c r="L33" s="121">
        <v>3.6924985135556199E-2</v>
      </c>
      <c r="M33" s="122">
        <v>4.7811699278099704E-3</v>
      </c>
      <c r="N33" s="122">
        <v>3.1136709167185468E-3</v>
      </c>
      <c r="O33" s="121">
        <v>7.338804891332984E-2</v>
      </c>
      <c r="P33" s="121">
        <v>7.0265762275084853E-2</v>
      </c>
      <c r="Q33" s="121">
        <v>5.3630875423550613E-2</v>
      </c>
      <c r="R33" s="121">
        <v>5.1817133498843759E-4</v>
      </c>
      <c r="S33" s="121">
        <v>9.1856732979067601E-4</v>
      </c>
      <c r="T33" s="121">
        <v>1.4048800949240099E-6</v>
      </c>
      <c r="U33" s="121">
        <v>6.4913946902379394E-2</v>
      </c>
      <c r="V33" s="121">
        <v>9.7205753903836012E-2</v>
      </c>
      <c r="W33" s="121">
        <v>4.09148377366364E-3</v>
      </c>
      <c r="X33" s="121">
        <v>-0.73798153137613554</v>
      </c>
      <c r="Y33" s="121">
        <v>-9.4704831226408714E-2</v>
      </c>
      <c r="Z33" s="121">
        <v>-6.2272013454276021E-2</v>
      </c>
      <c r="AA33" s="121">
        <v>-1.402847031364217</v>
      </c>
      <c r="AB33" s="121">
        <v>-0.9754117545671761</v>
      </c>
      <c r="AC33" s="121">
        <v>-1.401223761728033</v>
      </c>
    </row>
    <row r="34" spans="1:29" s="75" customFormat="1" x14ac:dyDescent="0.25">
      <c r="A34" s="123" t="s">
        <v>32</v>
      </c>
      <c r="B34" s="123" t="s">
        <v>73</v>
      </c>
      <c r="C34" s="123" t="str">
        <f t="shared" ref="C34" si="3">_xlfn.CONCAT(A34,B34)</f>
        <v>Biomass_high_price_petroleum</v>
      </c>
      <c r="D34" s="123" t="s">
        <v>16</v>
      </c>
      <c r="E34" s="124">
        <v>0</v>
      </c>
      <c r="F34" s="124">
        <v>0</v>
      </c>
      <c r="G34" s="124">
        <v>0</v>
      </c>
      <c r="H34" s="125">
        <v>1</v>
      </c>
      <c r="I34" s="125">
        <v>0.59322712852857118</v>
      </c>
      <c r="J34" s="125">
        <v>0.59322712852857118</v>
      </c>
      <c r="K34" s="125">
        <v>1.6856949925408511</v>
      </c>
      <c r="L34" s="125">
        <v>1.9240971209843684E-3</v>
      </c>
      <c r="M34" s="126">
        <v>1.053942454716179E-2</v>
      </c>
      <c r="N34" s="126">
        <v>4.5695051564409693E-6</v>
      </c>
      <c r="O34" s="125">
        <v>0.45486508572998413</v>
      </c>
      <c r="P34" s="125">
        <v>2.2634529795390951E-2</v>
      </c>
      <c r="Q34" s="125">
        <v>1.3835020987193254E-2</v>
      </c>
      <c r="R34" s="125">
        <v>2.2329664572353683E-3</v>
      </c>
      <c r="S34" s="125">
        <v>1.9323308260079349E-3</v>
      </c>
      <c r="T34" s="125">
        <v>8.9635059357481307E-6</v>
      </c>
      <c r="U34" s="125">
        <v>0.29779893556448872</v>
      </c>
      <c r="V34" s="125">
        <v>5.1284104614026049E-2</v>
      </c>
      <c r="W34" s="125">
        <v>0.52539698562922765</v>
      </c>
      <c r="X34" s="125">
        <v>-1.7008004752608309E-2</v>
      </c>
      <c r="Y34" s="125">
        <v>-0.10346191464560997</v>
      </c>
      <c r="Z34" s="125">
        <v>-3.6731545628661567E-5</v>
      </c>
      <c r="AA34" s="125">
        <v>-4.2508519217353529</v>
      </c>
      <c r="AB34" s="125">
        <v>-8.7066105257906493E-2</v>
      </c>
      <c r="AC34" s="125">
        <v>0.29905168767531792</v>
      </c>
    </row>
    <row r="35" spans="1:29" s="75" customFormat="1" x14ac:dyDescent="0.25">
      <c r="A35" s="123" t="s">
        <v>32</v>
      </c>
      <c r="B35" s="123" t="s">
        <v>74</v>
      </c>
      <c r="C35" s="123" t="str">
        <f t="shared" ref="C35:C70" si="4">_xlfn.CONCAT(A35,B35)</f>
        <v>Biomass_mid-high_price_petroleum</v>
      </c>
      <c r="D35" s="123" t="s">
        <v>16</v>
      </c>
      <c r="E35" s="124">
        <v>0</v>
      </c>
      <c r="F35" s="124">
        <v>0</v>
      </c>
      <c r="G35" s="124">
        <v>0</v>
      </c>
      <c r="H35" s="125">
        <v>1</v>
      </c>
      <c r="I35" s="125">
        <v>0.58836282970372389</v>
      </c>
      <c r="J35" s="125">
        <v>0.588362829703724</v>
      </c>
      <c r="K35" s="125">
        <v>1.6996315020504611</v>
      </c>
      <c r="L35" s="125">
        <v>1.9076459159556255E-3</v>
      </c>
      <c r="M35" s="126">
        <v>1.0533111122067822E-2</v>
      </c>
      <c r="N35" s="126">
        <v>4.5308591954487517E-6</v>
      </c>
      <c r="O35" s="125">
        <v>0.45152046704190518</v>
      </c>
      <c r="P35" s="125">
        <v>2.2361892177283706E-2</v>
      </c>
      <c r="Q35" s="125">
        <v>1.3747484348648807E-2</v>
      </c>
      <c r="R35" s="125">
        <v>2.2329664572353683E-3</v>
      </c>
      <c r="S35" s="125">
        <v>1.9323308260079349E-3</v>
      </c>
      <c r="T35" s="125">
        <v>8.9635059357481307E-6</v>
      </c>
      <c r="U35" s="125">
        <v>0.29779893556448872</v>
      </c>
      <c r="V35" s="125">
        <v>5.1284104614026049E-2</v>
      </c>
      <c r="W35" s="125">
        <v>0.52539698562922765</v>
      </c>
      <c r="X35" s="125">
        <v>-1.6843492702320894E-2</v>
      </c>
      <c r="Y35" s="125">
        <v>-0.10339878039467028</v>
      </c>
      <c r="Z35" s="125">
        <v>-3.6345086018739398E-5</v>
      </c>
      <c r="AA35" s="125">
        <v>-4.2174057348545633</v>
      </c>
      <c r="AB35" s="125">
        <v>-8.6190738872462022E-2</v>
      </c>
      <c r="AC35" s="125">
        <v>0.30177806385639055</v>
      </c>
    </row>
    <row r="36" spans="1:29" s="75" customFormat="1" x14ac:dyDescent="0.25">
      <c r="A36" s="127" t="s">
        <v>32</v>
      </c>
      <c r="B36" s="127" t="s">
        <v>77</v>
      </c>
      <c r="C36" s="127" t="str">
        <f t="shared" si="4"/>
        <v>Biomass_mid_price_petroleum</v>
      </c>
      <c r="D36" s="127" t="s">
        <v>16</v>
      </c>
      <c r="E36" s="128">
        <v>0</v>
      </c>
      <c r="F36" s="128">
        <v>0</v>
      </c>
      <c r="G36" s="128">
        <v>0</v>
      </c>
      <c r="H36" s="129">
        <v>1</v>
      </c>
      <c r="I36" s="129">
        <v>0.58349852509850242</v>
      </c>
      <c r="J36" s="129">
        <v>0.58349852509850231</v>
      </c>
      <c r="K36" s="129">
        <v>1.713800390208676</v>
      </c>
      <c r="L36" s="129">
        <v>1.8911946913697196E-3</v>
      </c>
      <c r="M36" s="130">
        <v>1.0526797689472485E-2</v>
      </c>
      <c r="N36" s="130">
        <v>4.4922131881538863E-6</v>
      </c>
      <c r="O36" s="129">
        <v>0.44817584437934638</v>
      </c>
      <c r="P36" s="129">
        <v>2.2089254235224304E-2</v>
      </c>
      <c r="Q36" s="129">
        <v>1.3659947605999898E-2</v>
      </c>
      <c r="R36" s="129">
        <v>2.2329664572353683E-3</v>
      </c>
      <c r="S36" s="129">
        <v>1.9323308260079349E-3</v>
      </c>
      <c r="T36" s="129">
        <v>8.9635059357481307E-6</v>
      </c>
      <c r="U36" s="129">
        <v>0.29779893556448872</v>
      </c>
      <c r="V36" s="129">
        <v>5.1284104614026049E-2</v>
      </c>
      <c r="W36" s="129">
        <v>0.52539698562922765</v>
      </c>
      <c r="X36" s="129">
        <v>-1.6678980456461819E-2</v>
      </c>
      <c r="Y36" s="129">
        <v>-0.10333564606871692</v>
      </c>
      <c r="Z36" s="129">
        <v>-3.5958625945790728E-5</v>
      </c>
      <c r="AA36" s="129">
        <v>-4.1839595082289751</v>
      </c>
      <c r="AB36" s="129">
        <v>-8.5315371445972926E-2</v>
      </c>
      <c r="AC36" s="129">
        <v>0.30450444327698439</v>
      </c>
    </row>
    <row r="37" spans="1:29" s="75" customFormat="1" x14ac:dyDescent="0.25">
      <c r="A37" s="123" t="s">
        <v>32</v>
      </c>
      <c r="B37" s="123" t="s">
        <v>75</v>
      </c>
      <c r="C37" s="123" t="str">
        <f t="shared" si="4"/>
        <v>Biomass_mid-low_price_petroleum</v>
      </c>
      <c r="D37" s="123" t="s">
        <v>16</v>
      </c>
      <c r="E37" s="124">
        <v>0</v>
      </c>
      <c r="F37" s="124">
        <v>0</v>
      </c>
      <c r="G37" s="124">
        <v>0</v>
      </c>
      <c r="H37" s="125">
        <v>1</v>
      </c>
      <c r="I37" s="125">
        <v>0.5786342147129061</v>
      </c>
      <c r="J37" s="125">
        <v>0.5786342147129061</v>
      </c>
      <c r="K37" s="125">
        <v>1.728207517932824</v>
      </c>
      <c r="L37" s="125">
        <v>1.8747434472346982E-3</v>
      </c>
      <c r="M37" s="126">
        <v>1.0520484249374445E-2</v>
      </c>
      <c r="N37" s="126">
        <v>4.4535671348918948E-6</v>
      </c>
      <c r="O37" s="125">
        <v>0.44483121774230749</v>
      </c>
      <c r="P37" s="125">
        <v>2.1816615969040991E-2</v>
      </c>
      <c r="Q37" s="125">
        <v>1.3572410759246525E-2</v>
      </c>
      <c r="R37" s="125">
        <v>2.2329664572353683E-3</v>
      </c>
      <c r="S37" s="125">
        <v>1.9323308260079349E-3</v>
      </c>
      <c r="T37" s="125">
        <v>8.9635059357481307E-6</v>
      </c>
      <c r="U37" s="125">
        <v>0.29779893556448872</v>
      </c>
      <c r="V37" s="125">
        <v>5.1284104614026049E-2</v>
      </c>
      <c r="W37" s="125">
        <v>0.52539698562922765</v>
      </c>
      <c r="X37" s="125">
        <v>-1.6514468015111611E-2</v>
      </c>
      <c r="Y37" s="125">
        <v>-0.1032725116677365</v>
      </c>
      <c r="Z37" s="125">
        <v>-3.5572165413170829E-5</v>
      </c>
      <c r="AA37" s="125">
        <v>-4.1505132418585857</v>
      </c>
      <c r="AB37" s="125">
        <v>-8.4440002978439191E-2</v>
      </c>
      <c r="AC37" s="125">
        <v>0.30723082593881751</v>
      </c>
    </row>
    <row r="38" spans="1:29" s="75" customFormat="1" x14ac:dyDescent="0.25">
      <c r="A38" s="123" t="s">
        <v>32</v>
      </c>
      <c r="B38" s="123" t="s">
        <v>76</v>
      </c>
      <c r="C38" s="123" t="str">
        <f t="shared" si="4"/>
        <v>Biomass_low_price_petroleum</v>
      </c>
      <c r="D38" s="123" t="s">
        <v>16</v>
      </c>
      <c r="E38" s="124">
        <v>0</v>
      </c>
      <c r="F38" s="124">
        <v>0</v>
      </c>
      <c r="G38" s="124">
        <v>0</v>
      </c>
      <c r="H38" s="125">
        <v>1</v>
      </c>
      <c r="I38" s="125">
        <v>0.57376989854727889</v>
      </c>
      <c r="J38" s="125">
        <v>0.57376989854727878</v>
      </c>
      <c r="K38" s="125">
        <v>1.7428589449043741</v>
      </c>
      <c r="L38" s="125">
        <v>1.8582921835532487E-3</v>
      </c>
      <c r="M38" s="126">
        <v>1.0514170801774702E-2</v>
      </c>
      <c r="N38" s="126">
        <v>4.4149210359983071E-6</v>
      </c>
      <c r="O38" s="125">
        <v>0.44148658713087463</v>
      </c>
      <c r="P38" s="125">
        <v>2.1543977379077341E-2</v>
      </c>
      <c r="Q38" s="125">
        <v>1.3484873808646372E-2</v>
      </c>
      <c r="R38" s="125">
        <v>2.2329664572353683E-3</v>
      </c>
      <c r="S38" s="125">
        <v>1.9323308260079349E-3</v>
      </c>
      <c r="T38" s="125">
        <v>8.9635059357481307E-6</v>
      </c>
      <c r="U38" s="125">
        <v>0.29779893556448872</v>
      </c>
      <c r="V38" s="125">
        <v>5.1284104614026049E-2</v>
      </c>
      <c r="W38" s="125">
        <v>0.52539698562922765</v>
      </c>
      <c r="X38" s="125">
        <v>-1.6349955378297112E-2</v>
      </c>
      <c r="Y38" s="125">
        <v>-0.10320937719173909</v>
      </c>
      <c r="Z38" s="125">
        <v>-3.5185704424234922E-5</v>
      </c>
      <c r="AA38" s="125">
        <v>-4.1170669357442575</v>
      </c>
      <c r="AB38" s="125">
        <v>-8.3564633472437685E-2</v>
      </c>
      <c r="AC38" s="125">
        <v>0.30995721183845404</v>
      </c>
    </row>
    <row r="39" spans="1:29" x14ac:dyDescent="0.25">
      <c r="A39" s="131"/>
      <c r="B39" s="131"/>
      <c r="C39" s="131" t="str">
        <f t="shared" si="4"/>
        <v/>
      </c>
      <c r="D39" s="131"/>
      <c r="E39" s="132">
        <v>0</v>
      </c>
      <c r="F39" s="132">
        <v>0</v>
      </c>
      <c r="G39" s="132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  <c r="AB39" s="133">
        <v>0</v>
      </c>
      <c r="AC39" s="133">
        <v>0</v>
      </c>
    </row>
    <row r="40" spans="1:29" x14ac:dyDescent="0.25">
      <c r="A40" s="131"/>
      <c r="B40" s="131"/>
      <c r="C40" s="131" t="str">
        <f t="shared" si="4"/>
        <v/>
      </c>
      <c r="D40" s="131"/>
      <c r="E40" s="132">
        <v>0</v>
      </c>
      <c r="F40" s="132">
        <v>0</v>
      </c>
      <c r="G40" s="132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0</v>
      </c>
      <c r="N40" s="133">
        <v>0</v>
      </c>
      <c r="O40" s="133">
        <v>0</v>
      </c>
      <c r="P40" s="133">
        <v>0</v>
      </c>
      <c r="Q40" s="133">
        <v>0</v>
      </c>
      <c r="R40" s="133">
        <v>0</v>
      </c>
      <c r="S40" s="133">
        <v>0</v>
      </c>
      <c r="T40" s="133">
        <v>0</v>
      </c>
      <c r="U40" s="133">
        <v>0</v>
      </c>
      <c r="V40" s="133">
        <v>0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0</v>
      </c>
      <c r="AC40" s="133">
        <v>0</v>
      </c>
    </row>
    <row r="41" spans="1:29" x14ac:dyDescent="0.25">
      <c r="A41" s="131"/>
      <c r="B41" s="131"/>
      <c r="C41" s="131" t="str">
        <f t="shared" si="4"/>
        <v/>
      </c>
      <c r="D41" s="131"/>
      <c r="E41" s="132">
        <v>0</v>
      </c>
      <c r="F41" s="132">
        <v>0</v>
      </c>
      <c r="G41" s="132">
        <v>0</v>
      </c>
      <c r="H41" s="133">
        <v>0</v>
      </c>
      <c r="I41" s="133">
        <v>0</v>
      </c>
      <c r="J41" s="133">
        <v>0</v>
      </c>
      <c r="K41" s="133">
        <v>0</v>
      </c>
      <c r="L41" s="133">
        <v>0</v>
      </c>
      <c r="M41" s="133">
        <v>0</v>
      </c>
      <c r="N41" s="133">
        <v>0</v>
      </c>
      <c r="O41" s="133">
        <v>0</v>
      </c>
      <c r="P41" s="133">
        <v>0</v>
      </c>
      <c r="Q41" s="133">
        <v>0</v>
      </c>
      <c r="R41" s="133">
        <v>0</v>
      </c>
      <c r="S41" s="133">
        <v>0</v>
      </c>
      <c r="T41" s="133">
        <v>0</v>
      </c>
      <c r="U41" s="133">
        <v>0</v>
      </c>
      <c r="V41" s="133">
        <v>0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0</v>
      </c>
      <c r="AC41" s="133">
        <v>0</v>
      </c>
    </row>
    <row r="42" spans="1:29" x14ac:dyDescent="0.25">
      <c r="A42" s="131"/>
      <c r="B42" s="131"/>
      <c r="C42" s="131" t="str">
        <f t="shared" si="4"/>
        <v/>
      </c>
      <c r="D42" s="131"/>
      <c r="E42" s="132">
        <v>0</v>
      </c>
      <c r="F42" s="132">
        <v>0</v>
      </c>
      <c r="G42" s="132">
        <v>0</v>
      </c>
      <c r="H42" s="133">
        <v>0</v>
      </c>
      <c r="I42" s="133">
        <v>0</v>
      </c>
      <c r="J42" s="133">
        <v>0</v>
      </c>
      <c r="K42" s="133">
        <v>0</v>
      </c>
      <c r="L42" s="133">
        <v>0</v>
      </c>
      <c r="M42" s="133">
        <v>0</v>
      </c>
      <c r="N42" s="133">
        <v>0</v>
      </c>
      <c r="O42" s="133">
        <v>0</v>
      </c>
      <c r="P42" s="133">
        <v>0</v>
      </c>
      <c r="Q42" s="133">
        <v>0</v>
      </c>
      <c r="R42" s="133">
        <v>0</v>
      </c>
      <c r="S42" s="133">
        <v>0</v>
      </c>
      <c r="T42" s="133">
        <v>0</v>
      </c>
      <c r="U42" s="133">
        <v>0</v>
      </c>
      <c r="V42" s="133">
        <v>0</v>
      </c>
      <c r="W42" s="133">
        <v>0</v>
      </c>
      <c r="X42" s="133">
        <v>0</v>
      </c>
      <c r="Y42" s="133">
        <v>0</v>
      </c>
      <c r="Z42" s="133">
        <v>0</v>
      </c>
      <c r="AA42" s="133">
        <v>0</v>
      </c>
      <c r="AB42" s="133">
        <v>0</v>
      </c>
      <c r="AC42" s="133">
        <v>0</v>
      </c>
    </row>
    <row r="43" spans="1:29" x14ac:dyDescent="0.25">
      <c r="A43" s="131"/>
      <c r="B43" s="131"/>
      <c r="C43" s="131" t="str">
        <f t="shared" si="4"/>
        <v/>
      </c>
      <c r="D43" s="131"/>
      <c r="E43" s="132">
        <v>0</v>
      </c>
      <c r="F43" s="132">
        <v>0</v>
      </c>
      <c r="G43" s="132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  <c r="AB43" s="133">
        <v>0</v>
      </c>
      <c r="AC43" s="133">
        <v>0</v>
      </c>
    </row>
    <row r="44" spans="1:29" x14ac:dyDescent="0.25">
      <c r="A44" s="131"/>
      <c r="B44" s="131"/>
      <c r="C44" s="131" t="str">
        <f t="shared" si="4"/>
        <v/>
      </c>
      <c r="D44" s="131"/>
      <c r="E44" s="132">
        <v>0</v>
      </c>
      <c r="F44" s="132">
        <v>0</v>
      </c>
      <c r="G44" s="132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  <c r="Z44" s="133">
        <v>0</v>
      </c>
      <c r="AA44" s="133">
        <v>0</v>
      </c>
      <c r="AB44" s="133">
        <v>0</v>
      </c>
      <c r="AC44" s="133">
        <v>0</v>
      </c>
    </row>
    <row r="45" spans="1:29" x14ac:dyDescent="0.25">
      <c r="A45" s="131"/>
      <c r="B45" s="131"/>
      <c r="C45" s="131" t="str">
        <f t="shared" si="4"/>
        <v/>
      </c>
      <c r="D45" s="131"/>
      <c r="E45" s="132">
        <v>0</v>
      </c>
      <c r="F45" s="132">
        <v>0</v>
      </c>
      <c r="G45" s="132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  <c r="AB45" s="133">
        <v>0</v>
      </c>
      <c r="AC45" s="133">
        <v>0</v>
      </c>
    </row>
    <row r="46" spans="1:29" x14ac:dyDescent="0.25">
      <c r="A46" s="131"/>
      <c r="B46" s="131"/>
      <c r="C46" s="131" t="str">
        <f t="shared" si="4"/>
        <v/>
      </c>
      <c r="D46" s="131"/>
      <c r="E46" s="132">
        <v>0</v>
      </c>
      <c r="F46" s="132">
        <v>0</v>
      </c>
      <c r="G46" s="132">
        <v>0</v>
      </c>
      <c r="H46" s="133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3">
        <v>0</v>
      </c>
      <c r="P46" s="133">
        <v>0</v>
      </c>
      <c r="Q46" s="133">
        <v>0</v>
      </c>
      <c r="R46" s="133">
        <v>0</v>
      </c>
      <c r="S46" s="133">
        <v>0</v>
      </c>
      <c r="T46" s="133">
        <v>0</v>
      </c>
      <c r="U46" s="133">
        <v>0</v>
      </c>
      <c r="V46" s="133">
        <v>0</v>
      </c>
      <c r="W46" s="133">
        <v>0</v>
      </c>
      <c r="X46" s="133">
        <v>0</v>
      </c>
      <c r="Y46" s="133">
        <v>0</v>
      </c>
      <c r="Z46" s="133">
        <v>0</v>
      </c>
      <c r="AA46" s="133">
        <v>0</v>
      </c>
      <c r="AB46" s="133">
        <v>0</v>
      </c>
      <c r="AC46" s="133">
        <v>0</v>
      </c>
    </row>
    <row r="47" spans="1:29" x14ac:dyDescent="0.25">
      <c r="A47" s="131"/>
      <c r="B47" s="131"/>
      <c r="C47" s="131" t="str">
        <f t="shared" si="4"/>
        <v/>
      </c>
      <c r="D47" s="131"/>
      <c r="E47" s="132">
        <v>0</v>
      </c>
      <c r="F47" s="132">
        <v>0</v>
      </c>
      <c r="G47" s="132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3">
        <v>0</v>
      </c>
      <c r="P47" s="133">
        <v>0</v>
      </c>
      <c r="Q47" s="133">
        <v>0</v>
      </c>
      <c r="R47" s="133">
        <v>0</v>
      </c>
      <c r="S47" s="133">
        <v>0</v>
      </c>
      <c r="T47" s="133">
        <v>0</v>
      </c>
      <c r="U47" s="133">
        <v>0</v>
      </c>
      <c r="V47" s="133">
        <v>0</v>
      </c>
      <c r="W47" s="133">
        <v>0</v>
      </c>
      <c r="X47" s="133">
        <v>0</v>
      </c>
      <c r="Y47" s="133">
        <v>0</v>
      </c>
      <c r="Z47" s="133">
        <v>0</v>
      </c>
      <c r="AA47" s="133">
        <v>0</v>
      </c>
      <c r="AB47" s="133">
        <v>0</v>
      </c>
      <c r="AC47" s="133">
        <v>0</v>
      </c>
    </row>
    <row r="48" spans="1:29" x14ac:dyDescent="0.25">
      <c r="A48" s="131"/>
      <c r="B48" s="131"/>
      <c r="C48" s="131" t="str">
        <f t="shared" si="4"/>
        <v/>
      </c>
      <c r="D48" s="131"/>
      <c r="E48" s="132">
        <v>0</v>
      </c>
      <c r="F48" s="132">
        <v>0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3">
        <v>0</v>
      </c>
      <c r="P48" s="133">
        <v>0</v>
      </c>
      <c r="Q48" s="133">
        <v>0</v>
      </c>
      <c r="R48" s="133">
        <v>0</v>
      </c>
      <c r="S48" s="133">
        <v>0</v>
      </c>
      <c r="T48" s="133">
        <v>0</v>
      </c>
      <c r="U48" s="133">
        <v>0</v>
      </c>
      <c r="V48" s="133">
        <v>0</v>
      </c>
      <c r="W48" s="133">
        <v>0</v>
      </c>
      <c r="X48" s="133">
        <v>0</v>
      </c>
      <c r="Y48" s="133">
        <v>0</v>
      </c>
      <c r="Z48" s="133">
        <v>0</v>
      </c>
      <c r="AA48" s="133">
        <v>0</v>
      </c>
      <c r="AB48" s="133">
        <v>0</v>
      </c>
      <c r="AC48" s="133">
        <v>0</v>
      </c>
    </row>
    <row r="49" spans="1:29" x14ac:dyDescent="0.25">
      <c r="A49" s="131"/>
      <c r="B49" s="131"/>
      <c r="C49" s="131" t="str">
        <f t="shared" si="4"/>
        <v/>
      </c>
      <c r="D49" s="131"/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3">
        <v>0</v>
      </c>
      <c r="P49" s="133">
        <v>0</v>
      </c>
      <c r="Q49" s="133">
        <v>0</v>
      </c>
      <c r="R49" s="133">
        <v>0</v>
      </c>
      <c r="S49" s="133">
        <v>0</v>
      </c>
      <c r="T49" s="133">
        <v>0</v>
      </c>
      <c r="U49" s="133">
        <v>0</v>
      </c>
      <c r="V49" s="133">
        <v>0</v>
      </c>
      <c r="W49" s="133">
        <v>0</v>
      </c>
      <c r="X49" s="133">
        <v>0</v>
      </c>
      <c r="Y49" s="133">
        <v>0</v>
      </c>
      <c r="Z49" s="133">
        <v>0</v>
      </c>
      <c r="AA49" s="133">
        <v>0</v>
      </c>
      <c r="AB49" s="133">
        <v>0</v>
      </c>
      <c r="AC49" s="133">
        <v>0</v>
      </c>
    </row>
    <row r="50" spans="1:29" x14ac:dyDescent="0.25">
      <c r="A50" s="131"/>
      <c r="B50" s="131"/>
      <c r="C50" s="131" t="str">
        <f t="shared" si="4"/>
        <v/>
      </c>
      <c r="D50" s="131"/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3">
        <v>0</v>
      </c>
      <c r="P50" s="133">
        <v>0</v>
      </c>
      <c r="Q50" s="133">
        <v>0</v>
      </c>
      <c r="R50" s="133">
        <v>0</v>
      </c>
      <c r="S50" s="133">
        <v>0</v>
      </c>
      <c r="T50" s="133">
        <v>0</v>
      </c>
      <c r="U50" s="133">
        <v>0</v>
      </c>
      <c r="V50" s="133">
        <v>0</v>
      </c>
      <c r="W50" s="133">
        <v>0</v>
      </c>
      <c r="X50" s="133">
        <v>0</v>
      </c>
      <c r="Y50" s="133">
        <v>0</v>
      </c>
      <c r="Z50" s="133">
        <v>0</v>
      </c>
      <c r="AA50" s="133">
        <v>0</v>
      </c>
      <c r="AB50" s="133">
        <v>0</v>
      </c>
      <c r="AC50" s="133">
        <v>0</v>
      </c>
    </row>
    <row r="51" spans="1:29" x14ac:dyDescent="0.25">
      <c r="A51" s="131"/>
      <c r="B51" s="131"/>
      <c r="C51" s="131" t="str">
        <f t="shared" si="4"/>
        <v/>
      </c>
      <c r="D51" s="131"/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3">
        <v>0</v>
      </c>
      <c r="P51" s="133">
        <v>0</v>
      </c>
      <c r="Q51" s="133">
        <v>0</v>
      </c>
      <c r="R51" s="133">
        <v>0</v>
      </c>
      <c r="S51" s="133">
        <v>0</v>
      </c>
      <c r="T51" s="133">
        <v>0</v>
      </c>
      <c r="U51" s="133">
        <v>0</v>
      </c>
      <c r="V51" s="133">
        <v>0</v>
      </c>
      <c r="W51" s="133">
        <v>0</v>
      </c>
      <c r="X51" s="133">
        <v>0</v>
      </c>
      <c r="Y51" s="133">
        <v>0</v>
      </c>
      <c r="Z51" s="133">
        <v>0</v>
      </c>
      <c r="AA51" s="133">
        <v>0</v>
      </c>
      <c r="AB51" s="133">
        <v>0</v>
      </c>
      <c r="AC51" s="133">
        <v>0</v>
      </c>
    </row>
    <row r="52" spans="1:29" x14ac:dyDescent="0.25">
      <c r="A52" s="131"/>
      <c r="B52" s="131"/>
      <c r="C52" s="131" t="str">
        <f t="shared" si="4"/>
        <v/>
      </c>
      <c r="D52" s="131"/>
      <c r="E52" s="132">
        <v>0</v>
      </c>
      <c r="F52" s="132">
        <v>0</v>
      </c>
      <c r="G52" s="132">
        <v>0</v>
      </c>
      <c r="H52" s="133">
        <v>0</v>
      </c>
      <c r="I52" s="133">
        <v>0</v>
      </c>
      <c r="J52" s="133">
        <v>0</v>
      </c>
      <c r="K52" s="133">
        <v>0</v>
      </c>
      <c r="L52" s="133">
        <v>0</v>
      </c>
      <c r="M52" s="133">
        <v>0</v>
      </c>
      <c r="N52" s="133">
        <v>0</v>
      </c>
      <c r="O52" s="133">
        <v>0</v>
      </c>
      <c r="P52" s="133">
        <v>0</v>
      </c>
      <c r="Q52" s="133">
        <v>0</v>
      </c>
      <c r="R52" s="133">
        <v>0</v>
      </c>
      <c r="S52" s="133">
        <v>0</v>
      </c>
      <c r="T52" s="133">
        <v>0</v>
      </c>
      <c r="U52" s="133">
        <v>0</v>
      </c>
      <c r="V52" s="133">
        <v>0</v>
      </c>
      <c r="W52" s="133">
        <v>0</v>
      </c>
      <c r="X52" s="133">
        <v>0</v>
      </c>
      <c r="Y52" s="133">
        <v>0</v>
      </c>
      <c r="Z52" s="133">
        <v>0</v>
      </c>
      <c r="AA52" s="133">
        <v>0</v>
      </c>
      <c r="AB52" s="133">
        <v>0</v>
      </c>
      <c r="AC52" s="133">
        <v>0</v>
      </c>
    </row>
    <row r="53" spans="1:29" x14ac:dyDescent="0.25">
      <c r="A53" s="131"/>
      <c r="B53" s="131"/>
      <c r="C53" s="131" t="str">
        <f t="shared" si="4"/>
        <v/>
      </c>
      <c r="D53" s="131"/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3">
        <v>0</v>
      </c>
      <c r="P53" s="133">
        <v>0</v>
      </c>
      <c r="Q53" s="133">
        <v>0</v>
      </c>
      <c r="R53" s="133">
        <v>0</v>
      </c>
      <c r="S53" s="133">
        <v>0</v>
      </c>
      <c r="T53" s="133">
        <v>0</v>
      </c>
      <c r="U53" s="133">
        <v>0</v>
      </c>
      <c r="V53" s="133">
        <v>0</v>
      </c>
      <c r="W53" s="133">
        <v>0</v>
      </c>
      <c r="X53" s="133">
        <v>0</v>
      </c>
      <c r="Y53" s="133">
        <v>0</v>
      </c>
      <c r="Z53" s="133">
        <v>0</v>
      </c>
      <c r="AA53" s="133">
        <v>0</v>
      </c>
      <c r="AB53" s="133">
        <v>0</v>
      </c>
      <c r="AC53" s="133">
        <v>0</v>
      </c>
    </row>
    <row r="54" spans="1:29" x14ac:dyDescent="0.25">
      <c r="A54" s="131"/>
      <c r="B54" s="131"/>
      <c r="C54" s="131" t="str">
        <f t="shared" si="4"/>
        <v/>
      </c>
      <c r="D54" s="131"/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3">
        <v>0</v>
      </c>
      <c r="P54" s="133">
        <v>0</v>
      </c>
      <c r="Q54" s="133">
        <v>0</v>
      </c>
      <c r="R54" s="133">
        <v>0</v>
      </c>
      <c r="S54" s="133">
        <v>0</v>
      </c>
      <c r="T54" s="133">
        <v>0</v>
      </c>
      <c r="U54" s="133">
        <v>0</v>
      </c>
      <c r="V54" s="133">
        <v>0</v>
      </c>
      <c r="W54" s="133">
        <v>0</v>
      </c>
      <c r="X54" s="133">
        <v>0</v>
      </c>
      <c r="Y54" s="133">
        <v>0</v>
      </c>
      <c r="Z54" s="133">
        <v>0</v>
      </c>
      <c r="AA54" s="133">
        <v>0</v>
      </c>
      <c r="AB54" s="133">
        <v>0</v>
      </c>
      <c r="AC54" s="133">
        <v>0</v>
      </c>
    </row>
    <row r="55" spans="1:29" x14ac:dyDescent="0.25">
      <c r="A55" s="131"/>
      <c r="B55" s="131"/>
      <c r="C55" s="131" t="str">
        <f t="shared" si="4"/>
        <v/>
      </c>
      <c r="D55" s="131"/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3">
        <v>0</v>
      </c>
      <c r="P55" s="133">
        <v>0</v>
      </c>
      <c r="Q55" s="133">
        <v>0</v>
      </c>
      <c r="R55" s="133">
        <v>0</v>
      </c>
      <c r="S55" s="133">
        <v>0</v>
      </c>
      <c r="T55" s="133">
        <v>0</v>
      </c>
      <c r="U55" s="133">
        <v>0</v>
      </c>
      <c r="V55" s="133">
        <v>0</v>
      </c>
      <c r="W55" s="133">
        <v>0</v>
      </c>
      <c r="X55" s="133">
        <v>0</v>
      </c>
      <c r="Y55" s="133">
        <v>0</v>
      </c>
      <c r="Z55" s="133">
        <v>0</v>
      </c>
      <c r="AA55" s="133">
        <v>0</v>
      </c>
      <c r="AB55" s="133">
        <v>0</v>
      </c>
      <c r="AC55" s="133">
        <v>0</v>
      </c>
    </row>
    <row r="56" spans="1:29" x14ac:dyDescent="0.25">
      <c r="A56" s="131"/>
      <c r="B56" s="131"/>
      <c r="C56" s="131" t="str">
        <f t="shared" si="4"/>
        <v/>
      </c>
      <c r="D56" s="131"/>
      <c r="E56" s="132">
        <v>0</v>
      </c>
      <c r="F56" s="132">
        <v>0</v>
      </c>
      <c r="G56" s="132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3">
        <v>0</v>
      </c>
      <c r="P56" s="133">
        <v>0</v>
      </c>
      <c r="Q56" s="133">
        <v>0</v>
      </c>
      <c r="R56" s="133">
        <v>0</v>
      </c>
      <c r="S56" s="133">
        <v>0</v>
      </c>
      <c r="T56" s="133">
        <v>0</v>
      </c>
      <c r="U56" s="133">
        <v>0</v>
      </c>
      <c r="V56" s="133">
        <v>0</v>
      </c>
      <c r="W56" s="133">
        <v>0</v>
      </c>
      <c r="X56" s="133">
        <v>0</v>
      </c>
      <c r="Y56" s="133">
        <v>0</v>
      </c>
      <c r="Z56" s="133">
        <v>0</v>
      </c>
      <c r="AA56" s="133">
        <v>0</v>
      </c>
      <c r="AB56" s="133">
        <v>0</v>
      </c>
      <c r="AC56" s="133">
        <v>0</v>
      </c>
    </row>
    <row r="57" spans="1:29" x14ac:dyDescent="0.25">
      <c r="A57" s="131"/>
      <c r="B57" s="131"/>
      <c r="C57" s="131" t="str">
        <f t="shared" si="4"/>
        <v/>
      </c>
      <c r="D57" s="131"/>
      <c r="E57" s="132">
        <v>0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3">
        <v>0</v>
      </c>
      <c r="P57" s="133">
        <v>0</v>
      </c>
      <c r="Q57" s="133">
        <v>0</v>
      </c>
      <c r="R57" s="133">
        <v>0</v>
      </c>
      <c r="S57" s="133">
        <v>0</v>
      </c>
      <c r="T57" s="133">
        <v>0</v>
      </c>
      <c r="U57" s="133">
        <v>0</v>
      </c>
      <c r="V57" s="133">
        <v>0</v>
      </c>
      <c r="W57" s="133">
        <v>0</v>
      </c>
      <c r="X57" s="133">
        <v>0</v>
      </c>
      <c r="Y57" s="133">
        <v>0</v>
      </c>
      <c r="Z57" s="133">
        <v>0</v>
      </c>
      <c r="AA57" s="133">
        <v>0</v>
      </c>
      <c r="AB57" s="133">
        <v>0</v>
      </c>
      <c r="AC57" s="133">
        <v>0</v>
      </c>
    </row>
    <row r="58" spans="1:29" x14ac:dyDescent="0.25">
      <c r="A58" s="131"/>
      <c r="B58" s="131"/>
      <c r="C58" s="131" t="str">
        <f t="shared" si="4"/>
        <v/>
      </c>
      <c r="D58" s="131"/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33">
        <v>0</v>
      </c>
      <c r="AA58" s="133">
        <v>0</v>
      </c>
      <c r="AB58" s="133">
        <v>0</v>
      </c>
      <c r="AC58" s="133">
        <v>0</v>
      </c>
    </row>
    <row r="59" spans="1:29" x14ac:dyDescent="0.25">
      <c r="A59" s="131"/>
      <c r="B59" s="131"/>
      <c r="C59" s="131" t="str">
        <f t="shared" si="4"/>
        <v/>
      </c>
      <c r="D59" s="131"/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  <c r="AB59" s="133">
        <v>0</v>
      </c>
      <c r="AC59" s="133">
        <v>0</v>
      </c>
    </row>
    <row r="60" spans="1:29" x14ac:dyDescent="0.25">
      <c r="A60" s="131"/>
      <c r="B60" s="131"/>
      <c r="C60" s="131" t="str">
        <f t="shared" si="4"/>
        <v/>
      </c>
      <c r="D60" s="131"/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3">
        <v>0</v>
      </c>
      <c r="P60" s="133">
        <v>0</v>
      </c>
      <c r="Q60" s="133">
        <v>0</v>
      </c>
      <c r="R60" s="133">
        <v>0</v>
      </c>
      <c r="S60" s="133">
        <v>0</v>
      </c>
      <c r="T60" s="133">
        <v>0</v>
      </c>
      <c r="U60" s="133">
        <v>0</v>
      </c>
      <c r="V60" s="133">
        <v>0</v>
      </c>
      <c r="W60" s="133">
        <v>0</v>
      </c>
      <c r="X60" s="133">
        <v>0</v>
      </c>
      <c r="Y60" s="133">
        <v>0</v>
      </c>
      <c r="Z60" s="133">
        <v>0</v>
      </c>
      <c r="AA60" s="133">
        <v>0</v>
      </c>
      <c r="AB60" s="133">
        <v>0</v>
      </c>
      <c r="AC60" s="133">
        <v>0</v>
      </c>
    </row>
    <row r="61" spans="1:29" x14ac:dyDescent="0.25">
      <c r="A61" s="131"/>
      <c r="B61" s="131"/>
      <c r="C61" s="131" t="str">
        <f t="shared" si="4"/>
        <v/>
      </c>
      <c r="D61" s="131"/>
      <c r="E61" s="132">
        <v>0</v>
      </c>
      <c r="F61" s="132">
        <v>0</v>
      </c>
      <c r="G61" s="132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133">
        <v>0</v>
      </c>
      <c r="T61" s="133">
        <v>0</v>
      </c>
      <c r="U61" s="133">
        <v>0</v>
      </c>
      <c r="V61" s="133">
        <v>0</v>
      </c>
      <c r="W61" s="133">
        <v>0</v>
      </c>
      <c r="X61" s="133">
        <v>0</v>
      </c>
      <c r="Y61" s="133">
        <v>0</v>
      </c>
      <c r="Z61" s="133">
        <v>0</v>
      </c>
      <c r="AA61" s="133">
        <v>0</v>
      </c>
      <c r="AB61" s="133">
        <v>0</v>
      </c>
      <c r="AC61" s="133">
        <v>0</v>
      </c>
    </row>
    <row r="62" spans="1:29" x14ac:dyDescent="0.25">
      <c r="A62" s="131"/>
      <c r="B62" s="131"/>
      <c r="C62" s="131" t="str">
        <f t="shared" si="4"/>
        <v/>
      </c>
      <c r="D62" s="131"/>
      <c r="E62" s="132">
        <v>0</v>
      </c>
      <c r="F62" s="132">
        <v>0</v>
      </c>
      <c r="G62" s="132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3">
        <v>0</v>
      </c>
      <c r="P62" s="133">
        <v>0</v>
      </c>
      <c r="Q62" s="133">
        <v>0</v>
      </c>
      <c r="R62" s="133">
        <v>0</v>
      </c>
      <c r="S62" s="133">
        <v>0</v>
      </c>
      <c r="T62" s="133">
        <v>0</v>
      </c>
      <c r="U62" s="133">
        <v>0</v>
      </c>
      <c r="V62" s="133">
        <v>0</v>
      </c>
      <c r="W62" s="133">
        <v>0</v>
      </c>
      <c r="X62" s="133">
        <v>0</v>
      </c>
      <c r="Y62" s="133">
        <v>0</v>
      </c>
      <c r="Z62" s="133">
        <v>0</v>
      </c>
      <c r="AA62" s="133">
        <v>0</v>
      </c>
      <c r="AB62" s="133">
        <v>0</v>
      </c>
      <c r="AC62" s="133">
        <v>0</v>
      </c>
    </row>
    <row r="63" spans="1:29" x14ac:dyDescent="0.25">
      <c r="A63" s="131"/>
      <c r="B63" s="131"/>
      <c r="C63" s="131" t="str">
        <f t="shared" si="4"/>
        <v/>
      </c>
      <c r="D63" s="131"/>
      <c r="E63" s="132">
        <v>0</v>
      </c>
      <c r="F63" s="132">
        <v>0</v>
      </c>
      <c r="G63" s="132">
        <v>0</v>
      </c>
      <c r="H63" s="133">
        <v>0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3">
        <v>0</v>
      </c>
      <c r="P63" s="133">
        <v>0</v>
      </c>
      <c r="Q63" s="133">
        <v>0</v>
      </c>
      <c r="R63" s="133">
        <v>0</v>
      </c>
      <c r="S63" s="133">
        <v>0</v>
      </c>
      <c r="T63" s="133">
        <v>0</v>
      </c>
      <c r="U63" s="133">
        <v>0</v>
      </c>
      <c r="V63" s="133">
        <v>0</v>
      </c>
      <c r="W63" s="133">
        <v>0</v>
      </c>
      <c r="X63" s="133">
        <v>0</v>
      </c>
      <c r="Y63" s="133">
        <v>0</v>
      </c>
      <c r="Z63" s="133">
        <v>0</v>
      </c>
      <c r="AA63" s="133">
        <v>0</v>
      </c>
      <c r="AB63" s="133">
        <v>0</v>
      </c>
      <c r="AC63" s="133">
        <v>0</v>
      </c>
    </row>
    <row r="64" spans="1:29" x14ac:dyDescent="0.25">
      <c r="A64" s="131"/>
      <c r="B64" s="131"/>
      <c r="C64" s="131" t="str">
        <f t="shared" si="4"/>
        <v/>
      </c>
      <c r="D64" s="131"/>
      <c r="E64" s="132">
        <v>0</v>
      </c>
      <c r="F64" s="132">
        <v>0</v>
      </c>
      <c r="G64" s="132">
        <v>0</v>
      </c>
      <c r="H64" s="133">
        <v>0</v>
      </c>
      <c r="I64" s="133">
        <v>0</v>
      </c>
      <c r="J64" s="133">
        <v>0</v>
      </c>
      <c r="K64" s="133">
        <v>0</v>
      </c>
      <c r="L64" s="133">
        <v>0</v>
      </c>
      <c r="M64" s="133">
        <v>0</v>
      </c>
      <c r="N64" s="133">
        <v>0</v>
      </c>
      <c r="O64" s="133">
        <v>0</v>
      </c>
      <c r="P64" s="133">
        <v>0</v>
      </c>
      <c r="Q64" s="133">
        <v>0</v>
      </c>
      <c r="R64" s="133">
        <v>0</v>
      </c>
      <c r="S64" s="133">
        <v>0</v>
      </c>
      <c r="T64" s="133">
        <v>0</v>
      </c>
      <c r="U64" s="133">
        <v>0</v>
      </c>
      <c r="V64" s="133">
        <v>0</v>
      </c>
      <c r="W64" s="133">
        <v>0</v>
      </c>
      <c r="X64" s="133">
        <v>0</v>
      </c>
      <c r="Y64" s="133">
        <v>0</v>
      </c>
      <c r="Z64" s="133">
        <v>0</v>
      </c>
      <c r="AA64" s="133">
        <v>0</v>
      </c>
      <c r="AB64" s="133">
        <v>0</v>
      </c>
      <c r="AC64" s="133">
        <v>0</v>
      </c>
    </row>
    <row r="65" spans="1:29" x14ac:dyDescent="0.25">
      <c r="A65" s="131"/>
      <c r="B65" s="131"/>
      <c r="C65" s="131" t="str">
        <f t="shared" si="4"/>
        <v/>
      </c>
      <c r="D65" s="131"/>
      <c r="E65" s="132">
        <v>0</v>
      </c>
      <c r="F65" s="132">
        <v>0</v>
      </c>
      <c r="G65" s="132">
        <v>0</v>
      </c>
      <c r="H65" s="133">
        <v>0</v>
      </c>
      <c r="I65" s="133">
        <v>0</v>
      </c>
      <c r="J65" s="133">
        <v>0</v>
      </c>
      <c r="K65" s="133">
        <v>0</v>
      </c>
      <c r="L65" s="133">
        <v>0</v>
      </c>
      <c r="M65" s="133">
        <v>0</v>
      </c>
      <c r="N65" s="133">
        <v>0</v>
      </c>
      <c r="O65" s="133">
        <v>0</v>
      </c>
      <c r="P65" s="133">
        <v>0</v>
      </c>
      <c r="Q65" s="133">
        <v>0</v>
      </c>
      <c r="R65" s="133">
        <v>0</v>
      </c>
      <c r="S65" s="133">
        <v>0</v>
      </c>
      <c r="T65" s="133">
        <v>0</v>
      </c>
      <c r="U65" s="133">
        <v>0</v>
      </c>
      <c r="V65" s="133">
        <v>0</v>
      </c>
      <c r="W65" s="133">
        <v>0</v>
      </c>
      <c r="X65" s="133">
        <v>0</v>
      </c>
      <c r="Y65" s="133">
        <v>0</v>
      </c>
      <c r="Z65" s="133">
        <v>0</v>
      </c>
      <c r="AA65" s="133">
        <v>0</v>
      </c>
      <c r="AB65" s="133">
        <v>0</v>
      </c>
      <c r="AC65" s="133">
        <v>0</v>
      </c>
    </row>
    <row r="66" spans="1:29" x14ac:dyDescent="0.25">
      <c r="A66" s="131"/>
      <c r="B66" s="131"/>
      <c r="C66" s="131" t="str">
        <f t="shared" si="4"/>
        <v/>
      </c>
      <c r="D66" s="131"/>
      <c r="E66" s="132">
        <v>0</v>
      </c>
      <c r="F66" s="132">
        <v>0</v>
      </c>
      <c r="G66" s="132">
        <v>0</v>
      </c>
      <c r="H66" s="133">
        <v>0</v>
      </c>
      <c r="I66" s="133">
        <v>0</v>
      </c>
      <c r="J66" s="133">
        <v>0</v>
      </c>
      <c r="K66" s="133">
        <v>0</v>
      </c>
      <c r="L66" s="133">
        <v>0</v>
      </c>
      <c r="M66" s="133">
        <v>0</v>
      </c>
      <c r="N66" s="133">
        <v>0</v>
      </c>
      <c r="O66" s="133">
        <v>0</v>
      </c>
      <c r="P66" s="133">
        <v>0</v>
      </c>
      <c r="Q66" s="133">
        <v>0</v>
      </c>
      <c r="R66" s="133">
        <v>0</v>
      </c>
      <c r="S66" s="133">
        <v>0</v>
      </c>
      <c r="T66" s="133">
        <v>0</v>
      </c>
      <c r="U66" s="133">
        <v>0</v>
      </c>
      <c r="V66" s="133">
        <v>0</v>
      </c>
      <c r="W66" s="133">
        <v>0</v>
      </c>
      <c r="X66" s="133">
        <v>0</v>
      </c>
      <c r="Y66" s="133">
        <v>0</v>
      </c>
      <c r="Z66" s="133">
        <v>0</v>
      </c>
      <c r="AA66" s="133">
        <v>0</v>
      </c>
      <c r="AB66" s="133">
        <v>0</v>
      </c>
      <c r="AC66" s="133">
        <v>0</v>
      </c>
    </row>
    <row r="67" spans="1:29" x14ac:dyDescent="0.25">
      <c r="A67" s="131"/>
      <c r="B67" s="131"/>
      <c r="C67" s="131" t="str">
        <f t="shared" si="4"/>
        <v/>
      </c>
      <c r="D67" s="131"/>
      <c r="E67" s="132">
        <v>0</v>
      </c>
      <c r="F67" s="132">
        <v>0</v>
      </c>
      <c r="G67" s="132">
        <v>0</v>
      </c>
      <c r="H67" s="133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  <c r="AB67" s="133">
        <v>0</v>
      </c>
      <c r="AC67" s="133">
        <v>0</v>
      </c>
    </row>
    <row r="68" spans="1:29" x14ac:dyDescent="0.25">
      <c r="A68" s="131"/>
      <c r="B68" s="131"/>
      <c r="C68" s="131" t="str">
        <f t="shared" si="4"/>
        <v/>
      </c>
      <c r="D68" s="131"/>
      <c r="E68" s="132">
        <v>0</v>
      </c>
      <c r="F68" s="132">
        <v>0</v>
      </c>
      <c r="G68" s="132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  <c r="AB68" s="133">
        <v>0</v>
      </c>
      <c r="AC68" s="133">
        <v>0</v>
      </c>
    </row>
    <row r="69" spans="1:29" x14ac:dyDescent="0.25">
      <c r="A69" s="131"/>
      <c r="B69" s="131"/>
      <c r="C69" s="131" t="str">
        <f t="shared" si="4"/>
        <v/>
      </c>
      <c r="D69" s="131"/>
      <c r="E69" s="132">
        <v>0</v>
      </c>
      <c r="F69" s="132">
        <v>0</v>
      </c>
      <c r="G69" s="132">
        <v>0</v>
      </c>
      <c r="H69" s="133">
        <v>0</v>
      </c>
      <c r="I69" s="133">
        <v>0</v>
      </c>
      <c r="J69" s="133">
        <v>0</v>
      </c>
      <c r="K69" s="133">
        <v>0</v>
      </c>
      <c r="L69" s="133">
        <v>0</v>
      </c>
      <c r="M69" s="133">
        <v>0</v>
      </c>
      <c r="N69" s="133">
        <v>0</v>
      </c>
      <c r="O69" s="133">
        <v>0</v>
      </c>
      <c r="P69" s="133">
        <v>0</v>
      </c>
      <c r="Q69" s="133">
        <v>0</v>
      </c>
      <c r="R69" s="133">
        <v>0</v>
      </c>
      <c r="S69" s="133">
        <v>0</v>
      </c>
      <c r="T69" s="133">
        <v>0</v>
      </c>
      <c r="U69" s="133">
        <v>0</v>
      </c>
      <c r="V69" s="133">
        <v>0</v>
      </c>
      <c r="W69" s="133">
        <v>0</v>
      </c>
      <c r="X69" s="133">
        <v>0</v>
      </c>
      <c r="Y69" s="133">
        <v>0</v>
      </c>
      <c r="Z69" s="133">
        <v>0</v>
      </c>
      <c r="AA69" s="133">
        <v>0</v>
      </c>
      <c r="AB69" s="133">
        <v>0</v>
      </c>
      <c r="AC69" s="133">
        <v>0</v>
      </c>
    </row>
    <row r="70" spans="1:29" x14ac:dyDescent="0.25">
      <c r="A70" s="131"/>
      <c r="B70" s="131"/>
      <c r="C70" s="131" t="str">
        <f t="shared" si="4"/>
        <v/>
      </c>
      <c r="D70" s="131"/>
      <c r="E70" s="132">
        <v>0</v>
      </c>
      <c r="F70" s="132">
        <v>0</v>
      </c>
      <c r="G70" s="132">
        <v>0</v>
      </c>
      <c r="H70" s="133">
        <v>0</v>
      </c>
      <c r="I70" s="133">
        <v>0</v>
      </c>
      <c r="J70" s="133">
        <v>0</v>
      </c>
      <c r="K70" s="133">
        <v>0</v>
      </c>
      <c r="L70" s="133">
        <v>0</v>
      </c>
      <c r="M70" s="133">
        <v>0</v>
      </c>
      <c r="N70" s="133">
        <v>0</v>
      </c>
      <c r="O70" s="133">
        <v>0</v>
      </c>
      <c r="P70" s="133">
        <v>0</v>
      </c>
      <c r="Q70" s="133">
        <v>0</v>
      </c>
      <c r="R70" s="133">
        <v>0</v>
      </c>
      <c r="S70" s="133">
        <v>0</v>
      </c>
      <c r="T70" s="133">
        <v>0</v>
      </c>
      <c r="U70" s="133">
        <v>0</v>
      </c>
      <c r="V70" s="133">
        <v>0</v>
      </c>
      <c r="W70" s="133">
        <v>0</v>
      </c>
      <c r="X70" s="133">
        <v>0</v>
      </c>
      <c r="Y70" s="133">
        <v>0</v>
      </c>
      <c r="Z70" s="133">
        <v>0</v>
      </c>
      <c r="AA70" s="133">
        <v>0</v>
      </c>
      <c r="AB70" s="133">
        <v>0</v>
      </c>
      <c r="AC70" s="133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Normal="100" workbookViewId="0">
      <selection activeCell="M15" sqref="M15"/>
    </sheetView>
  </sheetViews>
  <sheetFormatPr defaultRowHeight="15" x14ac:dyDescent="0.25"/>
  <cols>
    <col min="1" max="1" width="12" customWidth="1"/>
    <col min="2" max="2" width="33" bestFit="1" customWidth="1"/>
    <col min="3" max="3" width="7.28515625" bestFit="1" customWidth="1"/>
    <col min="4" max="4" width="6.7109375" customWidth="1"/>
    <col min="5" max="5" width="7.28515625" bestFit="1" customWidth="1"/>
    <col min="6" max="10" width="6.7109375" customWidth="1"/>
    <col min="11" max="11" width="14.7109375" customWidth="1"/>
  </cols>
  <sheetData>
    <row r="1" spans="1:27" ht="18.75" x14ac:dyDescent="0.3">
      <c r="A1" s="16" t="s">
        <v>54</v>
      </c>
    </row>
    <row r="2" spans="1:27" ht="15.75" thickBot="1" x14ac:dyDescent="0.3">
      <c r="A2" t="s">
        <v>55</v>
      </c>
    </row>
    <row r="3" spans="1:27" x14ac:dyDescent="0.25">
      <c r="A3" t="s">
        <v>56</v>
      </c>
      <c r="J3" s="67" t="s">
        <v>57</v>
      </c>
      <c r="K3" s="68"/>
      <c r="L3" s="69"/>
      <c r="Y3" s="49" t="s">
        <v>58</v>
      </c>
      <c r="Z3" s="50"/>
      <c r="AA3" s="51"/>
    </row>
    <row r="4" spans="1:27" x14ac:dyDescent="0.25">
      <c r="A4" t="s">
        <v>59</v>
      </c>
      <c r="J4" s="17" t="s">
        <v>89</v>
      </c>
      <c r="K4" s="2">
        <v>0</v>
      </c>
      <c r="L4" s="18">
        <v>0</v>
      </c>
      <c r="Y4" s="19" t="s">
        <v>60</v>
      </c>
      <c r="Z4">
        <v>0</v>
      </c>
      <c r="AA4" s="20">
        <v>0</v>
      </c>
    </row>
    <row r="5" spans="1:27" x14ac:dyDescent="0.25">
      <c r="J5" s="17" t="s">
        <v>87</v>
      </c>
      <c r="K5" s="2">
        <v>50</v>
      </c>
      <c r="L5" s="18">
        <v>100</v>
      </c>
      <c r="Y5" s="19" t="s">
        <v>60</v>
      </c>
      <c r="Z5">
        <v>50</v>
      </c>
      <c r="AA5" s="20">
        <v>100</v>
      </c>
    </row>
    <row r="6" spans="1:27" ht="15.75" thickBot="1" x14ac:dyDescent="0.3">
      <c r="B6" t="s">
        <v>106</v>
      </c>
      <c r="C6">
        <v>5</v>
      </c>
      <c r="D6">
        <v>0.02</v>
      </c>
      <c r="E6">
        <v>0.02</v>
      </c>
      <c r="J6" s="21" t="s">
        <v>88</v>
      </c>
      <c r="K6" s="22">
        <v>100</v>
      </c>
      <c r="L6" s="23">
        <v>0</v>
      </c>
      <c r="Y6" s="19" t="s">
        <v>60</v>
      </c>
      <c r="Z6">
        <v>100</v>
      </c>
      <c r="AA6" s="20">
        <v>0</v>
      </c>
    </row>
    <row r="7" spans="1:27" x14ac:dyDescent="0.25">
      <c r="B7" t="s">
        <v>105</v>
      </c>
      <c r="C7">
        <v>68070.983160000003</v>
      </c>
      <c r="D7">
        <v>1146.5574331256348</v>
      </c>
      <c r="E7">
        <f>SUM(5109,466)</f>
        <v>5575</v>
      </c>
      <c r="Y7" s="19" t="s">
        <v>60</v>
      </c>
      <c r="Z7">
        <v>0</v>
      </c>
      <c r="AA7" s="20">
        <v>0</v>
      </c>
    </row>
    <row r="8" spans="1:27" x14ac:dyDescent="0.25">
      <c r="C8" t="s">
        <v>94</v>
      </c>
      <c r="Y8" s="24">
        <v>1</v>
      </c>
      <c r="Z8">
        <v>20</v>
      </c>
      <c r="AA8" s="20">
        <v>0</v>
      </c>
    </row>
    <row r="9" spans="1:27" x14ac:dyDescent="0.25">
      <c r="C9">
        <v>1</v>
      </c>
      <c r="D9">
        <v>1</v>
      </c>
      <c r="E9">
        <v>1</v>
      </c>
      <c r="F9" s="52">
        <v>1</v>
      </c>
      <c r="G9" s="52"/>
      <c r="H9" s="52"/>
      <c r="I9" s="52"/>
      <c r="J9" s="52"/>
      <c r="K9" s="52"/>
      <c r="L9" s="52"/>
      <c r="Y9" s="24">
        <v>1</v>
      </c>
      <c r="Z9">
        <v>60</v>
      </c>
      <c r="AA9" s="20">
        <v>80</v>
      </c>
    </row>
    <row r="10" spans="1:27" x14ac:dyDescent="0.25">
      <c r="A10" s="53" t="s">
        <v>62</v>
      </c>
      <c r="B10" s="54"/>
      <c r="C10" s="54"/>
      <c r="D10" s="54"/>
      <c r="E10" s="55"/>
      <c r="G10" s="56" t="s">
        <v>63</v>
      </c>
      <c r="H10" s="57"/>
      <c r="I10" s="57"/>
      <c r="J10" s="58"/>
      <c r="K10" s="25" t="s">
        <v>64</v>
      </c>
      <c r="L10" s="26"/>
      <c r="Y10" s="24">
        <v>2</v>
      </c>
      <c r="Z10">
        <v>40</v>
      </c>
      <c r="AA10" s="20">
        <v>0</v>
      </c>
    </row>
    <row r="11" spans="1:27" x14ac:dyDescent="0.25">
      <c r="A11" s="59" t="s">
        <v>65</v>
      </c>
      <c r="B11" s="59" t="s">
        <v>66</v>
      </c>
      <c r="C11" s="61" t="s">
        <v>63</v>
      </c>
      <c r="D11" s="62"/>
      <c r="E11" s="63"/>
      <c r="F11" s="27"/>
      <c r="G11" s="64" t="s">
        <v>67</v>
      </c>
      <c r="H11" s="65"/>
      <c r="I11" s="65"/>
      <c r="J11" s="66"/>
      <c r="K11" s="28" t="s">
        <v>68</v>
      </c>
      <c r="L11" s="29" t="s">
        <v>69</v>
      </c>
      <c r="Y11" s="24">
        <v>2</v>
      </c>
      <c r="Z11">
        <v>70</v>
      </c>
      <c r="AA11" s="20">
        <v>60</v>
      </c>
    </row>
    <row r="12" spans="1:27" x14ac:dyDescent="0.25">
      <c r="A12" s="60"/>
      <c r="B12" s="60"/>
      <c r="C12" s="41" t="str">
        <f>$J$5</f>
        <v>Water Savings</v>
      </c>
      <c r="D12" s="41" t="str">
        <f>$J$4</f>
        <v>Carbon Dioxide Savings</v>
      </c>
      <c r="E12" s="41" t="str">
        <f>$J$6</f>
        <v>Land Savings</v>
      </c>
      <c r="F12" s="42" t="s">
        <v>70</v>
      </c>
      <c r="G12" s="43" t="str">
        <f>$J$5</f>
        <v>Water Savings</v>
      </c>
      <c r="H12" s="43" t="str">
        <f>$J$4</f>
        <v>Carbon Dioxide Savings</v>
      </c>
      <c r="I12" s="43" t="str">
        <f>$J$6</f>
        <v>Land Savings</v>
      </c>
      <c r="J12" s="43" t="s">
        <v>70</v>
      </c>
      <c r="K12" s="44" t="s">
        <v>71</v>
      </c>
      <c r="L12" s="44" t="s">
        <v>72</v>
      </c>
      <c r="Y12" s="24">
        <v>3</v>
      </c>
      <c r="Z12">
        <v>60</v>
      </c>
      <c r="AA12" s="20">
        <v>0</v>
      </c>
    </row>
    <row r="13" spans="1:27" x14ac:dyDescent="0.25">
      <c r="A13" s="30" t="str">
        <f t="array" ref="A13:A70">results!A3:A70</f>
        <v>Ecopulpers</v>
      </c>
      <c r="B13" s="30" t="str">
        <f t="array" ref="B13:B74">results!C3:C70</f>
        <v>Ecopulpers_prod_to_+2.5%</v>
      </c>
      <c r="C13" s="31">
        <f t="array" ref="C13:C74">results!L3:L70/$C$6</f>
        <v>0.28348454080696678</v>
      </c>
      <c r="D13" s="31">
        <f t="array" ref="D13:D74">results!M3:M70/$D$6</f>
        <v>2.7251427582086762E-2</v>
      </c>
      <c r="E13" s="31">
        <f t="array" ref="E13:E74">results!N3:N70/$E$6</f>
        <v>0.25560963890711719</v>
      </c>
      <c r="F13" s="32">
        <f>SUM(C13:E13)</f>
        <v>0.56634560729617078</v>
      </c>
      <c r="G13" s="33">
        <f>C13/(F13/100)</f>
        <v>50.055043626164895</v>
      </c>
      <c r="H13" s="33">
        <f>D13/(F13/100)</f>
        <v>4.8118017039435799</v>
      </c>
      <c r="I13" s="33">
        <f>E13/(F13/100)</f>
        <v>45.133154669891518</v>
      </c>
      <c r="J13" s="34">
        <f>SUM(G13:I13)</f>
        <v>100</v>
      </c>
      <c r="K13" s="35">
        <f t="shared" ref="K13" si="0">I13+(G13/2)</f>
        <v>70.160676482973969</v>
      </c>
      <c r="L13" s="35">
        <f t="shared" ref="L13" si="1">G13</f>
        <v>50.055043626164895</v>
      </c>
      <c r="Y13" s="24">
        <v>3</v>
      </c>
      <c r="Z13">
        <v>80</v>
      </c>
      <c r="AA13" s="20">
        <v>40</v>
      </c>
    </row>
    <row r="14" spans="1:27" x14ac:dyDescent="0.25">
      <c r="A14" s="30" t="str">
        <v>Ecopulpers</v>
      </c>
      <c r="B14" s="30" t="str">
        <v>Ecopulpers_prod_to_+2%</v>
      </c>
      <c r="C14" s="31">
        <v>0.28152855831722257</v>
      </c>
      <c r="D14" s="31">
        <v>1.9649559999379559E-2</v>
      </c>
      <c r="E14" s="31">
        <v>0.20447312454052735</v>
      </c>
      <c r="F14" s="32">
        <f>SUM(C14:E14)</f>
        <v>0.50565124285712948</v>
      </c>
      <c r="G14" s="33">
        <f>C14/(F14/100)</f>
        <v>55.676429613121265</v>
      </c>
      <c r="H14" s="33">
        <f>D14/(F14/100)</f>
        <v>3.8859906461124814</v>
      </c>
      <c r="I14" s="33">
        <f>E14/(F14/100)</f>
        <v>40.437579740766253</v>
      </c>
      <c r="J14" s="34">
        <f>SUM(G14:I14)</f>
        <v>100</v>
      </c>
      <c r="K14" s="35">
        <f>I14+(G14/2)</f>
        <v>68.275794547326882</v>
      </c>
      <c r="L14" s="35">
        <f>G14</f>
        <v>55.676429613121265</v>
      </c>
      <c r="Y14" s="24">
        <v>4</v>
      </c>
      <c r="Z14">
        <v>80</v>
      </c>
      <c r="AA14" s="20">
        <v>0</v>
      </c>
    </row>
    <row r="15" spans="1:27" ht="15.75" thickBot="1" x14ac:dyDescent="0.3">
      <c r="A15" s="30" t="str">
        <v>Ecopulpers</v>
      </c>
      <c r="B15" s="30" t="str">
        <v>Ecopulpers_prod_to_+1.5%</v>
      </c>
      <c r="C15" s="31">
        <v>0.27957257501548161</v>
      </c>
      <c r="D15" s="31">
        <v>1.2047689597238785E-2</v>
      </c>
      <c r="E15" s="31">
        <v>0.15333658907366046</v>
      </c>
      <c r="F15" s="32">
        <f>SUM(C15:E15)</f>
        <v>0.44495685368638083</v>
      </c>
      <c r="G15" s="33">
        <f>C15/(F15/100)</f>
        <v>62.831389762687621</v>
      </c>
      <c r="H15" s="33">
        <f>D15/(F15/100)</f>
        <v>2.707608501234676</v>
      </c>
      <c r="I15" s="33">
        <f>E15/(F15/100)</f>
        <v>34.461001736077712</v>
      </c>
      <c r="J15" s="34">
        <f>SUM(G15:I15)</f>
        <v>100</v>
      </c>
      <c r="K15" s="35">
        <f>I15+(G15/2)</f>
        <v>65.876696617421516</v>
      </c>
      <c r="L15" s="35">
        <f>G15</f>
        <v>62.831389762687621</v>
      </c>
      <c r="Y15" s="36">
        <v>4</v>
      </c>
      <c r="Z15" s="37">
        <v>90</v>
      </c>
      <c r="AA15" s="38">
        <v>20</v>
      </c>
    </row>
    <row r="16" spans="1:27" x14ac:dyDescent="0.25">
      <c r="A16" s="30" t="str">
        <v>Ecopulpers</v>
      </c>
      <c r="B16" s="30" t="str">
        <v>Ecopulpers_prod_to_+1%</v>
      </c>
      <c r="C16" s="31">
        <v>0.27761659089883317</v>
      </c>
      <c r="D16" s="31">
        <v>4.4458158299676143E-3</v>
      </c>
      <c r="E16" s="31">
        <v>0.1022000324610417</v>
      </c>
      <c r="F16" s="32">
        <f>SUM(C16:E16)</f>
        <v>0.38426243918984249</v>
      </c>
      <c r="G16" s="33">
        <f>C16/(F16/100)</f>
        <v>72.246611322237086</v>
      </c>
      <c r="H16" s="33">
        <f>D16/(F16/100)</f>
        <v>1.1569738221984236</v>
      </c>
      <c r="I16" s="33">
        <f>E16/(F16/100)</f>
        <v>26.596414855564483</v>
      </c>
      <c r="J16" s="34">
        <f>SUM(G16:I16)</f>
        <v>100</v>
      </c>
      <c r="K16" s="35">
        <f>I16+(G16/2)</f>
        <v>62.719720516683026</v>
      </c>
      <c r="L16" s="35">
        <f>G16</f>
        <v>72.246611322237086</v>
      </c>
      <c r="Y16" s="24">
        <v>5</v>
      </c>
      <c r="Z16">
        <v>20</v>
      </c>
      <c r="AA16" s="20">
        <v>0</v>
      </c>
    </row>
    <row r="17" spans="1:27" x14ac:dyDescent="0.25">
      <c r="A17" s="30" t="str">
        <v>Ecopulpers</v>
      </c>
      <c r="B17" s="30" t="str">
        <v>Ecopulpers_prod_to_+0.5%</v>
      </c>
      <c r="C17" s="39">
        <v>0.27566060597891917</v>
      </c>
      <c r="D17" s="39">
        <v>-3.1560613024339546E-3</v>
      </c>
      <c r="E17" s="39">
        <v>5.1063454748145894E-2</v>
      </c>
      <c r="F17" s="32">
        <f t="shared" ref="F17:F20" si="2">SUM(C17:E17)</f>
        <v>0.3235679994246311</v>
      </c>
      <c r="G17" s="33">
        <f t="shared" ref="G17:G20" si="3">C17/(F17/100)</f>
        <v>85.194026130241269</v>
      </c>
      <c r="H17" s="33">
        <f t="shared" ref="H17:H20" si="4">D17/(F17/100)</f>
        <v>-0.97539352100518761</v>
      </c>
      <c r="I17" s="33">
        <f t="shared" ref="I17:I20" si="5">E17/(F17/100)</f>
        <v>15.781367390763911</v>
      </c>
      <c r="J17" s="34">
        <f t="shared" ref="J17:J20" si="6">SUM(G17:I17)</f>
        <v>100</v>
      </c>
      <c r="K17" s="35">
        <f t="shared" ref="K17:K20" si="7">I17+(G17/2)</f>
        <v>58.378380455884546</v>
      </c>
      <c r="L17" s="35">
        <f t="shared" ref="L17:L20" si="8">G17</f>
        <v>85.194026130241269</v>
      </c>
      <c r="Y17" s="24">
        <v>5</v>
      </c>
      <c r="Z17">
        <v>10</v>
      </c>
      <c r="AA17" s="20">
        <v>20</v>
      </c>
    </row>
    <row r="18" spans="1:27" x14ac:dyDescent="0.25">
      <c r="A18" s="30" t="str">
        <v>Ecopulpers</v>
      </c>
      <c r="B18" s="30" t="str">
        <v>Ecopulpers_high_price_petroleum</v>
      </c>
      <c r="C18" s="39">
        <v>0.27957275798835324</v>
      </c>
      <c r="D18" s="39">
        <v>1.2065260762028631E-2</v>
      </c>
      <c r="E18" s="39">
        <v>0.15333669648498469</v>
      </c>
      <c r="F18" s="32">
        <f t="shared" si="2"/>
        <v>0.44497471523536658</v>
      </c>
      <c r="G18" s="33">
        <f t="shared" si="3"/>
        <v>62.828908793272667</v>
      </c>
      <c r="H18" s="33">
        <f t="shared" si="4"/>
        <v>2.7114486169504679</v>
      </c>
      <c r="I18" s="33">
        <f t="shared" si="5"/>
        <v>34.459642589776863</v>
      </c>
      <c r="J18" s="34">
        <f t="shared" si="6"/>
        <v>100</v>
      </c>
      <c r="K18" s="35">
        <f t="shared" si="7"/>
        <v>65.874096986413193</v>
      </c>
      <c r="L18" s="35">
        <f t="shared" si="8"/>
        <v>62.828908793272667</v>
      </c>
      <c r="Y18" s="24">
        <v>6</v>
      </c>
      <c r="Z18">
        <v>40</v>
      </c>
      <c r="AA18" s="20">
        <v>0</v>
      </c>
    </row>
    <row r="19" spans="1:27" x14ac:dyDescent="0.25">
      <c r="A19" s="30" t="str">
        <v>Ecopulpers</v>
      </c>
      <c r="B19" s="30" t="str">
        <v>Ecopulpers_mid-high_price_petroleum</v>
      </c>
      <c r="C19" s="39">
        <v>0.27957271224877339</v>
      </c>
      <c r="D19" s="39">
        <v>1.2060867993568534E-2</v>
      </c>
      <c r="E19" s="39">
        <v>0.15333666965489098</v>
      </c>
      <c r="F19" s="32">
        <f t="shared" si="2"/>
        <v>0.44497024989723288</v>
      </c>
      <c r="G19" s="33">
        <f t="shared" si="3"/>
        <v>62.829529010836453</v>
      </c>
      <c r="H19" s="33">
        <f t="shared" si="4"/>
        <v>2.7104886217346049</v>
      </c>
      <c r="I19" s="33">
        <f t="shared" si="5"/>
        <v>34.45998236742895</v>
      </c>
      <c r="J19" s="34">
        <f t="shared" si="6"/>
        <v>100</v>
      </c>
      <c r="K19" s="35">
        <f t="shared" si="7"/>
        <v>65.874746872847169</v>
      </c>
      <c r="L19" s="35">
        <f t="shared" si="8"/>
        <v>62.829529010836453</v>
      </c>
      <c r="Y19" s="24">
        <v>6</v>
      </c>
      <c r="Z19">
        <v>20</v>
      </c>
      <c r="AA19" s="20">
        <v>40</v>
      </c>
    </row>
    <row r="20" spans="1:27" x14ac:dyDescent="0.25">
      <c r="A20" s="30" t="str">
        <v>Ecopulpers</v>
      </c>
      <c r="B20" s="30" t="str">
        <v>Ecopulpers_mid_price_petroleum</v>
      </c>
      <c r="C20" s="39">
        <v>0.2795726665004622</v>
      </c>
      <c r="D20" s="39">
        <v>1.2056475043209499E-2</v>
      </c>
      <c r="E20" s="39">
        <v>0.15333664282479731</v>
      </c>
      <c r="F20" s="32">
        <f t="shared" si="2"/>
        <v>0.44496578436846901</v>
      </c>
      <c r="G20" s="33">
        <f t="shared" si="3"/>
        <v>62.830149265803456</v>
      </c>
      <c r="H20" s="33">
        <f t="shared" si="4"/>
        <v>2.7095285675326726</v>
      </c>
      <c r="I20" s="33">
        <f t="shared" si="5"/>
        <v>34.460322166663879</v>
      </c>
      <c r="J20" s="34">
        <f t="shared" si="6"/>
        <v>100</v>
      </c>
      <c r="K20" s="35">
        <f t="shared" si="7"/>
        <v>65.875396799565607</v>
      </c>
      <c r="L20" s="35">
        <f t="shared" si="8"/>
        <v>62.830149265803456</v>
      </c>
      <c r="Y20" s="24">
        <v>7</v>
      </c>
      <c r="Z20">
        <v>60</v>
      </c>
      <c r="AA20" s="20">
        <v>0</v>
      </c>
    </row>
    <row r="21" spans="1:27" x14ac:dyDescent="0.25">
      <c r="A21" s="30" t="str">
        <v>Ecopulpers</v>
      </c>
      <c r="B21" s="30" t="str">
        <v>Ecopulpers_mid-low_price_petroleum</v>
      </c>
      <c r="C21" s="39">
        <v>0.27957262075797179</v>
      </c>
      <c r="D21" s="39">
        <v>1.205208254759782E-2</v>
      </c>
      <c r="E21" s="39">
        <v>0.15333661590375416</v>
      </c>
      <c r="F21" s="32">
        <f t="shared" ref="F21:F70" si="9">SUM(C21:E21)</f>
        <v>0.4449613192093238</v>
      </c>
      <c r="G21" s="33">
        <f t="shared" ref="G21:G70" si="10">C21/(F21/100)</f>
        <v>62.830769482336066</v>
      </c>
      <c r="H21" s="33">
        <f t="shared" ref="H21:H70" si="11">D21/(F21/100)</f>
        <v>2.7085685940103348</v>
      </c>
      <c r="I21" s="33">
        <f t="shared" ref="I21:I70" si="12">E21/(F21/100)</f>
        <v>34.460661923653596</v>
      </c>
      <c r="J21" s="34">
        <f t="shared" ref="J21:J70" si="13">SUM(G21:I21)</f>
        <v>100</v>
      </c>
      <c r="K21" s="35">
        <f t="shared" ref="K21:K70" si="14">I21+(G21/2)</f>
        <v>65.876046664821629</v>
      </c>
      <c r="L21" s="35">
        <f t="shared" ref="L21:L70" si="15">G21</f>
        <v>62.830769482336066</v>
      </c>
      <c r="Y21" s="24">
        <v>7</v>
      </c>
      <c r="Z21">
        <v>30</v>
      </c>
      <c r="AA21" s="20">
        <v>60</v>
      </c>
    </row>
    <row r="22" spans="1:27" x14ac:dyDescent="0.25">
      <c r="A22" s="30" t="str">
        <v>Ecopulpers</v>
      </c>
      <c r="B22" s="30" t="str">
        <v>Ecopulpers_low_price_petroleum</v>
      </c>
      <c r="C22" s="39">
        <v>0.27957257501548161</v>
      </c>
      <c r="D22" s="39">
        <v>1.2047689597238785E-2</v>
      </c>
      <c r="E22" s="39">
        <v>0.15333658907366046</v>
      </c>
      <c r="F22" s="32">
        <f t="shared" si="9"/>
        <v>0.44495685368638083</v>
      </c>
      <c r="G22" s="33">
        <f t="shared" si="10"/>
        <v>62.831389762687621</v>
      </c>
      <c r="H22" s="33">
        <f t="shared" si="11"/>
        <v>2.707608501234676</v>
      </c>
      <c r="I22" s="33">
        <f t="shared" si="12"/>
        <v>34.461001736077712</v>
      </c>
      <c r="J22" s="34">
        <f t="shared" si="13"/>
        <v>100</v>
      </c>
      <c r="K22" s="35">
        <f t="shared" si="14"/>
        <v>65.876696617421516</v>
      </c>
      <c r="L22" s="35">
        <f t="shared" si="15"/>
        <v>62.831389762687621</v>
      </c>
      <c r="Y22" s="24">
        <v>8</v>
      </c>
      <c r="Z22">
        <v>80</v>
      </c>
      <c r="AA22" s="20">
        <v>0</v>
      </c>
    </row>
    <row r="23" spans="1:27" ht="15.75" thickBot="1" x14ac:dyDescent="0.3">
      <c r="A23" s="30" t="str">
        <v>Shading_nets</v>
      </c>
      <c r="B23" s="30" t="str">
        <v>Shading_nets_prod_to_+2.5%</v>
      </c>
      <c r="C23" s="39">
        <v>2.156938100233674E-3</v>
      </c>
      <c r="D23" s="39">
        <v>8.3810396972694452E-3</v>
      </c>
      <c r="E23" s="39">
        <v>5.6377988948952393E-2</v>
      </c>
      <c r="F23" s="32">
        <f t="shared" si="9"/>
        <v>6.6915966746455516E-2</v>
      </c>
      <c r="G23" s="33">
        <f t="shared" si="10"/>
        <v>3.2233534163920976</v>
      </c>
      <c r="H23" s="33">
        <f>D23/(F23/100)</f>
        <v>12.524723328029003</v>
      </c>
      <c r="I23" s="33">
        <f t="shared" si="12"/>
        <v>84.251923255578888</v>
      </c>
      <c r="J23" s="34">
        <f t="shared" si="13"/>
        <v>99.999999999999986</v>
      </c>
      <c r="K23" s="35">
        <f t="shared" si="14"/>
        <v>85.863599963774931</v>
      </c>
      <c r="L23" s="35">
        <f t="shared" si="15"/>
        <v>3.2233534163920976</v>
      </c>
      <c r="Y23" s="36">
        <v>8</v>
      </c>
      <c r="Z23" s="37">
        <v>40</v>
      </c>
      <c r="AA23" s="38">
        <v>80</v>
      </c>
    </row>
    <row r="24" spans="1:27" x14ac:dyDescent="0.25">
      <c r="A24" s="30" t="str">
        <v>Shading_nets</v>
      </c>
      <c r="B24" s="30" t="str">
        <v>Shading_nets_prod_to_+2%</v>
      </c>
      <c r="C24" s="39">
        <v>1.7255505517823622E-3</v>
      </c>
      <c r="D24" s="39">
        <v>6.7048318669549198E-3</v>
      </c>
      <c r="E24" s="39">
        <v>4.5102393141860375E-2</v>
      </c>
      <c r="F24" s="32">
        <f t="shared" si="9"/>
        <v>5.3532775560597656E-2</v>
      </c>
      <c r="G24" s="33">
        <f t="shared" si="10"/>
        <v>3.2233534198672089</v>
      </c>
      <c r="H24" s="33">
        <f t="shared" si="11"/>
        <v>12.524723025738187</v>
      </c>
      <c r="I24" s="33">
        <f t="shared" si="12"/>
        <v>84.251923554394594</v>
      </c>
      <c r="J24" s="34">
        <f t="shared" si="13"/>
        <v>99.999999999999986</v>
      </c>
      <c r="K24" s="35">
        <f t="shared" si="14"/>
        <v>85.863600264328198</v>
      </c>
      <c r="L24" s="35">
        <f t="shared" si="15"/>
        <v>3.2233534198672089</v>
      </c>
      <c r="Y24" s="24">
        <v>9</v>
      </c>
      <c r="Z24">
        <v>10</v>
      </c>
      <c r="AA24" s="20">
        <v>20</v>
      </c>
    </row>
    <row r="25" spans="1:27" x14ac:dyDescent="0.25">
      <c r="A25" s="30" t="str">
        <v>Shading_nets</v>
      </c>
      <c r="B25" s="30" t="str">
        <v>Shading_nets_prod_to_+1.5%</v>
      </c>
      <c r="C25" s="39">
        <v>1.2941629771376028E-3</v>
      </c>
      <c r="D25" s="39">
        <v>5.0286241275898655E-3</v>
      </c>
      <c r="E25" s="39">
        <v>3.3826796425273642E-2</v>
      </c>
      <c r="F25" s="32">
        <f t="shared" si="9"/>
        <v>4.0149583530001108E-2</v>
      </c>
      <c r="G25" s="33">
        <f t="shared" si="10"/>
        <v>3.2233534282380814</v>
      </c>
      <c r="H25" s="33">
        <f t="shared" si="11"/>
        <v>12.524723011964269</v>
      </c>
      <c r="I25" s="33">
        <f t="shared" si="12"/>
        <v>84.251923559797646</v>
      </c>
      <c r="J25" s="34">
        <f t="shared" si="13"/>
        <v>100</v>
      </c>
      <c r="K25" s="35">
        <f t="shared" si="14"/>
        <v>85.863600273916688</v>
      </c>
      <c r="L25" s="35">
        <f t="shared" si="15"/>
        <v>3.2233534282380814</v>
      </c>
      <c r="Y25" s="24">
        <v>9</v>
      </c>
      <c r="Z25">
        <v>90</v>
      </c>
      <c r="AA25" s="20">
        <v>20</v>
      </c>
    </row>
    <row r="26" spans="1:27" x14ac:dyDescent="0.25">
      <c r="A26" s="30" t="str">
        <v>Shading_nets</v>
      </c>
      <c r="B26" s="30" t="str">
        <v>Shading_nets_prod_to_+1%</v>
      </c>
      <c r="C26" s="39">
        <v>8.6277535592671484E-4</v>
      </c>
      <c r="D26" s="39">
        <v>3.3524162972753402E-3</v>
      </c>
      <c r="E26" s="39">
        <v>2.2551198662767998E-2</v>
      </c>
      <c r="F26" s="32">
        <f t="shared" si="9"/>
        <v>2.6766390315970053E-2</v>
      </c>
      <c r="G26" s="33">
        <f t="shared" si="10"/>
        <v>3.2233534135230166</v>
      </c>
      <c r="H26" s="33">
        <f t="shared" si="11"/>
        <v>12.52472319838785</v>
      </c>
      <c r="I26" s="33">
        <f t="shared" si="12"/>
        <v>84.251923388089139</v>
      </c>
      <c r="J26" s="34">
        <f t="shared" si="13"/>
        <v>100</v>
      </c>
      <c r="K26" s="35">
        <f t="shared" si="14"/>
        <v>85.863600094850653</v>
      </c>
      <c r="L26" s="35">
        <f t="shared" si="15"/>
        <v>3.2233534135230166</v>
      </c>
      <c r="Y26" s="24">
        <v>10</v>
      </c>
      <c r="Z26">
        <v>20</v>
      </c>
      <c r="AA26" s="20">
        <v>40</v>
      </c>
    </row>
    <row r="27" spans="1:27" x14ac:dyDescent="0.25">
      <c r="A27" s="30" t="str">
        <v>Shading_nets</v>
      </c>
      <c r="B27" s="30" t="str">
        <v>Shading_nets_prod_to_+0.5%</v>
      </c>
      <c r="C27" s="39">
        <v>4.3138769106008121E-4</v>
      </c>
      <c r="D27" s="39">
        <v>1.6762079212639946E-3</v>
      </c>
      <c r="E27" s="39">
        <v>1.1275599854343454E-2</v>
      </c>
      <c r="F27" s="32">
        <f t="shared" si="9"/>
        <v>1.338319546666753E-2</v>
      </c>
      <c r="G27" s="33">
        <f t="shared" si="10"/>
        <v>3.2233534370360539</v>
      </c>
      <c r="H27" s="33">
        <f t="shared" si="11"/>
        <v>12.524721210556878</v>
      </c>
      <c r="I27" s="33">
        <f t="shared" si="12"/>
        <v>84.251925352407071</v>
      </c>
      <c r="J27" s="34">
        <f t="shared" si="13"/>
        <v>100</v>
      </c>
      <c r="K27" s="35">
        <f t="shared" si="14"/>
        <v>85.863602070925097</v>
      </c>
      <c r="L27" s="35">
        <f t="shared" si="15"/>
        <v>3.2233534370360539</v>
      </c>
      <c r="Y27" s="24">
        <v>10</v>
      </c>
      <c r="Z27">
        <v>80</v>
      </c>
      <c r="AA27" s="20">
        <v>40</v>
      </c>
    </row>
    <row r="28" spans="1:27" x14ac:dyDescent="0.25">
      <c r="A28" s="30" t="str">
        <v>Shading_nets</v>
      </c>
      <c r="B28" s="30" t="str">
        <v>Shading_nets_cover_50%</v>
      </c>
      <c r="C28" s="39">
        <v>4.3138752138474961E-3</v>
      </c>
      <c r="D28" s="39">
        <v>1.6762075574661139E-2</v>
      </c>
      <c r="E28" s="39">
        <v>0.11275595211372999</v>
      </c>
      <c r="F28" s="32">
        <f t="shared" si="9"/>
        <v>0.13383190290223862</v>
      </c>
      <c r="G28" s="33">
        <f t="shared" si="10"/>
        <v>3.2233534159629271</v>
      </c>
      <c r="H28" s="33">
        <f t="shared" si="11"/>
        <v>12.524723336636319</v>
      </c>
      <c r="I28" s="33">
        <f t="shared" si="12"/>
        <v>84.251923247400754</v>
      </c>
      <c r="J28" s="34">
        <f t="shared" si="13"/>
        <v>100</v>
      </c>
      <c r="K28" s="35">
        <f t="shared" si="14"/>
        <v>85.863599955382213</v>
      </c>
      <c r="L28" s="35">
        <f t="shared" si="15"/>
        <v>3.2233534159629271</v>
      </c>
      <c r="Y28" s="24">
        <v>11</v>
      </c>
      <c r="Z28">
        <v>30</v>
      </c>
      <c r="AA28" s="20">
        <v>60</v>
      </c>
    </row>
    <row r="29" spans="1:27" x14ac:dyDescent="0.25">
      <c r="A29" s="30" t="str">
        <v>Shading_nets</v>
      </c>
      <c r="B29" s="30" t="str">
        <v>Shading_nets_cover_60%</v>
      </c>
      <c r="C29" s="39">
        <v>3.594896284630522E-3</v>
      </c>
      <c r="D29" s="39">
        <v>1.396839725202881E-2</v>
      </c>
      <c r="E29" s="39">
        <v>9.3963300560062649E-2</v>
      </c>
      <c r="F29" s="32">
        <f t="shared" si="9"/>
        <v>0.11152659409672198</v>
      </c>
      <c r="G29" s="33">
        <f t="shared" si="10"/>
        <v>3.2233534196452109</v>
      </c>
      <c r="H29" s="33">
        <f t="shared" si="11"/>
        <v>12.524723242166482</v>
      </c>
      <c r="I29" s="33">
        <f t="shared" si="12"/>
        <v>84.251923338188305</v>
      </c>
      <c r="J29" s="34">
        <f t="shared" si="13"/>
        <v>100</v>
      </c>
      <c r="K29" s="35">
        <f t="shared" si="14"/>
        <v>85.863600048010909</v>
      </c>
      <c r="L29" s="35">
        <f t="shared" si="15"/>
        <v>3.2233534196452109</v>
      </c>
      <c r="Y29" s="24">
        <v>11</v>
      </c>
      <c r="Z29">
        <v>70</v>
      </c>
      <c r="AA29" s="20">
        <v>60</v>
      </c>
    </row>
    <row r="30" spans="1:27" x14ac:dyDescent="0.25">
      <c r="A30" s="30" t="str">
        <v>Shading_nets</v>
      </c>
      <c r="B30" s="30" t="str">
        <v>Shading_nets_cover_70%</v>
      </c>
      <c r="C30" s="39">
        <v>3.0813398392638197E-3</v>
      </c>
      <c r="D30" s="39">
        <v>1.197291257994948E-2</v>
      </c>
      <c r="E30" s="39">
        <v>8.0539976306681652E-2</v>
      </c>
      <c r="F30" s="32">
        <f t="shared" si="9"/>
        <v>9.5594228725894959E-2</v>
      </c>
      <c r="G30" s="33">
        <f t="shared" si="10"/>
        <v>3.2233534182269454</v>
      </c>
      <c r="H30" s="33">
        <f t="shared" si="11"/>
        <v>12.524723238554889</v>
      </c>
      <c r="I30" s="33">
        <f t="shared" si="12"/>
        <v>84.251923343218152</v>
      </c>
      <c r="J30" s="34">
        <f t="shared" si="13"/>
        <v>99.999999999999986</v>
      </c>
      <c r="K30" s="35">
        <f t="shared" si="14"/>
        <v>85.86360005233162</v>
      </c>
      <c r="L30" s="35">
        <f t="shared" si="15"/>
        <v>3.2233534182269454</v>
      </c>
      <c r="Y30" s="24">
        <v>12</v>
      </c>
      <c r="Z30">
        <v>40</v>
      </c>
      <c r="AA30" s="20">
        <v>80</v>
      </c>
    </row>
    <row r="31" spans="1:27" ht="15.75" thickBot="1" x14ac:dyDescent="0.3">
      <c r="A31" s="30" t="str">
        <v>Shading_nets</v>
      </c>
      <c r="B31" s="30" t="str">
        <v>Shading_nets_cover_80%</v>
      </c>
      <c r="C31" s="39">
        <v>2.6961724623106422E-3</v>
      </c>
      <c r="D31" s="39">
        <v>1.047629912136472E-2</v>
      </c>
      <c r="E31" s="39">
        <v>7.047248209346435E-2</v>
      </c>
      <c r="F31" s="32">
        <f t="shared" si="9"/>
        <v>8.3644953677139713E-2</v>
      </c>
      <c r="G31" s="33">
        <f t="shared" si="10"/>
        <v>3.2233534048181438</v>
      </c>
      <c r="H31" s="33">
        <f t="shared" si="11"/>
        <v>12.524723442136244</v>
      </c>
      <c r="I31" s="33">
        <f t="shared" si="12"/>
        <v>84.25192315304561</v>
      </c>
      <c r="J31" s="34">
        <f t="shared" si="13"/>
        <v>100</v>
      </c>
      <c r="K31" s="35">
        <f t="shared" si="14"/>
        <v>85.86359985545468</v>
      </c>
      <c r="L31" s="35">
        <f t="shared" si="15"/>
        <v>3.2233534048181438</v>
      </c>
      <c r="Y31" s="36">
        <v>12</v>
      </c>
      <c r="Z31" s="37">
        <v>60</v>
      </c>
      <c r="AA31" s="38">
        <v>80</v>
      </c>
    </row>
    <row r="32" spans="1:27" x14ac:dyDescent="0.25">
      <c r="A32" s="30" t="str">
        <v>Shading_nets</v>
      </c>
      <c r="B32" s="30" t="str">
        <v>Shading_nets_cover_90%</v>
      </c>
      <c r="C32" s="39">
        <v>2.3965978238265962E-3</v>
      </c>
      <c r="D32" s="39">
        <v>9.3122660473454744E-3</v>
      </c>
      <c r="E32" s="39">
        <v>6.2642208285978995E-2</v>
      </c>
      <c r="F32" s="32">
        <f t="shared" si="9"/>
        <v>7.435107215715106E-2</v>
      </c>
      <c r="G32" s="33">
        <f t="shared" si="10"/>
        <v>3.2233534154841266</v>
      </c>
      <c r="H32" s="33">
        <f t="shared" si="11"/>
        <v>12.524723285311527</v>
      </c>
      <c r="I32" s="33">
        <f t="shared" si="12"/>
        <v>84.25192329920435</v>
      </c>
      <c r="J32" s="34">
        <f t="shared" si="13"/>
        <v>100</v>
      </c>
      <c r="K32" s="35">
        <f t="shared" si="14"/>
        <v>85.863600006946413</v>
      </c>
      <c r="L32" s="35">
        <f t="shared" si="15"/>
        <v>3.2233534154841266</v>
      </c>
      <c r="N32" s="40"/>
    </row>
    <row r="33" spans="1:12" x14ac:dyDescent="0.25">
      <c r="A33" s="30" t="str">
        <v>Shading_nets</v>
      </c>
      <c r="B33" s="30" t="str">
        <v>Shading_nets_cover_100%</v>
      </c>
      <c r="C33" s="39">
        <v>2.156938100233674E-3</v>
      </c>
      <c r="D33" s="39">
        <v>8.3810396972694452E-3</v>
      </c>
      <c r="E33" s="39">
        <v>5.6377988948952393E-2</v>
      </c>
      <c r="F33" s="32">
        <f t="shared" si="9"/>
        <v>6.6915966746455516E-2</v>
      </c>
      <c r="G33" s="33">
        <f t="shared" si="10"/>
        <v>3.2233534163920976</v>
      </c>
      <c r="H33" s="33">
        <f t="shared" si="11"/>
        <v>12.524723328029003</v>
      </c>
      <c r="I33" s="33">
        <f t="shared" si="12"/>
        <v>84.251923255578888</v>
      </c>
      <c r="J33" s="34">
        <f t="shared" si="13"/>
        <v>99.999999999999986</v>
      </c>
      <c r="K33" s="35">
        <f t="shared" si="14"/>
        <v>85.863599963774931</v>
      </c>
      <c r="L33" s="35">
        <f t="shared" si="15"/>
        <v>3.2233534163920976</v>
      </c>
    </row>
    <row r="34" spans="1:12" x14ac:dyDescent="0.25">
      <c r="A34" s="30" t="str">
        <v>Shading_trees</v>
      </c>
      <c r="B34" s="30" t="str">
        <v>Shading_trees_1800_cplant_ha</v>
      </c>
      <c r="C34" s="39">
        <v>4.8740115860709922E-3</v>
      </c>
      <c r="D34" s="39">
        <v>0.22787980487919415</v>
      </c>
      <c r="E34" s="39">
        <v>0.10218869369964524</v>
      </c>
      <c r="F34" s="32">
        <f t="shared" si="9"/>
        <v>0.33494251016491039</v>
      </c>
      <c r="G34" s="33">
        <f t="shared" si="10"/>
        <v>1.4551785569622835</v>
      </c>
      <c r="H34" s="33">
        <f t="shared" si="11"/>
        <v>68.035498022331225</v>
      </c>
      <c r="I34" s="33">
        <f t="shared" si="12"/>
        <v>30.509323420706497</v>
      </c>
      <c r="J34" s="34">
        <f t="shared" si="13"/>
        <v>100</v>
      </c>
      <c r="K34" s="35">
        <f t="shared" si="14"/>
        <v>31.236912699187638</v>
      </c>
      <c r="L34" s="35">
        <f t="shared" si="15"/>
        <v>1.4551785569622835</v>
      </c>
    </row>
    <row r="35" spans="1:12" x14ac:dyDescent="0.25">
      <c r="A35" s="30" t="str">
        <v>Shading_trees</v>
      </c>
      <c r="B35" s="30" t="str">
        <v>Shading_trees_1940_cplant_ha</v>
      </c>
      <c r="C35" s="39">
        <v>5.2796324191149314E-3</v>
      </c>
      <c r="D35" s="39">
        <v>0.22968559414948686</v>
      </c>
      <c r="E35" s="39">
        <v>0.11083017202508924</v>
      </c>
      <c r="F35" s="32">
        <f t="shared" si="9"/>
        <v>0.34579539859369102</v>
      </c>
      <c r="G35" s="33">
        <f t="shared" si="10"/>
        <v>1.5268081763339165</v>
      </c>
      <c r="H35" s="33">
        <f t="shared" si="11"/>
        <v>66.422397488107421</v>
      </c>
      <c r="I35" s="33">
        <f t="shared" si="12"/>
        <v>32.05079433555867</v>
      </c>
      <c r="J35" s="34">
        <f t="shared" si="13"/>
        <v>100</v>
      </c>
      <c r="K35" s="35">
        <f t="shared" si="14"/>
        <v>32.814198423725628</v>
      </c>
      <c r="L35" s="35">
        <f t="shared" si="15"/>
        <v>1.5268081763339165</v>
      </c>
    </row>
    <row r="36" spans="1:12" x14ac:dyDescent="0.25">
      <c r="A36" s="30" t="str">
        <v>Shading_trees</v>
      </c>
      <c r="B36" s="30" t="str">
        <v>Shading_trees_2080_cplant_ha</v>
      </c>
      <c r="C36" s="39">
        <v>5.6852532026823617E-3</v>
      </c>
      <c r="D36" s="39">
        <v>0.23149138296503224</v>
      </c>
      <c r="E36" s="39">
        <v>0.11947164944103861</v>
      </c>
      <c r="F36" s="32">
        <f t="shared" si="9"/>
        <v>0.35664828560875322</v>
      </c>
      <c r="G36" s="33">
        <f t="shared" si="10"/>
        <v>1.5940783769585092</v>
      </c>
      <c r="H36" s="33">
        <f t="shared" si="11"/>
        <v>64.907471115389185</v>
      </c>
      <c r="I36" s="33">
        <f t="shared" si="12"/>
        <v>33.498450507652301</v>
      </c>
      <c r="J36" s="34">
        <f t="shared" si="13"/>
        <v>100</v>
      </c>
      <c r="K36" s="35">
        <f t="shared" si="14"/>
        <v>34.295489696131554</v>
      </c>
      <c r="L36" s="35">
        <f t="shared" si="15"/>
        <v>1.5940783769585092</v>
      </c>
    </row>
    <row r="37" spans="1:12" x14ac:dyDescent="0.25">
      <c r="A37" s="30" t="str">
        <v>Shading_trees</v>
      </c>
      <c r="B37" s="30" t="str">
        <v>Shading_trees_2220_cplant_ha</v>
      </c>
      <c r="C37" s="39">
        <v>6.0908739571459598E-3</v>
      </c>
      <c r="D37" s="39">
        <v>0.23329717168962816</v>
      </c>
      <c r="E37" s="39">
        <v>0.12811312603844269</v>
      </c>
      <c r="F37" s="32">
        <f t="shared" si="9"/>
        <v>0.36750117168521679</v>
      </c>
      <c r="G37" s="33">
        <f t="shared" si="10"/>
        <v>1.6573753844690049</v>
      </c>
      <c r="H37" s="33">
        <f t="shared" si="11"/>
        <v>63.482021191883135</v>
      </c>
      <c r="I37" s="33">
        <f t="shared" si="12"/>
        <v>34.860603423647859</v>
      </c>
      <c r="J37" s="34">
        <f t="shared" si="13"/>
        <v>100</v>
      </c>
      <c r="K37" s="35">
        <f t="shared" si="14"/>
        <v>35.689291115882362</v>
      </c>
      <c r="L37" s="35">
        <f t="shared" si="15"/>
        <v>1.6573753844690049</v>
      </c>
    </row>
    <row r="38" spans="1:12" x14ac:dyDescent="0.25">
      <c r="A38" s="30" t="str">
        <v>Shading_trees</v>
      </c>
      <c r="B38" s="30" t="str">
        <v>Shading_trees_2360_cplant_ha</v>
      </c>
      <c r="C38" s="39">
        <v>6.4964946650434285E-3</v>
      </c>
      <c r="D38" s="39">
        <v>0.2351029603232746</v>
      </c>
      <c r="E38" s="39">
        <v>0.13675460177182686</v>
      </c>
      <c r="F38" s="32">
        <f t="shared" si="9"/>
        <v>0.37835405676014489</v>
      </c>
      <c r="G38" s="33">
        <f t="shared" si="10"/>
        <v>1.71704110183807</v>
      </c>
      <c r="H38" s="33">
        <f t="shared" si="11"/>
        <v>62.138347963404186</v>
      </c>
      <c r="I38" s="33">
        <f t="shared" si="12"/>
        <v>36.14461093475775</v>
      </c>
      <c r="J38" s="34">
        <f t="shared" si="13"/>
        <v>100</v>
      </c>
      <c r="K38" s="35">
        <f t="shared" si="14"/>
        <v>37.003131485676782</v>
      </c>
      <c r="L38" s="35">
        <f t="shared" si="15"/>
        <v>1.71704110183807</v>
      </c>
    </row>
    <row r="39" spans="1:12" x14ac:dyDescent="0.25">
      <c r="A39" s="30" t="str">
        <v>Shading_trees</v>
      </c>
      <c r="B39" s="30" t="str">
        <v>Shading_trees_15kg_banana_per_tree</v>
      </c>
      <c r="C39" s="39">
        <v>5.4534699040232216E-3</v>
      </c>
      <c r="D39" s="39">
        <v>0.23045950347295729</v>
      </c>
      <c r="E39" s="39">
        <v>0.11453366246314545</v>
      </c>
      <c r="F39" s="32">
        <f t="shared" si="9"/>
        <v>0.35044663584012598</v>
      </c>
      <c r="G39" s="33">
        <f t="shared" si="10"/>
        <v>1.5561484535155017</v>
      </c>
      <c r="H39" s="33">
        <f t="shared" si="11"/>
        <v>65.761653816557995</v>
      </c>
      <c r="I39" s="33">
        <f t="shared" si="12"/>
        <v>32.682197729926507</v>
      </c>
      <c r="J39" s="34">
        <f t="shared" si="13"/>
        <v>100</v>
      </c>
      <c r="K39" s="35">
        <f t="shared" si="14"/>
        <v>33.460271956684259</v>
      </c>
      <c r="L39" s="35">
        <f t="shared" si="15"/>
        <v>1.5561484535155017</v>
      </c>
    </row>
    <row r="40" spans="1:12" x14ac:dyDescent="0.25">
      <c r="A40" s="30" t="str">
        <v>Shading_trees</v>
      </c>
      <c r="B40" s="30" t="str">
        <v>Shading_trees_16kg_banana_per_tree</v>
      </c>
      <c r="C40" s="39">
        <v>5.9363517677411435E-3</v>
      </c>
      <c r="D40" s="39">
        <v>0.23260925208887784</v>
      </c>
      <c r="E40" s="39">
        <v>0.12482113502301219</v>
      </c>
      <c r="F40" s="32">
        <f t="shared" si="9"/>
        <v>0.36336673887963117</v>
      </c>
      <c r="G40" s="33">
        <f t="shared" si="10"/>
        <v>1.6337080785227343</v>
      </c>
      <c r="H40" s="33">
        <f t="shared" si="11"/>
        <v>64.015009410625211</v>
      </c>
      <c r="I40" s="33">
        <f t="shared" si="12"/>
        <v>34.351282510852052</v>
      </c>
      <c r="J40" s="34">
        <f t="shared" si="13"/>
        <v>100</v>
      </c>
      <c r="K40" s="35">
        <f t="shared" si="14"/>
        <v>35.168136550113417</v>
      </c>
      <c r="L40" s="35">
        <f t="shared" si="15"/>
        <v>1.6337080785227343</v>
      </c>
    </row>
    <row r="41" spans="1:12" x14ac:dyDescent="0.25">
      <c r="A41" s="30" t="str">
        <v>Shading_trees</v>
      </c>
      <c r="B41" s="30" t="str">
        <v>Shading_trees_18kg_banana_per_tree</v>
      </c>
      <c r="C41" s="39">
        <v>6.4192335732514037E-3</v>
      </c>
      <c r="D41" s="39">
        <v>0.23475900043194997</v>
      </c>
      <c r="E41" s="39">
        <v>0.13510860649148523</v>
      </c>
      <c r="F41" s="32">
        <f t="shared" si="9"/>
        <v>0.37628684049668659</v>
      </c>
      <c r="G41" s="33">
        <f t="shared" si="10"/>
        <v>1.7059415537301865</v>
      </c>
      <c r="H41" s="33">
        <f t="shared" si="11"/>
        <v>62.388309971742729</v>
      </c>
      <c r="I41" s="33">
        <f t="shared" si="12"/>
        <v>35.905748474527087</v>
      </c>
      <c r="J41" s="34">
        <f t="shared" si="13"/>
        <v>100</v>
      </c>
      <c r="K41" s="35">
        <f t="shared" si="14"/>
        <v>36.758719251392179</v>
      </c>
      <c r="L41" s="35">
        <f t="shared" si="15"/>
        <v>1.7059415537301865</v>
      </c>
    </row>
    <row r="42" spans="1:12" x14ac:dyDescent="0.25">
      <c r="A42" s="30" t="str">
        <v>Shading_trees</v>
      </c>
      <c r="B42" s="30" t="str">
        <v>Shading_trees_19kg_banana_per_tree</v>
      </c>
      <c r="C42" s="39">
        <v>6.902115332195537E-3</v>
      </c>
      <c r="D42" s="39">
        <v>0.2369087487750221</v>
      </c>
      <c r="E42" s="39">
        <v>0.14539607677761526</v>
      </c>
      <c r="F42" s="32">
        <f t="shared" si="9"/>
        <v>0.38920694088483287</v>
      </c>
      <c r="G42" s="33">
        <f t="shared" si="10"/>
        <v>1.7733793021532696</v>
      </c>
      <c r="H42" s="33">
        <f t="shared" si="11"/>
        <v>60.869610453613134</v>
      </c>
      <c r="I42" s="33">
        <f t="shared" si="12"/>
        <v>37.357010244233606</v>
      </c>
      <c r="J42" s="34">
        <f t="shared" si="13"/>
        <v>100</v>
      </c>
      <c r="K42" s="35">
        <f t="shared" si="14"/>
        <v>38.243699895310243</v>
      </c>
      <c r="L42" s="35">
        <f t="shared" si="15"/>
        <v>1.7733793021532696</v>
      </c>
    </row>
    <row r="43" spans="1:12" x14ac:dyDescent="0.25">
      <c r="A43" s="30" t="str">
        <v>Shading_trees</v>
      </c>
      <c r="B43" s="30" t="str">
        <v>Shading_trees_20kg_banana_per_tree</v>
      </c>
      <c r="C43" s="39">
        <v>7.3849970271112394E-3</v>
      </c>
      <c r="D43" s="39">
        <v>0.2390584963904985</v>
      </c>
      <c r="E43" s="39">
        <v>0.15568354583592733</v>
      </c>
      <c r="F43" s="32">
        <f t="shared" si="9"/>
        <v>0.4021270392535371</v>
      </c>
      <c r="G43" s="33">
        <f t="shared" si="10"/>
        <v>1.8364835751457818</v>
      </c>
      <c r="H43" s="33">
        <f t="shared" si="11"/>
        <v>59.448500860389672</v>
      </c>
      <c r="I43" s="33">
        <f t="shared" si="12"/>
        <v>38.715015564464544</v>
      </c>
      <c r="J43" s="34">
        <f t="shared" si="13"/>
        <v>100</v>
      </c>
      <c r="K43" s="35">
        <f t="shared" si="14"/>
        <v>39.633257352037432</v>
      </c>
      <c r="L43" s="35">
        <f t="shared" si="15"/>
        <v>1.8364835751457818</v>
      </c>
    </row>
    <row r="44" spans="1:12" x14ac:dyDescent="0.25">
      <c r="A44" s="30" t="str">
        <v>Biomass</v>
      </c>
      <c r="B44" s="30" t="str">
        <v>Biomass_high_price_petroleum</v>
      </c>
      <c r="C44" s="39">
        <v>3.848194241968737E-4</v>
      </c>
      <c r="D44" s="39">
        <v>0.52697122735808954</v>
      </c>
      <c r="E44" s="39">
        <v>2.2847525782204847E-4</v>
      </c>
      <c r="F44" s="32">
        <f t="shared" si="9"/>
        <v>0.52758452204010853</v>
      </c>
      <c r="G44" s="33">
        <f t="shared" si="10"/>
        <v>7.2939862357754806E-2</v>
      </c>
      <c r="H44" s="33">
        <f t="shared" si="11"/>
        <v>99.883754231521536</v>
      </c>
      <c r="I44" s="33">
        <f t="shared" si="12"/>
        <v>4.3305906120702897E-2</v>
      </c>
      <c r="J44" s="34">
        <f t="shared" si="13"/>
        <v>100</v>
      </c>
      <c r="K44" s="35">
        <f t="shared" si="14"/>
        <v>7.9775837299580293E-2</v>
      </c>
      <c r="L44" s="35">
        <f t="shared" si="15"/>
        <v>7.2939862357754806E-2</v>
      </c>
    </row>
    <row r="45" spans="1:12" x14ac:dyDescent="0.25">
      <c r="A45" s="30" t="str">
        <v>Biomass</v>
      </c>
      <c r="B45" s="30" t="str">
        <v>Biomass_mid-high_price_petroleum</v>
      </c>
      <c r="C45" s="39">
        <v>3.8152918319112511E-4</v>
      </c>
      <c r="D45" s="39">
        <v>0.5266555561033911</v>
      </c>
      <c r="E45" s="39">
        <v>2.2654295977243759E-4</v>
      </c>
      <c r="F45" s="32">
        <f t="shared" si="9"/>
        <v>0.52726362824635464</v>
      </c>
      <c r="G45" s="33">
        <f t="shared" si="10"/>
        <v>7.2360231723183135E-2</v>
      </c>
      <c r="H45" s="33">
        <f t="shared" si="11"/>
        <v>99.884673982731186</v>
      </c>
      <c r="I45" s="33">
        <f t="shared" si="12"/>
        <v>4.29657855456302E-2</v>
      </c>
      <c r="J45" s="34">
        <f t="shared" si="13"/>
        <v>100</v>
      </c>
      <c r="K45" s="35">
        <f t="shared" si="14"/>
        <v>7.9145901407221775E-2</v>
      </c>
      <c r="L45" s="35">
        <f t="shared" si="15"/>
        <v>7.2360231723183135E-2</v>
      </c>
    </row>
    <row r="46" spans="1:12" x14ac:dyDescent="0.25">
      <c r="A46" s="30" t="str">
        <v>Biomass</v>
      </c>
      <c r="B46" s="30" t="str">
        <v>Biomass_mid_price_petroleum</v>
      </c>
      <c r="C46" s="39">
        <v>3.7823893827394393E-4</v>
      </c>
      <c r="D46" s="39">
        <v>0.52633988447362423</v>
      </c>
      <c r="E46" s="39">
        <v>2.2461065940769431E-4</v>
      </c>
      <c r="F46" s="32">
        <f t="shared" si="9"/>
        <v>0.52694273407130587</v>
      </c>
      <c r="G46" s="33">
        <f t="shared" si="10"/>
        <v>7.1779894439679415E-2</v>
      </c>
      <c r="H46" s="33">
        <f t="shared" si="11"/>
        <v>99.885594855246637</v>
      </c>
      <c r="I46" s="33">
        <f t="shared" si="12"/>
        <v>4.2625250313689689E-2</v>
      </c>
      <c r="J46" s="34">
        <f t="shared" si="13"/>
        <v>100.00000000000001</v>
      </c>
      <c r="K46" s="35">
        <f t="shared" si="14"/>
        <v>7.8515197533529396E-2</v>
      </c>
      <c r="L46" s="35">
        <f t="shared" si="15"/>
        <v>7.1779894439679415E-2</v>
      </c>
    </row>
    <row r="47" spans="1:12" x14ac:dyDescent="0.25">
      <c r="A47" s="30" t="str">
        <v>Biomass</v>
      </c>
      <c r="B47" s="30" t="str">
        <v>Biomass_mid-low_price_petroleum</v>
      </c>
      <c r="C47" s="39">
        <v>3.7494868944693965E-4</v>
      </c>
      <c r="D47" s="39">
        <v>0.52602421246872222</v>
      </c>
      <c r="E47" s="39">
        <v>2.2267835674459475E-4</v>
      </c>
      <c r="F47" s="32">
        <f t="shared" si="9"/>
        <v>0.52662183951491381</v>
      </c>
      <c r="G47" s="33">
        <f t="shared" si="10"/>
        <v>7.1198849214517093E-2</v>
      </c>
      <c r="H47" s="33">
        <f t="shared" si="11"/>
        <v>99.886516851116156</v>
      </c>
      <c r="I47" s="33">
        <f t="shared" si="12"/>
        <v>4.2284299669324399E-2</v>
      </c>
      <c r="J47" s="34">
        <f t="shared" si="13"/>
        <v>99.999999999999986</v>
      </c>
      <c r="K47" s="35">
        <f t="shared" si="14"/>
        <v>7.7883724276582939E-2</v>
      </c>
      <c r="L47" s="35">
        <f t="shared" si="15"/>
        <v>7.1198849214517093E-2</v>
      </c>
    </row>
    <row r="48" spans="1:12" x14ac:dyDescent="0.25">
      <c r="A48" s="30" t="str">
        <v>Biomass</v>
      </c>
      <c r="B48" s="30" t="str">
        <v>Biomass_low_price_petroleum</v>
      </c>
      <c r="C48" s="39">
        <v>3.7165843671064971E-4</v>
      </c>
      <c r="D48" s="39">
        <v>0.52570854008873513</v>
      </c>
      <c r="E48" s="39">
        <v>2.2074605179991534E-4</v>
      </c>
      <c r="F48" s="32">
        <f t="shared" si="9"/>
        <v>0.52630094457724563</v>
      </c>
      <c r="G48" s="33">
        <f t="shared" si="10"/>
        <v>7.0617094751594375E-2</v>
      </c>
      <c r="H48" s="33">
        <f t="shared" si="11"/>
        <v>99.887439972393295</v>
      </c>
      <c r="I48" s="33">
        <f t="shared" si="12"/>
        <v>4.1942932855123585E-2</v>
      </c>
      <c r="J48" s="34">
        <f t="shared" si="13"/>
        <v>100.00000000000001</v>
      </c>
      <c r="K48" s="35">
        <f t="shared" si="14"/>
        <v>7.7251480230920766E-2</v>
      </c>
      <c r="L48" s="35">
        <f t="shared" si="15"/>
        <v>7.0617094751594375E-2</v>
      </c>
    </row>
    <row r="49" spans="1:12" x14ac:dyDescent="0.25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9"/>
        <v>0</v>
      </c>
      <c r="G49" s="33" t="e">
        <f t="shared" si="10"/>
        <v>#DIV/0!</v>
      </c>
      <c r="H49" s="33" t="e">
        <f t="shared" si="11"/>
        <v>#DIV/0!</v>
      </c>
      <c r="I49" s="33" t="e">
        <f t="shared" si="12"/>
        <v>#DIV/0!</v>
      </c>
      <c r="J49" s="34" t="e">
        <f t="shared" si="13"/>
        <v>#DIV/0!</v>
      </c>
      <c r="K49" s="35" t="e">
        <f t="shared" si="14"/>
        <v>#DIV/0!</v>
      </c>
      <c r="L49" s="35" t="e">
        <f t="shared" si="15"/>
        <v>#DIV/0!</v>
      </c>
    </row>
    <row r="50" spans="1:12" x14ac:dyDescent="0.25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9"/>
        <v>0</v>
      </c>
      <c r="G50" s="33" t="e">
        <f t="shared" si="10"/>
        <v>#DIV/0!</v>
      </c>
      <c r="H50" s="33" t="e">
        <f t="shared" si="11"/>
        <v>#DIV/0!</v>
      </c>
      <c r="I50" s="33" t="e">
        <f t="shared" si="12"/>
        <v>#DIV/0!</v>
      </c>
      <c r="J50" s="34" t="e">
        <f t="shared" si="13"/>
        <v>#DIV/0!</v>
      </c>
      <c r="K50" s="35" t="e">
        <f t="shared" si="14"/>
        <v>#DIV/0!</v>
      </c>
      <c r="L50" s="35" t="e">
        <f t="shared" si="15"/>
        <v>#DIV/0!</v>
      </c>
    </row>
    <row r="51" spans="1:12" x14ac:dyDescent="0.25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9"/>
        <v>0</v>
      </c>
      <c r="G51" s="33" t="e">
        <f t="shared" si="10"/>
        <v>#DIV/0!</v>
      </c>
      <c r="H51" s="33" t="e">
        <f t="shared" si="11"/>
        <v>#DIV/0!</v>
      </c>
      <c r="I51" s="33" t="e">
        <f t="shared" si="12"/>
        <v>#DIV/0!</v>
      </c>
      <c r="J51" s="34" t="e">
        <f t="shared" si="13"/>
        <v>#DIV/0!</v>
      </c>
      <c r="K51" s="35" t="e">
        <f t="shared" si="14"/>
        <v>#DIV/0!</v>
      </c>
      <c r="L51" s="35" t="e">
        <f t="shared" si="15"/>
        <v>#DIV/0!</v>
      </c>
    </row>
    <row r="52" spans="1:12" x14ac:dyDescent="0.25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9"/>
        <v>0</v>
      </c>
      <c r="G52" s="33" t="e">
        <f t="shared" si="10"/>
        <v>#DIV/0!</v>
      </c>
      <c r="H52" s="33" t="e">
        <f t="shared" si="11"/>
        <v>#DIV/0!</v>
      </c>
      <c r="I52" s="33" t="e">
        <f t="shared" si="12"/>
        <v>#DIV/0!</v>
      </c>
      <c r="J52" s="34" t="e">
        <f t="shared" si="13"/>
        <v>#DIV/0!</v>
      </c>
      <c r="K52" s="35" t="e">
        <f t="shared" si="14"/>
        <v>#DIV/0!</v>
      </c>
      <c r="L52" s="35" t="e">
        <f t="shared" si="15"/>
        <v>#DIV/0!</v>
      </c>
    </row>
    <row r="53" spans="1:12" x14ac:dyDescent="0.25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9"/>
        <v>0</v>
      </c>
      <c r="G53" s="33" t="e">
        <f t="shared" si="10"/>
        <v>#DIV/0!</v>
      </c>
      <c r="H53" s="33" t="e">
        <f t="shared" si="11"/>
        <v>#DIV/0!</v>
      </c>
      <c r="I53" s="33" t="e">
        <f t="shared" si="12"/>
        <v>#DIV/0!</v>
      </c>
      <c r="J53" s="34" t="e">
        <f t="shared" si="13"/>
        <v>#DIV/0!</v>
      </c>
      <c r="K53" s="35" t="e">
        <f t="shared" si="14"/>
        <v>#DIV/0!</v>
      </c>
      <c r="L53" s="35" t="e">
        <f t="shared" si="15"/>
        <v>#DIV/0!</v>
      </c>
    </row>
    <row r="54" spans="1:12" x14ac:dyDescent="0.25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9"/>
        <v>0</v>
      </c>
      <c r="G54" s="33" t="e">
        <f t="shared" si="10"/>
        <v>#DIV/0!</v>
      </c>
      <c r="H54" s="33" t="e">
        <f t="shared" si="11"/>
        <v>#DIV/0!</v>
      </c>
      <c r="I54" s="33" t="e">
        <f t="shared" si="12"/>
        <v>#DIV/0!</v>
      </c>
      <c r="J54" s="34" t="e">
        <f t="shared" si="13"/>
        <v>#DIV/0!</v>
      </c>
      <c r="K54" s="35" t="e">
        <f t="shared" si="14"/>
        <v>#DIV/0!</v>
      </c>
      <c r="L54" s="35" t="e">
        <f t="shared" si="15"/>
        <v>#DIV/0!</v>
      </c>
    </row>
    <row r="55" spans="1:12" x14ac:dyDescent="0.25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9"/>
        <v>0</v>
      </c>
      <c r="G55" s="33" t="e">
        <f t="shared" si="10"/>
        <v>#DIV/0!</v>
      </c>
      <c r="H55" s="33" t="e">
        <f t="shared" si="11"/>
        <v>#DIV/0!</v>
      </c>
      <c r="I55" s="33" t="e">
        <f t="shared" si="12"/>
        <v>#DIV/0!</v>
      </c>
      <c r="J55" s="34" t="e">
        <f t="shared" si="13"/>
        <v>#DIV/0!</v>
      </c>
      <c r="K55" s="35" t="e">
        <f t="shared" si="14"/>
        <v>#DIV/0!</v>
      </c>
      <c r="L55" s="35" t="e">
        <f t="shared" si="15"/>
        <v>#DIV/0!</v>
      </c>
    </row>
    <row r="56" spans="1:12" x14ac:dyDescent="0.25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9"/>
        <v>0</v>
      </c>
      <c r="G56" s="33" t="e">
        <f t="shared" si="10"/>
        <v>#DIV/0!</v>
      </c>
      <c r="H56" s="33" t="e">
        <f t="shared" si="11"/>
        <v>#DIV/0!</v>
      </c>
      <c r="I56" s="33" t="e">
        <f t="shared" si="12"/>
        <v>#DIV/0!</v>
      </c>
      <c r="J56" s="34" t="e">
        <f t="shared" si="13"/>
        <v>#DIV/0!</v>
      </c>
      <c r="K56" s="35" t="e">
        <f t="shared" si="14"/>
        <v>#DIV/0!</v>
      </c>
      <c r="L56" s="35" t="e">
        <f t="shared" si="15"/>
        <v>#DIV/0!</v>
      </c>
    </row>
    <row r="57" spans="1:12" x14ac:dyDescent="0.25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9"/>
        <v>0</v>
      </c>
      <c r="G57" s="33" t="e">
        <f t="shared" si="10"/>
        <v>#DIV/0!</v>
      </c>
      <c r="H57" s="33" t="e">
        <f t="shared" si="11"/>
        <v>#DIV/0!</v>
      </c>
      <c r="I57" s="33" t="e">
        <f t="shared" si="12"/>
        <v>#DIV/0!</v>
      </c>
      <c r="J57" s="34" t="e">
        <f t="shared" si="13"/>
        <v>#DIV/0!</v>
      </c>
      <c r="K57" s="35" t="e">
        <f t="shared" si="14"/>
        <v>#DIV/0!</v>
      </c>
      <c r="L57" s="35" t="e">
        <f t="shared" si="15"/>
        <v>#DIV/0!</v>
      </c>
    </row>
    <row r="58" spans="1:12" x14ac:dyDescent="0.25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9"/>
        <v>0</v>
      </c>
      <c r="G58" s="33" t="e">
        <f t="shared" si="10"/>
        <v>#DIV/0!</v>
      </c>
      <c r="H58" s="33" t="e">
        <f t="shared" si="11"/>
        <v>#DIV/0!</v>
      </c>
      <c r="I58" s="33" t="e">
        <f t="shared" si="12"/>
        <v>#DIV/0!</v>
      </c>
      <c r="J58" s="34" t="e">
        <f t="shared" si="13"/>
        <v>#DIV/0!</v>
      </c>
      <c r="K58" s="35" t="e">
        <f t="shared" si="14"/>
        <v>#DIV/0!</v>
      </c>
      <c r="L58" s="35" t="e">
        <f t="shared" si="15"/>
        <v>#DIV/0!</v>
      </c>
    </row>
    <row r="59" spans="1:12" x14ac:dyDescent="0.25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9"/>
        <v>0</v>
      </c>
      <c r="G59" s="33" t="e">
        <f t="shared" si="10"/>
        <v>#DIV/0!</v>
      </c>
      <c r="H59" s="33" t="e">
        <f t="shared" si="11"/>
        <v>#DIV/0!</v>
      </c>
      <c r="I59" s="33" t="e">
        <f t="shared" si="12"/>
        <v>#DIV/0!</v>
      </c>
      <c r="J59" s="34" t="e">
        <f t="shared" si="13"/>
        <v>#DIV/0!</v>
      </c>
      <c r="K59" s="35" t="e">
        <f t="shared" si="14"/>
        <v>#DIV/0!</v>
      </c>
      <c r="L59" s="35" t="e">
        <f t="shared" si="15"/>
        <v>#DIV/0!</v>
      </c>
    </row>
    <row r="60" spans="1:12" x14ac:dyDescent="0.25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9"/>
        <v>0</v>
      </c>
      <c r="G60" s="33" t="e">
        <f t="shared" si="10"/>
        <v>#DIV/0!</v>
      </c>
      <c r="H60" s="33" t="e">
        <f t="shared" si="11"/>
        <v>#DIV/0!</v>
      </c>
      <c r="I60" s="33" t="e">
        <f t="shared" si="12"/>
        <v>#DIV/0!</v>
      </c>
      <c r="J60" s="34" t="e">
        <f t="shared" si="13"/>
        <v>#DIV/0!</v>
      </c>
      <c r="K60" s="35" t="e">
        <f t="shared" si="14"/>
        <v>#DIV/0!</v>
      </c>
      <c r="L60" s="35" t="e">
        <f t="shared" si="15"/>
        <v>#DIV/0!</v>
      </c>
    </row>
    <row r="61" spans="1:12" x14ac:dyDescent="0.25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9"/>
        <v>0</v>
      </c>
      <c r="G61" s="33" t="e">
        <f t="shared" si="10"/>
        <v>#DIV/0!</v>
      </c>
      <c r="H61" s="33" t="e">
        <f t="shared" si="11"/>
        <v>#DIV/0!</v>
      </c>
      <c r="I61" s="33" t="e">
        <f t="shared" si="12"/>
        <v>#DIV/0!</v>
      </c>
      <c r="J61" s="34" t="e">
        <f t="shared" si="13"/>
        <v>#DIV/0!</v>
      </c>
      <c r="K61" s="35" t="e">
        <f t="shared" si="14"/>
        <v>#DIV/0!</v>
      </c>
      <c r="L61" s="35" t="e">
        <f t="shared" si="15"/>
        <v>#DIV/0!</v>
      </c>
    </row>
    <row r="62" spans="1:12" x14ac:dyDescent="0.25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9"/>
        <v>0</v>
      </c>
      <c r="G62" s="33" t="e">
        <f t="shared" si="10"/>
        <v>#DIV/0!</v>
      </c>
      <c r="H62" s="33" t="e">
        <f t="shared" si="11"/>
        <v>#DIV/0!</v>
      </c>
      <c r="I62" s="33" t="e">
        <f t="shared" si="12"/>
        <v>#DIV/0!</v>
      </c>
      <c r="J62" s="34" t="e">
        <f t="shared" si="13"/>
        <v>#DIV/0!</v>
      </c>
      <c r="K62" s="35" t="e">
        <f t="shared" si="14"/>
        <v>#DIV/0!</v>
      </c>
      <c r="L62" s="35" t="e">
        <f t="shared" si="15"/>
        <v>#DIV/0!</v>
      </c>
    </row>
    <row r="63" spans="1:12" x14ac:dyDescent="0.25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9"/>
        <v>0</v>
      </c>
      <c r="G63" s="33" t="e">
        <f t="shared" si="10"/>
        <v>#DIV/0!</v>
      </c>
      <c r="H63" s="33" t="e">
        <f t="shared" si="11"/>
        <v>#DIV/0!</v>
      </c>
      <c r="I63" s="33" t="e">
        <f t="shared" si="12"/>
        <v>#DIV/0!</v>
      </c>
      <c r="J63" s="34" t="e">
        <f t="shared" si="13"/>
        <v>#DIV/0!</v>
      </c>
      <c r="K63" s="35" t="e">
        <f t="shared" si="14"/>
        <v>#DIV/0!</v>
      </c>
      <c r="L63" s="35" t="e">
        <f t="shared" si="15"/>
        <v>#DIV/0!</v>
      </c>
    </row>
    <row r="64" spans="1:12" x14ac:dyDescent="0.25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9"/>
        <v>0</v>
      </c>
      <c r="G64" s="33" t="e">
        <f t="shared" si="10"/>
        <v>#DIV/0!</v>
      </c>
      <c r="H64" s="33" t="e">
        <f t="shared" si="11"/>
        <v>#DIV/0!</v>
      </c>
      <c r="I64" s="33" t="e">
        <f t="shared" si="12"/>
        <v>#DIV/0!</v>
      </c>
      <c r="J64" s="34" t="e">
        <f t="shared" si="13"/>
        <v>#DIV/0!</v>
      </c>
      <c r="K64" s="35" t="e">
        <f t="shared" si="14"/>
        <v>#DIV/0!</v>
      </c>
      <c r="L64" s="35" t="e">
        <f t="shared" si="15"/>
        <v>#DIV/0!</v>
      </c>
    </row>
    <row r="65" spans="1:12" x14ac:dyDescent="0.25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9"/>
        <v>0</v>
      </c>
      <c r="G65" s="33" t="e">
        <f t="shared" si="10"/>
        <v>#DIV/0!</v>
      </c>
      <c r="H65" s="33" t="e">
        <f t="shared" si="11"/>
        <v>#DIV/0!</v>
      </c>
      <c r="I65" s="33" t="e">
        <f t="shared" si="12"/>
        <v>#DIV/0!</v>
      </c>
      <c r="J65" s="34" t="e">
        <f t="shared" si="13"/>
        <v>#DIV/0!</v>
      </c>
      <c r="K65" s="35" t="e">
        <f t="shared" si="14"/>
        <v>#DIV/0!</v>
      </c>
      <c r="L65" s="35" t="e">
        <f t="shared" si="15"/>
        <v>#DIV/0!</v>
      </c>
    </row>
    <row r="66" spans="1:12" x14ac:dyDescent="0.25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9"/>
        <v>0</v>
      </c>
      <c r="G66" s="33" t="e">
        <f t="shared" si="10"/>
        <v>#DIV/0!</v>
      </c>
      <c r="H66" s="33" t="e">
        <f t="shared" si="11"/>
        <v>#DIV/0!</v>
      </c>
      <c r="I66" s="33" t="e">
        <f t="shared" si="12"/>
        <v>#DIV/0!</v>
      </c>
      <c r="J66" s="34" t="e">
        <f t="shared" si="13"/>
        <v>#DIV/0!</v>
      </c>
      <c r="K66" s="35" t="e">
        <f t="shared" si="14"/>
        <v>#DIV/0!</v>
      </c>
      <c r="L66" s="35" t="e">
        <f t="shared" si="15"/>
        <v>#DIV/0!</v>
      </c>
    </row>
    <row r="67" spans="1:12" x14ac:dyDescent="0.25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9"/>
        <v>0</v>
      </c>
      <c r="G67" s="33" t="e">
        <f t="shared" si="10"/>
        <v>#DIV/0!</v>
      </c>
      <c r="H67" s="33" t="e">
        <f t="shared" si="11"/>
        <v>#DIV/0!</v>
      </c>
      <c r="I67" s="33" t="e">
        <f t="shared" si="12"/>
        <v>#DIV/0!</v>
      </c>
      <c r="J67" s="34" t="e">
        <f t="shared" si="13"/>
        <v>#DIV/0!</v>
      </c>
      <c r="K67" s="35" t="e">
        <f t="shared" si="14"/>
        <v>#DIV/0!</v>
      </c>
      <c r="L67" s="35" t="e">
        <f t="shared" si="15"/>
        <v>#DIV/0!</v>
      </c>
    </row>
    <row r="68" spans="1:12" x14ac:dyDescent="0.25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9"/>
        <v>0</v>
      </c>
      <c r="G68" s="33" t="e">
        <f t="shared" si="10"/>
        <v>#DIV/0!</v>
      </c>
      <c r="H68" s="33" t="e">
        <f t="shared" si="11"/>
        <v>#DIV/0!</v>
      </c>
      <c r="I68" s="33" t="e">
        <f t="shared" si="12"/>
        <v>#DIV/0!</v>
      </c>
      <c r="J68" s="34" t="e">
        <f t="shared" si="13"/>
        <v>#DIV/0!</v>
      </c>
      <c r="K68" s="35" t="e">
        <f t="shared" si="14"/>
        <v>#DIV/0!</v>
      </c>
      <c r="L68" s="35" t="e">
        <f t="shared" si="15"/>
        <v>#DIV/0!</v>
      </c>
    </row>
    <row r="69" spans="1:12" x14ac:dyDescent="0.25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9"/>
        <v>0</v>
      </c>
      <c r="G69" s="33" t="e">
        <f t="shared" si="10"/>
        <v>#DIV/0!</v>
      </c>
      <c r="H69" s="33" t="e">
        <f t="shared" si="11"/>
        <v>#DIV/0!</v>
      </c>
      <c r="I69" s="33" t="e">
        <f t="shared" si="12"/>
        <v>#DIV/0!</v>
      </c>
      <c r="J69" s="34" t="e">
        <f t="shared" si="13"/>
        <v>#DIV/0!</v>
      </c>
      <c r="K69" s="35" t="e">
        <f t="shared" si="14"/>
        <v>#DIV/0!</v>
      </c>
      <c r="L69" s="35" t="e">
        <f t="shared" si="15"/>
        <v>#DIV/0!</v>
      </c>
    </row>
    <row r="70" spans="1:12" x14ac:dyDescent="0.25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9"/>
        <v>0</v>
      </c>
      <c r="G70" s="33" t="e">
        <f t="shared" si="10"/>
        <v>#DIV/0!</v>
      </c>
      <c r="H70" s="33" t="e">
        <f t="shared" si="11"/>
        <v>#DIV/0!</v>
      </c>
      <c r="I70" s="33" t="e">
        <f t="shared" si="12"/>
        <v>#DIV/0!</v>
      </c>
      <c r="J70" s="34" t="e">
        <f t="shared" si="13"/>
        <v>#DIV/0!</v>
      </c>
      <c r="K70" s="35" t="e">
        <f t="shared" si="14"/>
        <v>#DIV/0!</v>
      </c>
      <c r="L70" s="35" t="e">
        <f t="shared" si="15"/>
        <v>#DIV/0!</v>
      </c>
    </row>
    <row r="71" spans="1:12" x14ac:dyDescent="0.25">
      <c r="B71" s="30" t="str">
        <v/>
      </c>
      <c r="C71" s="39">
        <v>0</v>
      </c>
      <c r="D71" s="39">
        <v>0</v>
      </c>
      <c r="E71" s="39">
        <v>0</v>
      </c>
    </row>
    <row r="72" spans="1:12" x14ac:dyDescent="0.25">
      <c r="B72" s="30" t="str">
        <v/>
      </c>
      <c r="C72" s="39">
        <v>0</v>
      </c>
      <c r="D72" s="39">
        <v>0</v>
      </c>
      <c r="E72" s="39">
        <v>0</v>
      </c>
    </row>
    <row r="73" spans="1:12" x14ac:dyDescent="0.25">
      <c r="B73" s="30" t="str">
        <v/>
      </c>
      <c r="C73" s="39">
        <v>0</v>
      </c>
      <c r="D73" s="39">
        <v>0</v>
      </c>
      <c r="E73" s="39">
        <v>0</v>
      </c>
    </row>
    <row r="74" spans="1:12" x14ac:dyDescent="0.25">
      <c r="B74" s="30" t="str">
        <v/>
      </c>
      <c r="C74" s="39">
        <v>0</v>
      </c>
      <c r="D74" s="39">
        <v>0</v>
      </c>
      <c r="E74" s="39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tabSelected="1" topLeftCell="K1" zoomScaleNormal="100" workbookViewId="0">
      <selection activeCell="AB28" sqref="AB28"/>
    </sheetView>
  </sheetViews>
  <sheetFormatPr defaultRowHeight="15" x14ac:dyDescent="0.25"/>
  <cols>
    <col min="1" max="1" width="14.42578125" customWidth="1"/>
    <col min="2" max="2" width="32.85546875" bestFit="1" customWidth="1"/>
    <col min="3" max="3" width="6.28515625" bestFit="1" customWidth="1"/>
    <col min="4" max="4" width="6.7109375" customWidth="1"/>
    <col min="5" max="5" width="5.140625" bestFit="1" customWidth="1"/>
    <col min="6" max="10" width="6.7109375" customWidth="1"/>
    <col min="11" max="11" width="14.7109375" customWidth="1"/>
  </cols>
  <sheetData>
    <row r="1" spans="1:27" ht="18.75" x14ac:dyDescent="0.3">
      <c r="A1" s="16" t="s">
        <v>54</v>
      </c>
    </row>
    <row r="2" spans="1:27" ht="15.75" thickBot="1" x14ac:dyDescent="0.3">
      <c r="A2" t="s">
        <v>55</v>
      </c>
    </row>
    <row r="3" spans="1:27" x14ac:dyDescent="0.25">
      <c r="A3" t="s">
        <v>56</v>
      </c>
      <c r="J3" s="67" t="s">
        <v>57</v>
      </c>
      <c r="K3" s="68"/>
      <c r="L3" s="69"/>
      <c r="Y3" s="49" t="s">
        <v>58</v>
      </c>
      <c r="Z3" s="50"/>
      <c r="AA3" s="51"/>
    </row>
    <row r="4" spans="1:27" x14ac:dyDescent="0.25">
      <c r="A4" t="s">
        <v>59</v>
      </c>
      <c r="J4" s="17" t="s">
        <v>86</v>
      </c>
      <c r="K4" s="2">
        <v>0</v>
      </c>
      <c r="L4" s="18">
        <v>0</v>
      </c>
      <c r="Y4" s="19" t="s">
        <v>60</v>
      </c>
      <c r="Z4">
        <v>0</v>
      </c>
      <c r="AA4" s="20">
        <v>0</v>
      </c>
    </row>
    <row r="5" spans="1:27" x14ac:dyDescent="0.25">
      <c r="J5" s="17" t="s">
        <v>85</v>
      </c>
      <c r="K5" s="2">
        <v>50</v>
      </c>
      <c r="L5" s="18">
        <v>100</v>
      </c>
      <c r="Y5" s="19" t="s">
        <v>60</v>
      </c>
      <c r="Z5">
        <v>50</v>
      </c>
      <c r="AA5" s="20">
        <v>100</v>
      </c>
    </row>
    <row r="6" spans="1:27" ht="15.75" thickBot="1" x14ac:dyDescent="0.3">
      <c r="J6" s="21" t="s">
        <v>35</v>
      </c>
      <c r="K6" s="22">
        <v>100</v>
      </c>
      <c r="L6" s="23">
        <v>0</v>
      </c>
      <c r="Y6" s="19" t="s">
        <v>60</v>
      </c>
      <c r="Z6">
        <v>100</v>
      </c>
      <c r="AA6" s="20">
        <v>0</v>
      </c>
    </row>
    <row r="7" spans="1:27" x14ac:dyDescent="0.25">
      <c r="Y7" s="19" t="s">
        <v>60</v>
      </c>
      <c r="Z7">
        <v>0</v>
      </c>
      <c r="AA7" s="20">
        <v>0</v>
      </c>
    </row>
    <row r="8" spans="1:27" x14ac:dyDescent="0.25">
      <c r="Y8" s="24">
        <v>1</v>
      </c>
      <c r="Z8">
        <v>20</v>
      </c>
      <c r="AA8" s="20">
        <v>0</v>
      </c>
    </row>
    <row r="9" spans="1:27" x14ac:dyDescent="0.25">
      <c r="F9" s="52" t="s">
        <v>61</v>
      </c>
      <c r="G9" s="52"/>
      <c r="H9" s="52"/>
      <c r="I9" s="52"/>
      <c r="J9" s="52"/>
      <c r="K9" s="52"/>
      <c r="L9" s="52"/>
      <c r="Y9" s="24">
        <v>1</v>
      </c>
      <c r="Z9">
        <v>60</v>
      </c>
      <c r="AA9" s="20">
        <v>80</v>
      </c>
    </row>
    <row r="10" spans="1:27" x14ac:dyDescent="0.25">
      <c r="A10" s="53" t="s">
        <v>62</v>
      </c>
      <c r="B10" s="54"/>
      <c r="C10" s="54"/>
      <c r="D10" s="54"/>
      <c r="E10" s="55"/>
      <c r="G10" s="56" t="s">
        <v>63</v>
      </c>
      <c r="H10" s="57"/>
      <c r="I10" s="57"/>
      <c r="J10" s="58"/>
      <c r="K10" s="25" t="s">
        <v>64</v>
      </c>
      <c r="L10" s="26"/>
      <c r="Y10" s="24">
        <v>2</v>
      </c>
      <c r="Z10">
        <v>40</v>
      </c>
      <c r="AA10" s="20">
        <v>0</v>
      </c>
    </row>
    <row r="11" spans="1:27" x14ac:dyDescent="0.25">
      <c r="A11" s="59" t="s">
        <v>65</v>
      </c>
      <c r="B11" s="59" t="s">
        <v>66</v>
      </c>
      <c r="C11" s="61" t="s">
        <v>63</v>
      </c>
      <c r="D11" s="62"/>
      <c r="E11" s="63"/>
      <c r="F11" s="27"/>
      <c r="G11" s="64" t="s">
        <v>67</v>
      </c>
      <c r="H11" s="65"/>
      <c r="I11" s="65"/>
      <c r="J11" s="66"/>
      <c r="K11" s="28" t="s">
        <v>68</v>
      </c>
      <c r="L11" s="29" t="s">
        <v>69</v>
      </c>
      <c r="Y11" s="24">
        <v>2</v>
      </c>
      <c r="Z11">
        <v>70</v>
      </c>
      <c r="AA11" s="20">
        <v>60</v>
      </c>
    </row>
    <row r="12" spans="1:27" x14ac:dyDescent="0.25">
      <c r="A12" s="60"/>
      <c r="B12" s="60"/>
      <c r="C12" s="41" t="str">
        <f>$J$5</f>
        <v>Investment Jobs</v>
      </c>
      <c r="D12" s="41" t="str">
        <f>$J$4</f>
        <v>Annual Avoided Import</v>
      </c>
      <c r="E12" s="41" t="str">
        <f>$J$6</f>
        <v>PROI</v>
      </c>
      <c r="F12" s="42" t="s">
        <v>70</v>
      </c>
      <c r="G12" s="43" t="str">
        <f>$J$5</f>
        <v>Investment Jobs</v>
      </c>
      <c r="H12" s="43" t="str">
        <f>$J$4</f>
        <v>Annual Avoided Import</v>
      </c>
      <c r="I12" s="43" t="str">
        <f>$J$6</f>
        <v>PROI</v>
      </c>
      <c r="J12" s="43" t="s">
        <v>70</v>
      </c>
      <c r="K12" s="44" t="s">
        <v>71</v>
      </c>
      <c r="L12" s="44" t="s">
        <v>72</v>
      </c>
      <c r="Y12" s="24">
        <v>3</v>
      </c>
      <c r="Z12">
        <v>60</v>
      </c>
      <c r="AA12" s="20">
        <v>0</v>
      </c>
    </row>
    <row r="13" spans="1:27" x14ac:dyDescent="0.25">
      <c r="A13" s="30" t="str">
        <f t="array" ref="A13:A70">results!A3:A70</f>
        <v>Ecopulpers</v>
      </c>
      <c r="B13" s="30" t="str">
        <f t="array" ref="B13:B74">results!C3:C70</f>
        <v>Ecopulpers_prod_to_+2.5%</v>
      </c>
      <c r="C13" s="31">
        <f t="array" ref="C13:C74">results!V3:V70/(MAX(results!V3:V70))</f>
        <v>0.47447730132016236</v>
      </c>
      <c r="D13" s="31">
        <f t="array" ref="D13:D74">results!O3:O70/(MAX(results!O3:O70))</f>
        <v>0.18763871960822157</v>
      </c>
      <c r="E13" s="31">
        <f t="array" ref="E13:E74">results!J3:J70/(MAX(results!J3:J70))</f>
        <v>1</v>
      </c>
      <c r="F13" s="32">
        <f>SUM(C13:E13)</f>
        <v>1.6621160209283841</v>
      </c>
      <c r="G13" s="33">
        <f>C13/(F13/100)</f>
        <v>28.546581306348305</v>
      </c>
      <c r="H13" s="33">
        <f>D13/(F13/100)</f>
        <v>11.289146921489568</v>
      </c>
      <c r="I13" s="33">
        <f>E13/(F13/100)</f>
        <v>60.164271772162124</v>
      </c>
      <c r="J13" s="34">
        <f>SUM(G13:I13)</f>
        <v>100</v>
      </c>
      <c r="K13" s="35">
        <f t="shared" ref="K13" si="0">I13+(G13/2)</f>
        <v>74.437562425336282</v>
      </c>
      <c r="L13" s="35">
        <f t="shared" ref="L13" si="1">G13</f>
        <v>28.546581306348305</v>
      </c>
      <c r="Y13" s="24">
        <v>3</v>
      </c>
      <c r="Z13">
        <v>80</v>
      </c>
      <c r="AA13" s="20">
        <v>40</v>
      </c>
    </row>
    <row r="14" spans="1:27" x14ac:dyDescent="0.25">
      <c r="A14" s="30" t="str">
        <v>Ecopulpers</v>
      </c>
      <c r="B14" s="30" t="str">
        <v>Ecopulpers_prod_to_+2%</v>
      </c>
      <c r="C14" s="31">
        <v>0.47447730132016236</v>
      </c>
      <c r="D14" s="31">
        <v>0.14639452010389281</v>
      </c>
      <c r="E14" s="31">
        <v>0.772095048022025</v>
      </c>
      <c r="F14" s="32">
        <f>SUM(C14:E14)</f>
        <v>1.3929668694460802</v>
      </c>
      <c r="G14" s="33">
        <f>C14/(F14/100)</f>
        <v>34.062353651586882</v>
      </c>
      <c r="H14" s="33">
        <f>D14/(F14/100)</f>
        <v>10.509547880496775</v>
      </c>
      <c r="I14" s="33">
        <f>E14/(F14/100)</f>
        <v>55.428098467916342</v>
      </c>
      <c r="J14" s="34">
        <f>SUM(G14:I14)</f>
        <v>100</v>
      </c>
      <c r="K14" s="35">
        <f>I14+(G14/2)</f>
        <v>72.45927529370978</v>
      </c>
      <c r="L14" s="35">
        <f>G14</f>
        <v>34.062353651586882</v>
      </c>
      <c r="Y14" s="24">
        <v>4</v>
      </c>
      <c r="Z14">
        <v>80</v>
      </c>
      <c r="AA14" s="20">
        <v>0</v>
      </c>
    </row>
    <row r="15" spans="1:27" ht="15.75" thickBot="1" x14ac:dyDescent="0.3">
      <c r="A15" s="30" t="str">
        <v>Ecopulpers</v>
      </c>
      <c r="B15" s="30" t="str">
        <v>Ecopulpers_prod_to_+1.5%</v>
      </c>
      <c r="C15" s="31">
        <v>0.47447730132016236</v>
      </c>
      <c r="D15" s="31">
        <v>0.10515030370793731</v>
      </c>
      <c r="E15" s="31">
        <v>0.54419000244980931</v>
      </c>
      <c r="F15" s="32">
        <f>SUM(C15:E15)</f>
        <v>1.1238176074779089</v>
      </c>
      <c r="G15" s="33">
        <f>C15/(F15/100)</f>
        <v>42.220134135911302</v>
      </c>
      <c r="H15" s="33">
        <f>D15/(F15/100)</f>
        <v>9.3565275190800268</v>
      </c>
      <c r="I15" s="33">
        <f>E15/(F15/100)</f>
        <v>48.423338345008666</v>
      </c>
      <c r="J15" s="34">
        <f>SUM(G15:I15)</f>
        <v>100</v>
      </c>
      <c r="K15" s="35">
        <f>I15+(G15/2)</f>
        <v>69.533405412964314</v>
      </c>
      <c r="L15" s="35">
        <f>G15</f>
        <v>42.220134135911302</v>
      </c>
      <c r="Y15" s="36">
        <v>4</v>
      </c>
      <c r="Z15" s="37">
        <v>90</v>
      </c>
      <c r="AA15" s="38">
        <v>20</v>
      </c>
    </row>
    <row r="16" spans="1:27" x14ac:dyDescent="0.25">
      <c r="A16" s="30" t="str">
        <v>Ecopulpers</v>
      </c>
      <c r="B16" s="30" t="str">
        <v>Ecopulpers_prod_to_+1%</v>
      </c>
      <c r="C16" s="31">
        <v>0.47447730132016236</v>
      </c>
      <c r="D16" s="31">
        <v>6.39060699084876E-2</v>
      </c>
      <c r="E16" s="31">
        <v>0.31628486228766972</v>
      </c>
      <c r="F16" s="32">
        <f>SUM(C16:E16)</f>
        <v>0.85466823351631971</v>
      </c>
      <c r="G16" s="33">
        <f>C16/(F16/100)</f>
        <v>55.515963120337773</v>
      </c>
      <c r="H16" s="33">
        <f>D16/(F16/100)</f>
        <v>7.4772955636319818</v>
      </c>
      <c r="I16" s="33">
        <f>E16/(F16/100)</f>
        <v>37.006741316030244</v>
      </c>
      <c r="J16" s="34">
        <f>SUM(G16:I16)</f>
        <v>100</v>
      </c>
      <c r="K16" s="35">
        <f>I16+(G16/2)</f>
        <v>64.76472287619913</v>
      </c>
      <c r="L16" s="35">
        <f>G16</f>
        <v>55.515963120337773</v>
      </c>
      <c r="Y16" s="24">
        <v>5</v>
      </c>
      <c r="Z16">
        <v>20</v>
      </c>
      <c r="AA16" s="20">
        <v>0</v>
      </c>
    </row>
    <row r="17" spans="1:27" x14ac:dyDescent="0.25">
      <c r="A17" s="30" t="str">
        <v>Ecopulpers</v>
      </c>
      <c r="B17" s="30" t="str">
        <v>Ecopulpers_prod_to_+0.5%</v>
      </c>
      <c r="C17" s="39">
        <v>0.47447730132016236</v>
      </c>
      <c r="D17" s="39">
        <v>2.2661818705543693E-2</v>
      </c>
      <c r="E17" s="39">
        <v>8.8379628531289417E-2</v>
      </c>
      <c r="F17" s="32">
        <f t="shared" ref="F17:F70" si="2">SUM(C17:E17)</f>
        <v>0.58551874855699548</v>
      </c>
      <c r="G17" s="33">
        <f t="shared" ref="G17:G70" si="3">C17/(F17/100)</f>
        <v>81.035372904711679</v>
      </c>
      <c r="H17" s="33">
        <f t="shared" ref="H17:H70" si="4">D17/(F17/100)</f>
        <v>3.8703831024016733</v>
      </c>
      <c r="I17" s="33">
        <f t="shared" ref="I17:I70" si="5">E17/(F17/100)</f>
        <v>15.094243992886657</v>
      </c>
      <c r="J17" s="34">
        <f t="shared" ref="J17:J70" si="6">SUM(G17:I17)</f>
        <v>100.00000000000001</v>
      </c>
      <c r="K17" s="35">
        <f t="shared" ref="K17:K70" si="7">I17+(G17/2)</f>
        <v>55.611930445242493</v>
      </c>
      <c r="L17" s="35">
        <f t="shared" ref="L17:L70" si="8">G17</f>
        <v>81.035372904711679</v>
      </c>
      <c r="Y17" s="24">
        <v>5</v>
      </c>
      <c r="Z17">
        <v>10</v>
      </c>
      <c r="AA17" s="20">
        <v>20</v>
      </c>
    </row>
    <row r="18" spans="1:27" x14ac:dyDescent="0.25">
      <c r="A18" s="30" t="str">
        <v>Ecopulpers</v>
      </c>
      <c r="B18" s="30" t="str">
        <v>Ecopulpers_high_price_petroleum</v>
      </c>
      <c r="C18" s="39">
        <v>0.47447730132016236</v>
      </c>
      <c r="D18" s="39">
        <v>0.10555921979088508</v>
      </c>
      <c r="E18" s="39">
        <v>0.54447921064465465</v>
      </c>
      <c r="F18" s="32">
        <f t="shared" si="2"/>
        <v>1.124515731755702</v>
      </c>
      <c r="G18" s="33">
        <f t="shared" si="3"/>
        <v>42.193922941332517</v>
      </c>
      <c r="H18" s="33">
        <f t="shared" si="4"/>
        <v>9.3870825289456725</v>
      </c>
      <c r="I18" s="33">
        <f t="shared" si="5"/>
        <v>48.418994529721822</v>
      </c>
      <c r="J18" s="34">
        <f t="shared" si="6"/>
        <v>100</v>
      </c>
      <c r="K18" s="35">
        <f t="shared" si="7"/>
        <v>69.515956000388087</v>
      </c>
      <c r="L18" s="35">
        <f t="shared" si="8"/>
        <v>42.193922941332517</v>
      </c>
      <c r="Y18" s="24">
        <v>6</v>
      </c>
      <c r="Z18">
        <v>40</v>
      </c>
      <c r="AA18" s="20">
        <v>0</v>
      </c>
    </row>
    <row r="19" spans="1:27" x14ac:dyDescent="0.25">
      <c r="A19" s="30" t="str">
        <v>Ecopulpers</v>
      </c>
      <c r="B19" s="30" t="str">
        <v>Ecopulpers_mid-high_price_petroleum</v>
      </c>
      <c r="C19" s="39">
        <v>0.47447730132016236</v>
      </c>
      <c r="D19" s="39">
        <v>0.10545699115404875</v>
      </c>
      <c r="E19" s="39">
        <v>0.54440690809810166</v>
      </c>
      <c r="F19" s="32">
        <f t="shared" si="2"/>
        <v>1.1243412005723128</v>
      </c>
      <c r="G19" s="33">
        <f t="shared" si="3"/>
        <v>42.200472692688273</v>
      </c>
      <c r="H19" s="33">
        <f t="shared" si="4"/>
        <v>9.379447368856443</v>
      </c>
      <c r="I19" s="33">
        <f t="shared" si="5"/>
        <v>48.420079938455281</v>
      </c>
      <c r="J19" s="34">
        <f t="shared" si="6"/>
        <v>100</v>
      </c>
      <c r="K19" s="35">
        <f t="shared" si="7"/>
        <v>69.520316284799421</v>
      </c>
      <c r="L19" s="35">
        <f t="shared" si="8"/>
        <v>42.200472692688273</v>
      </c>
      <c r="Y19" s="24">
        <v>6</v>
      </c>
      <c r="Z19">
        <v>20</v>
      </c>
      <c r="AA19" s="20">
        <v>40</v>
      </c>
    </row>
    <row r="20" spans="1:27" x14ac:dyDescent="0.25">
      <c r="A20" s="30" t="str">
        <v>Ecopulpers</v>
      </c>
      <c r="B20" s="30" t="str">
        <v>Ecopulpers_mid_price_petroleum</v>
      </c>
      <c r="C20" s="39">
        <v>0.47447730132016236</v>
      </c>
      <c r="D20" s="39">
        <v>0.10535476098160998</v>
      </c>
      <c r="E20" s="39">
        <v>0.54433460555154856</v>
      </c>
      <c r="F20" s="32">
        <f t="shared" si="2"/>
        <v>1.1241666678533209</v>
      </c>
      <c r="G20" s="33">
        <f t="shared" si="3"/>
        <v>42.207024535446493</v>
      </c>
      <c r="H20" s="33">
        <f t="shared" si="4"/>
        <v>9.3718097141941303</v>
      </c>
      <c r="I20" s="33">
        <f t="shared" si="5"/>
        <v>48.421165750359386</v>
      </c>
      <c r="J20" s="34">
        <f t="shared" si="6"/>
        <v>100</v>
      </c>
      <c r="K20" s="35">
        <f t="shared" si="7"/>
        <v>69.524678018082625</v>
      </c>
      <c r="L20" s="35">
        <f t="shared" si="8"/>
        <v>42.207024535446493</v>
      </c>
      <c r="Y20" s="24">
        <v>7</v>
      </c>
      <c r="Z20">
        <v>60</v>
      </c>
      <c r="AA20" s="20">
        <v>0</v>
      </c>
    </row>
    <row r="21" spans="1:27" x14ac:dyDescent="0.25">
      <c r="A21" s="30" t="str">
        <v>Ecopulpers</v>
      </c>
      <c r="B21" s="30" t="str">
        <v>Ecopulpers_mid-low_price_petroleum</v>
      </c>
      <c r="C21" s="39">
        <v>0.47447730132016236</v>
      </c>
      <c r="D21" s="39">
        <v>0.10525253285664112</v>
      </c>
      <c r="E21" s="39">
        <v>0.5442623049963623</v>
      </c>
      <c r="F21" s="32">
        <f t="shared" si="2"/>
        <v>1.1239921391731658</v>
      </c>
      <c r="G21" s="33">
        <f t="shared" si="3"/>
        <v>42.213578261249999</v>
      </c>
      <c r="H21" s="33">
        <f t="shared" si="4"/>
        <v>9.3641698361046615</v>
      </c>
      <c r="I21" s="33">
        <f t="shared" si="5"/>
        <v>48.422251902645343</v>
      </c>
      <c r="J21" s="34">
        <f t="shared" si="6"/>
        <v>100</v>
      </c>
      <c r="K21" s="35">
        <f t="shared" si="7"/>
        <v>69.529041033270346</v>
      </c>
      <c r="L21" s="35">
        <f t="shared" si="8"/>
        <v>42.213578261249999</v>
      </c>
      <c r="Y21" s="24">
        <v>7</v>
      </c>
      <c r="Z21">
        <v>30</v>
      </c>
      <c r="AA21" s="20">
        <v>60</v>
      </c>
    </row>
    <row r="22" spans="1:27" x14ac:dyDescent="0.25">
      <c r="A22" s="30" t="str">
        <v>Ecopulpers</v>
      </c>
      <c r="B22" s="30" t="str">
        <v>Ecopulpers_low_price_petroleum</v>
      </c>
      <c r="C22" s="39">
        <v>0.47447730132016236</v>
      </c>
      <c r="D22" s="39">
        <v>0.10515030370793731</v>
      </c>
      <c r="E22" s="39">
        <v>0.54419000244980931</v>
      </c>
      <c r="F22" s="32">
        <f t="shared" si="2"/>
        <v>1.1238176074779089</v>
      </c>
      <c r="G22" s="33">
        <f t="shared" si="3"/>
        <v>42.220134135911302</v>
      </c>
      <c r="H22" s="33">
        <f t="shared" si="4"/>
        <v>9.3565275190800268</v>
      </c>
      <c r="I22" s="33">
        <f t="shared" si="5"/>
        <v>48.423338345008666</v>
      </c>
      <c r="J22" s="34">
        <f t="shared" si="6"/>
        <v>100</v>
      </c>
      <c r="K22" s="35">
        <f t="shared" si="7"/>
        <v>69.533405412964314</v>
      </c>
      <c r="L22" s="35">
        <f t="shared" si="8"/>
        <v>42.220134135911302</v>
      </c>
      <c r="Y22" s="24">
        <v>8</v>
      </c>
      <c r="Z22">
        <v>80</v>
      </c>
      <c r="AA22" s="20">
        <v>0</v>
      </c>
    </row>
    <row r="23" spans="1:27" ht="15.75" thickBot="1" x14ac:dyDescent="0.3">
      <c r="A23" s="30" t="str">
        <v>Shading_nets</v>
      </c>
      <c r="B23" s="30" t="str">
        <v>Shading_nets_prod_to_+2.5%</v>
      </c>
      <c r="C23" s="39">
        <v>0.31212889661886778</v>
      </c>
      <c r="D23" s="39">
        <v>4.5471696102446557E-2</v>
      </c>
      <c r="E23" s="39">
        <v>0.24121435995547766</v>
      </c>
      <c r="F23" s="32">
        <f t="shared" si="2"/>
        <v>0.59881495267679197</v>
      </c>
      <c r="G23" s="33">
        <f t="shared" si="3"/>
        <v>52.124432635425208</v>
      </c>
      <c r="H23" s="33">
        <f t="shared" si="4"/>
        <v>7.5936140036552704</v>
      </c>
      <c r="I23" s="33">
        <f t="shared" si="5"/>
        <v>40.281953360919523</v>
      </c>
      <c r="J23" s="34">
        <f t="shared" si="6"/>
        <v>100</v>
      </c>
      <c r="K23" s="35">
        <f t="shared" si="7"/>
        <v>66.344169678632127</v>
      </c>
      <c r="L23" s="35">
        <f t="shared" si="8"/>
        <v>52.124432635425208</v>
      </c>
      <c r="Y23" s="36">
        <v>8</v>
      </c>
      <c r="Z23" s="37">
        <v>40</v>
      </c>
      <c r="AA23" s="38">
        <v>80</v>
      </c>
    </row>
    <row r="24" spans="1:27" x14ac:dyDescent="0.25">
      <c r="A24" s="30" t="str">
        <v>Shading_nets</v>
      </c>
      <c r="B24" s="30" t="str">
        <v>Shading_nets_prod_to_+2%</v>
      </c>
      <c r="C24" s="39">
        <v>0.31212889661886778</v>
      </c>
      <c r="D24" s="39">
        <v>3.6377357905692201E-2</v>
      </c>
      <c r="E24" s="39">
        <v>0.19297149752294335</v>
      </c>
      <c r="F24" s="32">
        <f t="shared" si="2"/>
        <v>0.54147775204750337</v>
      </c>
      <c r="G24" s="33">
        <f t="shared" si="3"/>
        <v>57.643900499809455</v>
      </c>
      <c r="H24" s="33">
        <f t="shared" si="4"/>
        <v>6.7181629841923494</v>
      </c>
      <c r="I24" s="33">
        <f t="shared" si="5"/>
        <v>35.637936515998192</v>
      </c>
      <c r="J24" s="34">
        <f t="shared" si="6"/>
        <v>100</v>
      </c>
      <c r="K24" s="35">
        <f t="shared" si="7"/>
        <v>64.459886765902922</v>
      </c>
      <c r="L24" s="35">
        <f t="shared" si="8"/>
        <v>57.643900499809455</v>
      </c>
      <c r="Y24" s="24">
        <v>9</v>
      </c>
      <c r="Z24">
        <v>10</v>
      </c>
      <c r="AA24" s="20">
        <v>20</v>
      </c>
    </row>
    <row r="25" spans="1:27" x14ac:dyDescent="0.25">
      <c r="A25" s="30" t="str">
        <v>Shading_nets</v>
      </c>
      <c r="B25" s="30" t="str">
        <v>Shading_nets_prod_to_+1.5%</v>
      </c>
      <c r="C25" s="39">
        <v>0.31212889661886778</v>
      </c>
      <c r="D25" s="39">
        <v>2.7283019197070379E-2</v>
      </c>
      <c r="E25" s="39">
        <v>0.14472863031112854</v>
      </c>
      <c r="F25" s="32">
        <f t="shared" si="2"/>
        <v>0.4841405461270667</v>
      </c>
      <c r="G25" s="33">
        <f t="shared" si="3"/>
        <v>64.470720148472537</v>
      </c>
      <c r="H25" s="33">
        <f t="shared" si="4"/>
        <v>5.6353510184849762</v>
      </c>
      <c r="I25" s="33">
        <f t="shared" si="5"/>
        <v>29.893928833042487</v>
      </c>
      <c r="J25" s="34">
        <f t="shared" si="6"/>
        <v>100</v>
      </c>
      <c r="K25" s="35">
        <f t="shared" si="7"/>
        <v>62.129288907278756</v>
      </c>
      <c r="L25" s="35">
        <f t="shared" si="8"/>
        <v>64.470720148472537</v>
      </c>
      <c r="Y25" s="24">
        <v>9</v>
      </c>
      <c r="Z25">
        <v>90</v>
      </c>
      <c r="AA25" s="20">
        <v>20</v>
      </c>
    </row>
    <row r="26" spans="1:27" x14ac:dyDescent="0.25">
      <c r="A26" s="30" t="str">
        <v>Shading_nets</v>
      </c>
      <c r="B26" s="30" t="str">
        <v>Shading_nets_prod_to_+1%</v>
      </c>
      <c r="C26" s="39">
        <v>0.31212889661886778</v>
      </c>
      <c r="D26" s="39">
        <v>1.8188680488448534E-2</v>
      </c>
      <c r="E26" s="39">
        <v>9.6485758320032936E-2</v>
      </c>
      <c r="F26" s="32">
        <f t="shared" si="2"/>
        <v>0.42680333542734922</v>
      </c>
      <c r="G26" s="33">
        <f t="shared" si="3"/>
        <v>73.131784761320958</v>
      </c>
      <c r="H26" s="33">
        <f t="shared" si="4"/>
        <v>4.2616069225974043</v>
      </c>
      <c r="I26" s="33">
        <f t="shared" si="5"/>
        <v>22.606608316081637</v>
      </c>
      <c r="J26" s="34">
        <f t="shared" si="6"/>
        <v>100</v>
      </c>
      <c r="K26" s="35">
        <f t="shared" si="7"/>
        <v>59.172500696742119</v>
      </c>
      <c r="L26" s="35">
        <f t="shared" si="8"/>
        <v>73.131784761320958</v>
      </c>
      <c r="Y26" s="24">
        <v>10</v>
      </c>
      <c r="Z26">
        <v>20</v>
      </c>
      <c r="AA26" s="20">
        <v>40</v>
      </c>
    </row>
    <row r="27" spans="1:27" x14ac:dyDescent="0.25">
      <c r="A27" s="30" t="str">
        <v>Shading_nets</v>
      </c>
      <c r="B27" s="30" t="str">
        <v>Shading_nets_prod_to_+0.5%</v>
      </c>
      <c r="C27" s="39">
        <v>0.31212889661886778</v>
      </c>
      <c r="D27" s="39">
        <v>9.0943402442242669E-3</v>
      </c>
      <c r="E27" s="39">
        <v>4.824288154965678E-2</v>
      </c>
      <c r="F27" s="32">
        <f t="shared" si="2"/>
        <v>0.36946611841274885</v>
      </c>
      <c r="G27" s="33">
        <f t="shared" si="3"/>
        <v>84.481060931864164</v>
      </c>
      <c r="H27" s="33">
        <f t="shared" si="4"/>
        <v>2.4614815245560706</v>
      </c>
      <c r="I27" s="33">
        <f t="shared" si="5"/>
        <v>13.057457543579753</v>
      </c>
      <c r="J27" s="34">
        <f t="shared" si="6"/>
        <v>99.999999999999986</v>
      </c>
      <c r="K27" s="35">
        <f t="shared" si="7"/>
        <v>55.297988009511833</v>
      </c>
      <c r="L27" s="35">
        <f t="shared" si="8"/>
        <v>84.481060931864164</v>
      </c>
      <c r="Y27" s="24">
        <v>10</v>
      </c>
      <c r="Z27">
        <v>80</v>
      </c>
      <c r="AA27" s="20">
        <v>40</v>
      </c>
    </row>
    <row r="28" spans="1:27" x14ac:dyDescent="0.25">
      <c r="A28" s="30" t="str">
        <v>Shading_nets</v>
      </c>
      <c r="B28" s="30" t="str">
        <v>Shading_nets_cover_50%</v>
      </c>
      <c r="C28" s="39">
        <v>0.31212889661886778</v>
      </c>
      <c r="D28" s="39">
        <v>9.0943371218326602E-2</v>
      </c>
      <c r="E28" s="39">
        <v>0.48242860998750114</v>
      </c>
      <c r="F28" s="32">
        <f t="shared" si="2"/>
        <v>0.88550087782469555</v>
      </c>
      <c r="G28" s="33">
        <f t="shared" si="3"/>
        <v>35.248852308948315</v>
      </c>
      <c r="H28" s="33">
        <f t="shared" si="4"/>
        <v>10.270274541312295</v>
      </c>
      <c r="I28" s="33">
        <f t="shared" si="5"/>
        <v>54.480873149739388</v>
      </c>
      <c r="J28" s="34">
        <f t="shared" si="6"/>
        <v>100</v>
      </c>
      <c r="K28" s="35">
        <f t="shared" si="7"/>
        <v>72.105299304213545</v>
      </c>
      <c r="L28" s="35">
        <f t="shared" si="8"/>
        <v>35.248852308948315</v>
      </c>
      <c r="Y28" s="24">
        <v>11</v>
      </c>
      <c r="Z28">
        <v>30</v>
      </c>
      <c r="AA28" s="20">
        <v>60</v>
      </c>
    </row>
    <row r="29" spans="1:27" x14ac:dyDescent="0.25">
      <c r="A29" s="30" t="str">
        <v>Shading_nets</v>
      </c>
      <c r="B29" s="30" t="str">
        <v>Shading_nets_cover_60%</v>
      </c>
      <c r="C29" s="39">
        <v>0.31212889661886778</v>
      </c>
      <c r="D29" s="39">
        <v>7.5786148568414827E-2</v>
      </c>
      <c r="E29" s="39">
        <v>0.40202387304019382</v>
      </c>
      <c r="F29" s="32">
        <f t="shared" si="2"/>
        <v>0.78993891822747642</v>
      </c>
      <c r="G29" s="33">
        <f t="shared" si="3"/>
        <v>39.513042010798223</v>
      </c>
      <c r="H29" s="33">
        <f t="shared" si="4"/>
        <v>9.5939251529054186</v>
      </c>
      <c r="I29" s="33">
        <f t="shared" si="5"/>
        <v>50.893032836296356</v>
      </c>
      <c r="J29" s="34">
        <f t="shared" si="6"/>
        <v>100</v>
      </c>
      <c r="K29" s="35">
        <f t="shared" si="7"/>
        <v>70.649553841695464</v>
      </c>
      <c r="L29" s="35">
        <f t="shared" si="8"/>
        <v>39.513042010798223</v>
      </c>
      <c r="Y29" s="24">
        <v>11</v>
      </c>
      <c r="Z29">
        <v>70</v>
      </c>
      <c r="AA29" s="20">
        <v>60</v>
      </c>
    </row>
    <row r="30" spans="1:27" x14ac:dyDescent="0.25">
      <c r="A30" s="30" t="str">
        <v>Shading_nets</v>
      </c>
      <c r="B30" s="30" t="str">
        <v>Shading_nets_cover_70%</v>
      </c>
      <c r="C30" s="39">
        <v>0.31212889661886778</v>
      </c>
      <c r="D30" s="39">
        <v>6.4959559718228227E-2</v>
      </c>
      <c r="E30" s="39">
        <v>0.3445919097482279</v>
      </c>
      <c r="F30" s="32">
        <f t="shared" si="2"/>
        <v>0.72168036608532393</v>
      </c>
      <c r="G30" s="33">
        <f t="shared" si="3"/>
        <v>43.250296292800201</v>
      </c>
      <c r="H30" s="33">
        <f t="shared" si="4"/>
        <v>9.0011538031156704</v>
      </c>
      <c r="I30" s="33">
        <f t="shared" si="5"/>
        <v>47.748549904084122</v>
      </c>
      <c r="J30" s="34">
        <f t="shared" si="6"/>
        <v>100</v>
      </c>
      <c r="K30" s="35">
        <f t="shared" si="7"/>
        <v>69.373698050484222</v>
      </c>
      <c r="L30" s="35">
        <f t="shared" si="8"/>
        <v>43.250296292800201</v>
      </c>
      <c r="Y30" s="24">
        <v>12</v>
      </c>
      <c r="Z30">
        <v>40</v>
      </c>
      <c r="AA30" s="20">
        <v>80</v>
      </c>
    </row>
    <row r="31" spans="1:27" ht="15.75" thickBot="1" x14ac:dyDescent="0.3">
      <c r="A31" s="30" t="str">
        <v>Shading_nets</v>
      </c>
      <c r="B31" s="30" t="str">
        <v>Shading_nets_cover_80%</v>
      </c>
      <c r="C31" s="39">
        <v>0.31212889661886778</v>
      </c>
      <c r="D31" s="39">
        <v>5.6839616033118393E-2</v>
      </c>
      <c r="E31" s="39">
        <v>0.30151793297790103</v>
      </c>
      <c r="F31" s="32">
        <f t="shared" si="2"/>
        <v>0.67048644562988713</v>
      </c>
      <c r="G31" s="33">
        <f t="shared" si="3"/>
        <v>46.552603509477201</v>
      </c>
      <c r="H31" s="33">
        <f t="shared" si="4"/>
        <v>8.4773698862354365</v>
      </c>
      <c r="I31" s="33">
        <f t="shared" si="5"/>
        <v>44.970026604287369</v>
      </c>
      <c r="J31" s="34">
        <f t="shared" si="6"/>
        <v>100</v>
      </c>
      <c r="K31" s="35">
        <f t="shared" si="7"/>
        <v>68.246328359025966</v>
      </c>
      <c r="L31" s="35">
        <f t="shared" si="8"/>
        <v>46.552603509477201</v>
      </c>
      <c r="Y31" s="36">
        <v>12</v>
      </c>
      <c r="Z31" s="37">
        <v>60</v>
      </c>
      <c r="AA31" s="38">
        <v>80</v>
      </c>
    </row>
    <row r="32" spans="1:27" x14ac:dyDescent="0.25">
      <c r="A32" s="30" t="str">
        <v>Shading_nets</v>
      </c>
      <c r="B32" s="30" t="str">
        <v>Shading_nets_cover_90%</v>
      </c>
      <c r="C32" s="39">
        <v>0.31212889661886778</v>
      </c>
      <c r="D32" s="39">
        <v>5.0524104505529625E-2</v>
      </c>
      <c r="E32" s="39">
        <v>0.26801595008956841</v>
      </c>
      <c r="F32" s="32">
        <f t="shared" si="2"/>
        <v>0.63066895121396582</v>
      </c>
      <c r="G32" s="33">
        <f t="shared" si="3"/>
        <v>49.491717646485569</v>
      </c>
      <c r="H32" s="33">
        <f t="shared" si="4"/>
        <v>8.0111926246371397</v>
      </c>
      <c r="I32" s="33">
        <f t="shared" si="5"/>
        <v>42.497089728877292</v>
      </c>
      <c r="J32" s="34">
        <f t="shared" si="6"/>
        <v>100</v>
      </c>
      <c r="K32" s="35">
        <f t="shared" si="7"/>
        <v>67.242948552120083</v>
      </c>
      <c r="L32" s="35">
        <f t="shared" si="8"/>
        <v>49.491717646485569</v>
      </c>
      <c r="N32" s="40"/>
    </row>
    <row r="33" spans="1:12" x14ac:dyDescent="0.25">
      <c r="A33" s="30" t="str">
        <v>Shading_nets</v>
      </c>
      <c r="B33" s="30" t="str">
        <v>Shading_nets_cover_100%</v>
      </c>
      <c r="C33" s="39">
        <v>0.31212889661886778</v>
      </c>
      <c r="D33" s="39">
        <v>4.5471696102446557E-2</v>
      </c>
      <c r="E33" s="39">
        <v>0.24121435995547766</v>
      </c>
      <c r="F33" s="32">
        <f t="shared" si="2"/>
        <v>0.59881495267679197</v>
      </c>
      <c r="G33" s="33">
        <f t="shared" si="3"/>
        <v>52.124432635425208</v>
      </c>
      <c r="H33" s="33">
        <f t="shared" si="4"/>
        <v>7.5936140036552704</v>
      </c>
      <c r="I33" s="33">
        <f t="shared" si="5"/>
        <v>40.281953360919523</v>
      </c>
      <c r="J33" s="34">
        <f t="shared" si="6"/>
        <v>100</v>
      </c>
      <c r="K33" s="35">
        <f t="shared" si="7"/>
        <v>66.344169678632127</v>
      </c>
      <c r="L33" s="35">
        <f t="shared" si="8"/>
        <v>52.124432635425208</v>
      </c>
    </row>
    <row r="34" spans="1:12" x14ac:dyDescent="0.25">
      <c r="A34" s="30" t="str">
        <v>Shading_trees</v>
      </c>
      <c r="B34" s="30" t="str">
        <v>Shading_trees_1800_cplant_ha</v>
      </c>
      <c r="C34" s="39">
        <v>0.76271186337464736</v>
      </c>
      <c r="D34" s="39">
        <v>0.10656753831954532</v>
      </c>
      <c r="E34" s="39">
        <v>0.61876847463127782</v>
      </c>
      <c r="F34" s="32">
        <f t="shared" si="2"/>
        <v>1.4880478763254705</v>
      </c>
      <c r="G34" s="33">
        <f t="shared" si="3"/>
        <v>51.255868544905915</v>
      </c>
      <c r="H34" s="33">
        <f t="shared" si="4"/>
        <v>7.1615665070333083</v>
      </c>
      <c r="I34" s="33">
        <f t="shared" si="5"/>
        <v>41.582564948060771</v>
      </c>
      <c r="J34" s="34">
        <f t="shared" si="6"/>
        <v>100</v>
      </c>
      <c r="K34" s="35">
        <f t="shared" si="7"/>
        <v>67.210499220513725</v>
      </c>
      <c r="L34" s="35">
        <f t="shared" si="8"/>
        <v>51.255868544905915</v>
      </c>
    </row>
    <row r="35" spans="1:12" x14ac:dyDescent="0.25">
      <c r="A35" s="30" t="str">
        <v>Shading_trees</v>
      </c>
      <c r="B35" s="30" t="str">
        <v>Shading_trees_1940_cplant_ha</v>
      </c>
      <c r="C35" s="39">
        <v>0.82203389854591569</v>
      </c>
      <c r="D35" s="39">
        <v>0.11541544047899857</v>
      </c>
      <c r="E35" s="39">
        <v>0.62461253296733932</v>
      </c>
      <c r="F35" s="32">
        <f t="shared" si="2"/>
        <v>1.5620618719922534</v>
      </c>
      <c r="G35" s="33">
        <f t="shared" si="3"/>
        <v>52.624925637388088</v>
      </c>
      <c r="H35" s="33">
        <f t="shared" si="4"/>
        <v>7.3886599851386006</v>
      </c>
      <c r="I35" s="33">
        <f t="shared" si="5"/>
        <v>39.986414377473324</v>
      </c>
      <c r="J35" s="34">
        <f t="shared" si="6"/>
        <v>100.00000000000001</v>
      </c>
      <c r="K35" s="35">
        <f t="shared" si="7"/>
        <v>66.298877196167368</v>
      </c>
      <c r="L35" s="35">
        <f t="shared" si="8"/>
        <v>52.624925637388088</v>
      </c>
    </row>
    <row r="36" spans="1:12" x14ac:dyDescent="0.25">
      <c r="A36" s="30" t="str">
        <v>Shading_trees</v>
      </c>
      <c r="B36" s="30" t="str">
        <v>Shading_trees_2080_cplant_ha</v>
      </c>
      <c r="C36" s="39">
        <v>0.88135593371718446</v>
      </c>
      <c r="D36" s="39">
        <v>0.1242633421265843</v>
      </c>
      <c r="E36" s="39">
        <v>0.62966988674268143</v>
      </c>
      <c r="F36" s="32">
        <f t="shared" si="2"/>
        <v>1.6352891625864503</v>
      </c>
      <c r="G36" s="33">
        <f t="shared" si="3"/>
        <v>53.896029759237834</v>
      </c>
      <c r="H36" s="33">
        <f t="shared" si="4"/>
        <v>7.5988604932746906</v>
      </c>
      <c r="I36" s="33">
        <f t="shared" si="5"/>
        <v>38.505109747487467</v>
      </c>
      <c r="J36" s="34">
        <f t="shared" si="6"/>
        <v>100</v>
      </c>
      <c r="K36" s="35">
        <f t="shared" si="7"/>
        <v>65.453124627106376</v>
      </c>
      <c r="L36" s="35">
        <f t="shared" si="8"/>
        <v>53.896029759237834</v>
      </c>
    </row>
    <row r="37" spans="1:12" x14ac:dyDescent="0.25">
      <c r="A37" s="30" t="str">
        <v>Shading_trees</v>
      </c>
      <c r="B37" s="30" t="str">
        <v>Shading_trees_2220_cplant_ha</v>
      </c>
      <c r="C37" s="39">
        <v>0.94067796888845256</v>
      </c>
      <c r="D37" s="39">
        <v>0.13311124377417005</v>
      </c>
      <c r="E37" s="39">
        <v>0.6340893712449539</v>
      </c>
      <c r="F37" s="32">
        <f t="shared" si="2"/>
        <v>1.7078785839075765</v>
      </c>
      <c r="G37" s="33">
        <f t="shared" si="3"/>
        <v>55.078737900454769</v>
      </c>
      <c r="H37" s="33">
        <f t="shared" si="4"/>
        <v>7.7939523938297413</v>
      </c>
      <c r="I37" s="33">
        <f t="shared" si="5"/>
        <v>37.127309705715483</v>
      </c>
      <c r="J37" s="34">
        <f t="shared" si="6"/>
        <v>100</v>
      </c>
      <c r="K37" s="35">
        <f t="shared" si="7"/>
        <v>64.66667865594286</v>
      </c>
      <c r="L37" s="35">
        <f t="shared" si="8"/>
        <v>55.078737900454769</v>
      </c>
    </row>
    <row r="38" spans="1:12" x14ac:dyDescent="0.25">
      <c r="A38" s="30" t="str">
        <v>Shading_trees</v>
      </c>
      <c r="B38" s="30" t="str">
        <v>Shading_trees_2360_cplant_ha</v>
      </c>
      <c r="C38" s="39">
        <v>1</v>
      </c>
      <c r="D38" s="39">
        <v>0.14195914388615338</v>
      </c>
      <c r="E38" s="39">
        <v>0.63798450476201252</v>
      </c>
      <c r="F38" s="32">
        <f t="shared" si="2"/>
        <v>1.7799436486481659</v>
      </c>
      <c r="G38" s="33">
        <f t="shared" si="3"/>
        <v>56.181553880061394</v>
      </c>
      <c r="H38" s="33">
        <f t="shared" si="4"/>
        <v>7.9754852910073142</v>
      </c>
      <c r="I38" s="33">
        <f t="shared" si="5"/>
        <v>35.84296082893129</v>
      </c>
      <c r="J38" s="34">
        <f t="shared" si="6"/>
        <v>100</v>
      </c>
      <c r="K38" s="35">
        <f t="shared" si="7"/>
        <v>63.93373776896199</v>
      </c>
      <c r="L38" s="35">
        <f t="shared" si="8"/>
        <v>56.181553880061394</v>
      </c>
    </row>
    <row r="39" spans="1:12" x14ac:dyDescent="0.25">
      <c r="A39" s="30" t="str">
        <v>Shading_trees</v>
      </c>
      <c r="B39" s="30" t="str">
        <v>Shading_trees_15kg_banana_per_tree</v>
      </c>
      <c r="C39" s="39">
        <v>0.84745762732507068</v>
      </c>
      <c r="D39" s="39">
        <v>0.11920739876670743</v>
      </c>
      <c r="E39" s="39">
        <v>0.62686666863440554</v>
      </c>
      <c r="F39" s="32">
        <f t="shared" si="2"/>
        <v>1.5935316947261837</v>
      </c>
      <c r="G39" s="33">
        <f t="shared" si="3"/>
        <v>53.181096436910799</v>
      </c>
      <c r="H39" s="33">
        <f t="shared" si="4"/>
        <v>7.480704598548372</v>
      </c>
      <c r="I39" s="33">
        <f t="shared" si="5"/>
        <v>39.33819896454083</v>
      </c>
      <c r="J39" s="34">
        <f t="shared" si="6"/>
        <v>100</v>
      </c>
      <c r="K39" s="35">
        <f t="shared" si="7"/>
        <v>65.928747182996233</v>
      </c>
      <c r="L39" s="35">
        <f t="shared" si="8"/>
        <v>53.181096436910799</v>
      </c>
    </row>
    <row r="40" spans="1:12" x14ac:dyDescent="0.25">
      <c r="A40" s="30" t="str">
        <v>Shading_trees</v>
      </c>
      <c r="B40" s="30" t="str">
        <v>Shading_trees_16kg_banana_per_tree</v>
      </c>
      <c r="C40" s="39">
        <v>0.84745762732507068</v>
      </c>
      <c r="D40" s="39">
        <v>0.12974061486758548</v>
      </c>
      <c r="E40" s="39">
        <v>0.68517919530725691</v>
      </c>
      <c r="F40" s="32">
        <f t="shared" si="2"/>
        <v>1.662377437499913</v>
      </c>
      <c r="G40" s="33">
        <f t="shared" si="3"/>
        <v>50.97865311499784</v>
      </c>
      <c r="H40" s="33">
        <f t="shared" si="4"/>
        <v>7.8045221224071302</v>
      </c>
      <c r="I40" s="33">
        <f t="shared" si="5"/>
        <v>41.216824762595031</v>
      </c>
      <c r="J40" s="34">
        <f t="shared" si="6"/>
        <v>100</v>
      </c>
      <c r="K40" s="35">
        <f t="shared" si="7"/>
        <v>66.706151320093952</v>
      </c>
      <c r="L40" s="35">
        <f t="shared" si="8"/>
        <v>50.97865311499784</v>
      </c>
    </row>
    <row r="41" spans="1:12" x14ac:dyDescent="0.25">
      <c r="A41" s="30" t="str">
        <v>Shading_trees</v>
      </c>
      <c r="B41" s="30" t="str">
        <v>Shading_trees_18kg_banana_per_tree</v>
      </c>
      <c r="C41" s="39">
        <v>0.84745762732507068</v>
      </c>
      <c r="D41" s="39">
        <v>0.1402738289209936</v>
      </c>
      <c r="E41" s="39">
        <v>0.74349171433326178</v>
      </c>
      <c r="F41" s="32">
        <f t="shared" si="2"/>
        <v>1.7312231705793262</v>
      </c>
      <c r="G41" s="33">
        <f t="shared" si="3"/>
        <v>48.951379679228907</v>
      </c>
      <c r="H41" s="33">
        <f t="shared" si="4"/>
        <v>8.1025849991398395</v>
      </c>
      <c r="I41" s="33">
        <f t="shared" si="5"/>
        <v>42.94603532163125</v>
      </c>
      <c r="J41" s="34">
        <f t="shared" si="6"/>
        <v>100</v>
      </c>
      <c r="K41" s="35">
        <f t="shared" si="7"/>
        <v>67.421725161245703</v>
      </c>
      <c r="L41" s="35">
        <f t="shared" si="8"/>
        <v>48.951379679228907</v>
      </c>
    </row>
    <row r="42" spans="1:12" x14ac:dyDescent="0.25">
      <c r="A42" s="30" t="str">
        <v>Shading_trees</v>
      </c>
      <c r="B42" s="30" t="str">
        <v>Shading_trees_19kg_banana_per_tree</v>
      </c>
      <c r="C42" s="39">
        <v>0.84745762732507068</v>
      </c>
      <c r="D42" s="39">
        <v>0.15080704246253426</v>
      </c>
      <c r="E42" s="39">
        <v>0.80180422571241983</v>
      </c>
      <c r="F42" s="32">
        <f t="shared" si="2"/>
        <v>1.8000688955000248</v>
      </c>
      <c r="G42" s="33">
        <f t="shared" si="3"/>
        <v>47.079177327246867</v>
      </c>
      <c r="H42" s="33">
        <f t="shared" si="4"/>
        <v>8.3778483612230268</v>
      </c>
      <c r="I42" s="33">
        <f t="shared" si="5"/>
        <v>44.542974311530116</v>
      </c>
      <c r="J42" s="34">
        <f t="shared" si="6"/>
        <v>100.00000000000001</v>
      </c>
      <c r="K42" s="35">
        <f t="shared" si="7"/>
        <v>68.08256297515355</v>
      </c>
      <c r="L42" s="35">
        <f t="shared" si="8"/>
        <v>47.079177327246867</v>
      </c>
    </row>
    <row r="43" spans="1:12" x14ac:dyDescent="0.25">
      <c r="A43" s="30" t="str">
        <v>Shading_trees</v>
      </c>
      <c r="B43" s="30" t="str">
        <v>Shading_trees_20kg_banana_per_tree</v>
      </c>
      <c r="C43" s="39">
        <v>0.84745762732507068</v>
      </c>
      <c r="D43" s="39">
        <v>0.16134025498033996</v>
      </c>
      <c r="E43" s="39">
        <v>0.86011673326815441</v>
      </c>
      <c r="F43" s="32">
        <f t="shared" si="2"/>
        <v>1.8689146155735652</v>
      </c>
      <c r="G43" s="33">
        <f t="shared" si="3"/>
        <v>45.344908764865544</v>
      </c>
      <c r="H43" s="33">
        <f t="shared" si="4"/>
        <v>8.6328317856739041</v>
      </c>
      <c r="I43" s="33">
        <f t="shared" si="5"/>
        <v>46.022259449460556</v>
      </c>
      <c r="J43" s="34">
        <f t="shared" si="6"/>
        <v>100</v>
      </c>
      <c r="K43" s="35">
        <f t="shared" si="7"/>
        <v>68.694713831893324</v>
      </c>
      <c r="L43" s="35">
        <f t="shared" si="8"/>
        <v>45.344908764865544</v>
      </c>
    </row>
    <row r="44" spans="1:12" x14ac:dyDescent="0.25">
      <c r="A44" s="30" t="str">
        <v>Biomass</v>
      </c>
      <c r="B44" s="30" t="str">
        <v>Biomass_high_price_petroleum</v>
      </c>
      <c r="C44" s="39">
        <v>0.44710424918558372</v>
      </c>
      <c r="D44" s="39">
        <v>1</v>
      </c>
      <c r="E44" s="39">
        <v>0.60885424917696662</v>
      </c>
      <c r="F44" s="32">
        <f t="shared" si="2"/>
        <v>2.0559584983625503</v>
      </c>
      <c r="G44" s="33">
        <f t="shared" si="3"/>
        <v>21.746754593620246</v>
      </c>
      <c r="H44" s="33">
        <f t="shared" si="4"/>
        <v>48.639114106458912</v>
      </c>
      <c r="I44" s="33">
        <f t="shared" si="5"/>
        <v>29.614131299920846</v>
      </c>
      <c r="J44" s="34">
        <f t="shared" si="6"/>
        <v>100</v>
      </c>
      <c r="K44" s="35">
        <f t="shared" si="7"/>
        <v>40.487508596730969</v>
      </c>
      <c r="L44" s="35">
        <f t="shared" si="8"/>
        <v>21.746754593620246</v>
      </c>
    </row>
    <row r="45" spans="1:12" x14ac:dyDescent="0.25">
      <c r="A45" s="30" t="str">
        <v>Biomass</v>
      </c>
      <c r="B45" s="30" t="str">
        <v>Biomass_mid-high_price_petroleum</v>
      </c>
      <c r="C45" s="39">
        <v>0.44710424918558372</v>
      </c>
      <c r="D45" s="39">
        <v>0.99264700942541817</v>
      </c>
      <c r="E45" s="39">
        <v>0.60386181227321156</v>
      </c>
      <c r="F45" s="32">
        <f t="shared" si="2"/>
        <v>2.0436130708842137</v>
      </c>
      <c r="G45" s="33">
        <f t="shared" si="3"/>
        <v>21.87812632222666</v>
      </c>
      <c r="H45" s="33">
        <f t="shared" si="4"/>
        <v>48.573138602794693</v>
      </c>
      <c r="I45" s="33">
        <f t="shared" si="5"/>
        <v>29.54873507497863</v>
      </c>
      <c r="J45" s="34">
        <f t="shared" si="6"/>
        <v>99.999999999999972</v>
      </c>
      <c r="K45" s="35">
        <f t="shared" si="7"/>
        <v>40.487798236091962</v>
      </c>
      <c r="L45" s="35">
        <f t="shared" si="8"/>
        <v>21.87812632222666</v>
      </c>
    </row>
    <row r="46" spans="1:12" x14ac:dyDescent="0.25">
      <c r="A46" s="30" t="str">
        <v>Biomass</v>
      </c>
      <c r="B46" s="30" t="str">
        <v>Biomass_mid_price_petroleum</v>
      </c>
      <c r="C46" s="39">
        <v>0.44710424918558372</v>
      </c>
      <c r="D46" s="39">
        <v>0.98529401011312479</v>
      </c>
      <c r="E46" s="39">
        <v>0.59886936943681202</v>
      </c>
      <c r="F46" s="32">
        <f t="shared" si="2"/>
        <v>2.0312676287355207</v>
      </c>
      <c r="G46" s="33">
        <f t="shared" si="3"/>
        <v>22.011095084693959</v>
      </c>
      <c r="H46" s="33">
        <f t="shared" si="4"/>
        <v>48.506361061170345</v>
      </c>
      <c r="I46" s="33">
        <f t="shared" si="5"/>
        <v>29.482543854135688</v>
      </c>
      <c r="J46" s="34">
        <f t="shared" si="6"/>
        <v>99.999999999999986</v>
      </c>
      <c r="K46" s="35">
        <f t="shared" si="7"/>
        <v>40.488091396482666</v>
      </c>
      <c r="L46" s="35">
        <f t="shared" si="8"/>
        <v>22.011095084693959</v>
      </c>
    </row>
    <row r="47" spans="1:12" x14ac:dyDescent="0.25">
      <c r="A47" s="30" t="str">
        <v>Biomass</v>
      </c>
      <c r="B47" s="30" t="str">
        <v>Biomass_mid-low_price_petroleum</v>
      </c>
      <c r="C47" s="39">
        <v>0.44710424918558372</v>
      </c>
      <c r="D47" s="39">
        <v>0.97794100206311962</v>
      </c>
      <c r="E47" s="39">
        <v>0.59387692066776809</v>
      </c>
      <c r="F47" s="32">
        <f t="shared" si="2"/>
        <v>2.0189221719164712</v>
      </c>
      <c r="G47" s="33">
        <f t="shared" si="3"/>
        <v>22.145690180873491</v>
      </c>
      <c r="H47" s="33">
        <f t="shared" si="4"/>
        <v>48.438766767061885</v>
      </c>
      <c r="I47" s="33">
        <f t="shared" si="5"/>
        <v>29.415543052064642</v>
      </c>
      <c r="J47" s="34">
        <f t="shared" si="6"/>
        <v>100.00000000000003</v>
      </c>
      <c r="K47" s="35">
        <f t="shared" si="7"/>
        <v>40.488388142501385</v>
      </c>
      <c r="L47" s="35">
        <f t="shared" si="8"/>
        <v>22.145690180873491</v>
      </c>
    </row>
    <row r="48" spans="1:12" x14ac:dyDescent="0.25">
      <c r="A48" s="30" t="str">
        <v>Biomass</v>
      </c>
      <c r="B48" s="30" t="str">
        <v>Biomass_low_price_petroleum</v>
      </c>
      <c r="C48" s="39">
        <v>0.44710424918558372</v>
      </c>
      <c r="D48" s="39">
        <v>0.97058798527559176</v>
      </c>
      <c r="E48" s="39">
        <v>0.58888446596643229</v>
      </c>
      <c r="F48" s="32">
        <f t="shared" si="2"/>
        <v>2.0065767004276078</v>
      </c>
      <c r="G48" s="33">
        <f t="shared" si="3"/>
        <v>22.281941631750453</v>
      </c>
      <c r="H48" s="33">
        <f t="shared" si="4"/>
        <v>48.370340643781844</v>
      </c>
      <c r="I48" s="33">
        <f t="shared" si="5"/>
        <v>29.347717724467707</v>
      </c>
      <c r="J48" s="34">
        <f t="shared" si="6"/>
        <v>100</v>
      </c>
      <c r="K48" s="35">
        <f t="shared" si="7"/>
        <v>40.488688540342935</v>
      </c>
      <c r="L48" s="35">
        <f t="shared" si="8"/>
        <v>22.281941631750453</v>
      </c>
    </row>
    <row r="49" spans="1:12" x14ac:dyDescent="0.25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2"/>
        <v>0</v>
      </c>
      <c r="G49" s="33" t="e">
        <f t="shared" si="3"/>
        <v>#DIV/0!</v>
      </c>
      <c r="H49" s="33" t="e">
        <f t="shared" si="4"/>
        <v>#DIV/0!</v>
      </c>
      <c r="I49" s="33" t="e">
        <f t="shared" si="5"/>
        <v>#DIV/0!</v>
      </c>
      <c r="J49" s="34" t="e">
        <f t="shared" si="6"/>
        <v>#DIV/0!</v>
      </c>
      <c r="K49" s="35" t="e">
        <f t="shared" si="7"/>
        <v>#DIV/0!</v>
      </c>
      <c r="L49" s="35" t="e">
        <f t="shared" si="8"/>
        <v>#DIV/0!</v>
      </c>
    </row>
    <row r="50" spans="1:12" x14ac:dyDescent="0.25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2"/>
        <v>0</v>
      </c>
      <c r="G50" s="33" t="e">
        <f t="shared" si="3"/>
        <v>#DIV/0!</v>
      </c>
      <c r="H50" s="33" t="e">
        <f t="shared" si="4"/>
        <v>#DIV/0!</v>
      </c>
      <c r="I50" s="33" t="e">
        <f t="shared" si="5"/>
        <v>#DIV/0!</v>
      </c>
      <c r="J50" s="34" t="e">
        <f t="shared" si="6"/>
        <v>#DIV/0!</v>
      </c>
      <c r="K50" s="35" t="e">
        <f t="shared" si="7"/>
        <v>#DIV/0!</v>
      </c>
      <c r="L50" s="35" t="e">
        <f t="shared" si="8"/>
        <v>#DIV/0!</v>
      </c>
    </row>
    <row r="51" spans="1:12" x14ac:dyDescent="0.25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2"/>
        <v>0</v>
      </c>
      <c r="G51" s="33" t="e">
        <f t="shared" si="3"/>
        <v>#DIV/0!</v>
      </c>
      <c r="H51" s="33" t="e">
        <f t="shared" si="4"/>
        <v>#DIV/0!</v>
      </c>
      <c r="I51" s="33" t="e">
        <f t="shared" si="5"/>
        <v>#DIV/0!</v>
      </c>
      <c r="J51" s="34" t="e">
        <f t="shared" si="6"/>
        <v>#DIV/0!</v>
      </c>
      <c r="K51" s="35" t="e">
        <f t="shared" si="7"/>
        <v>#DIV/0!</v>
      </c>
      <c r="L51" s="35" t="e">
        <f t="shared" si="8"/>
        <v>#DIV/0!</v>
      </c>
    </row>
    <row r="52" spans="1:12" x14ac:dyDescent="0.25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2"/>
        <v>0</v>
      </c>
      <c r="G52" s="33" t="e">
        <f t="shared" si="3"/>
        <v>#DIV/0!</v>
      </c>
      <c r="H52" s="33" t="e">
        <f t="shared" si="4"/>
        <v>#DIV/0!</v>
      </c>
      <c r="I52" s="33" t="e">
        <f t="shared" si="5"/>
        <v>#DIV/0!</v>
      </c>
      <c r="J52" s="34" t="e">
        <f t="shared" si="6"/>
        <v>#DIV/0!</v>
      </c>
      <c r="K52" s="35" t="e">
        <f t="shared" si="7"/>
        <v>#DIV/0!</v>
      </c>
      <c r="L52" s="35" t="e">
        <f t="shared" si="8"/>
        <v>#DIV/0!</v>
      </c>
    </row>
    <row r="53" spans="1:12" x14ac:dyDescent="0.25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2"/>
        <v>0</v>
      </c>
      <c r="G53" s="33" t="e">
        <f t="shared" si="3"/>
        <v>#DIV/0!</v>
      </c>
      <c r="H53" s="33" t="e">
        <f t="shared" si="4"/>
        <v>#DIV/0!</v>
      </c>
      <c r="I53" s="33" t="e">
        <f t="shared" si="5"/>
        <v>#DIV/0!</v>
      </c>
      <c r="J53" s="34" t="e">
        <f t="shared" si="6"/>
        <v>#DIV/0!</v>
      </c>
      <c r="K53" s="35" t="e">
        <f t="shared" si="7"/>
        <v>#DIV/0!</v>
      </c>
      <c r="L53" s="35" t="e">
        <f t="shared" si="8"/>
        <v>#DIV/0!</v>
      </c>
    </row>
    <row r="54" spans="1:12" x14ac:dyDescent="0.25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2"/>
        <v>0</v>
      </c>
      <c r="G54" s="33" t="e">
        <f t="shared" si="3"/>
        <v>#DIV/0!</v>
      </c>
      <c r="H54" s="33" t="e">
        <f t="shared" si="4"/>
        <v>#DIV/0!</v>
      </c>
      <c r="I54" s="33" t="e">
        <f t="shared" si="5"/>
        <v>#DIV/0!</v>
      </c>
      <c r="J54" s="34" t="e">
        <f t="shared" si="6"/>
        <v>#DIV/0!</v>
      </c>
      <c r="K54" s="35" t="e">
        <f t="shared" si="7"/>
        <v>#DIV/0!</v>
      </c>
      <c r="L54" s="35" t="e">
        <f t="shared" si="8"/>
        <v>#DIV/0!</v>
      </c>
    </row>
    <row r="55" spans="1:12" x14ac:dyDescent="0.25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2"/>
        <v>0</v>
      </c>
      <c r="G55" s="33" t="e">
        <f t="shared" si="3"/>
        <v>#DIV/0!</v>
      </c>
      <c r="H55" s="33" t="e">
        <f t="shared" si="4"/>
        <v>#DIV/0!</v>
      </c>
      <c r="I55" s="33" t="e">
        <f t="shared" si="5"/>
        <v>#DIV/0!</v>
      </c>
      <c r="J55" s="34" t="e">
        <f t="shared" si="6"/>
        <v>#DIV/0!</v>
      </c>
      <c r="K55" s="35" t="e">
        <f t="shared" si="7"/>
        <v>#DIV/0!</v>
      </c>
      <c r="L55" s="35" t="e">
        <f t="shared" si="8"/>
        <v>#DIV/0!</v>
      </c>
    </row>
    <row r="56" spans="1:12" x14ac:dyDescent="0.25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2"/>
        <v>0</v>
      </c>
      <c r="G56" s="33" t="e">
        <f t="shared" si="3"/>
        <v>#DIV/0!</v>
      </c>
      <c r="H56" s="33" t="e">
        <f t="shared" si="4"/>
        <v>#DIV/0!</v>
      </c>
      <c r="I56" s="33" t="e">
        <f t="shared" si="5"/>
        <v>#DIV/0!</v>
      </c>
      <c r="J56" s="34" t="e">
        <f t="shared" si="6"/>
        <v>#DIV/0!</v>
      </c>
      <c r="K56" s="35" t="e">
        <f t="shared" si="7"/>
        <v>#DIV/0!</v>
      </c>
      <c r="L56" s="35" t="e">
        <f t="shared" si="8"/>
        <v>#DIV/0!</v>
      </c>
    </row>
    <row r="57" spans="1:12" x14ac:dyDescent="0.25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2"/>
        <v>0</v>
      </c>
      <c r="G57" s="33" t="e">
        <f t="shared" si="3"/>
        <v>#DIV/0!</v>
      </c>
      <c r="H57" s="33" t="e">
        <f t="shared" si="4"/>
        <v>#DIV/0!</v>
      </c>
      <c r="I57" s="33" t="e">
        <f t="shared" si="5"/>
        <v>#DIV/0!</v>
      </c>
      <c r="J57" s="34" t="e">
        <f t="shared" si="6"/>
        <v>#DIV/0!</v>
      </c>
      <c r="K57" s="35" t="e">
        <f t="shared" si="7"/>
        <v>#DIV/0!</v>
      </c>
      <c r="L57" s="35" t="e">
        <f t="shared" si="8"/>
        <v>#DIV/0!</v>
      </c>
    </row>
    <row r="58" spans="1:12" x14ac:dyDescent="0.25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2"/>
        <v>0</v>
      </c>
      <c r="G58" s="33" t="e">
        <f t="shared" si="3"/>
        <v>#DIV/0!</v>
      </c>
      <c r="H58" s="33" t="e">
        <f t="shared" si="4"/>
        <v>#DIV/0!</v>
      </c>
      <c r="I58" s="33" t="e">
        <f t="shared" si="5"/>
        <v>#DIV/0!</v>
      </c>
      <c r="J58" s="34" t="e">
        <f t="shared" si="6"/>
        <v>#DIV/0!</v>
      </c>
      <c r="K58" s="35" t="e">
        <f t="shared" si="7"/>
        <v>#DIV/0!</v>
      </c>
      <c r="L58" s="35" t="e">
        <f t="shared" si="8"/>
        <v>#DIV/0!</v>
      </c>
    </row>
    <row r="59" spans="1:12" x14ac:dyDescent="0.25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2"/>
        <v>0</v>
      </c>
      <c r="G59" s="33" t="e">
        <f t="shared" si="3"/>
        <v>#DIV/0!</v>
      </c>
      <c r="H59" s="33" t="e">
        <f t="shared" si="4"/>
        <v>#DIV/0!</v>
      </c>
      <c r="I59" s="33" t="e">
        <f t="shared" si="5"/>
        <v>#DIV/0!</v>
      </c>
      <c r="J59" s="34" t="e">
        <f t="shared" si="6"/>
        <v>#DIV/0!</v>
      </c>
      <c r="K59" s="35" t="e">
        <f t="shared" si="7"/>
        <v>#DIV/0!</v>
      </c>
      <c r="L59" s="35" t="e">
        <f t="shared" si="8"/>
        <v>#DIV/0!</v>
      </c>
    </row>
    <row r="60" spans="1:12" x14ac:dyDescent="0.25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2"/>
        <v>0</v>
      </c>
      <c r="G60" s="33" t="e">
        <f t="shared" si="3"/>
        <v>#DIV/0!</v>
      </c>
      <c r="H60" s="33" t="e">
        <f t="shared" si="4"/>
        <v>#DIV/0!</v>
      </c>
      <c r="I60" s="33" t="e">
        <f t="shared" si="5"/>
        <v>#DIV/0!</v>
      </c>
      <c r="J60" s="34" t="e">
        <f t="shared" si="6"/>
        <v>#DIV/0!</v>
      </c>
      <c r="K60" s="35" t="e">
        <f t="shared" si="7"/>
        <v>#DIV/0!</v>
      </c>
      <c r="L60" s="35" t="e">
        <f t="shared" si="8"/>
        <v>#DIV/0!</v>
      </c>
    </row>
    <row r="61" spans="1:12" x14ac:dyDescent="0.25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2"/>
        <v>0</v>
      </c>
      <c r="G61" s="33" t="e">
        <f t="shared" si="3"/>
        <v>#DIV/0!</v>
      </c>
      <c r="H61" s="33" t="e">
        <f t="shared" si="4"/>
        <v>#DIV/0!</v>
      </c>
      <c r="I61" s="33" t="e">
        <f t="shared" si="5"/>
        <v>#DIV/0!</v>
      </c>
      <c r="J61" s="34" t="e">
        <f t="shared" si="6"/>
        <v>#DIV/0!</v>
      </c>
      <c r="K61" s="35" t="e">
        <f t="shared" si="7"/>
        <v>#DIV/0!</v>
      </c>
      <c r="L61" s="35" t="e">
        <f t="shared" si="8"/>
        <v>#DIV/0!</v>
      </c>
    </row>
    <row r="62" spans="1:12" x14ac:dyDescent="0.25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2"/>
        <v>0</v>
      </c>
      <c r="G62" s="33" t="e">
        <f t="shared" si="3"/>
        <v>#DIV/0!</v>
      </c>
      <c r="H62" s="33" t="e">
        <f t="shared" si="4"/>
        <v>#DIV/0!</v>
      </c>
      <c r="I62" s="33" t="e">
        <f t="shared" si="5"/>
        <v>#DIV/0!</v>
      </c>
      <c r="J62" s="34" t="e">
        <f t="shared" si="6"/>
        <v>#DIV/0!</v>
      </c>
      <c r="K62" s="35" t="e">
        <f t="shared" si="7"/>
        <v>#DIV/0!</v>
      </c>
      <c r="L62" s="35" t="e">
        <f t="shared" si="8"/>
        <v>#DIV/0!</v>
      </c>
    </row>
    <row r="63" spans="1:12" x14ac:dyDescent="0.25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2"/>
        <v>0</v>
      </c>
      <c r="G63" s="33" t="e">
        <f t="shared" si="3"/>
        <v>#DIV/0!</v>
      </c>
      <c r="H63" s="33" t="e">
        <f t="shared" si="4"/>
        <v>#DIV/0!</v>
      </c>
      <c r="I63" s="33" t="e">
        <f t="shared" si="5"/>
        <v>#DIV/0!</v>
      </c>
      <c r="J63" s="34" t="e">
        <f t="shared" si="6"/>
        <v>#DIV/0!</v>
      </c>
      <c r="K63" s="35" t="e">
        <f t="shared" si="7"/>
        <v>#DIV/0!</v>
      </c>
      <c r="L63" s="35" t="e">
        <f t="shared" si="8"/>
        <v>#DIV/0!</v>
      </c>
    </row>
    <row r="64" spans="1:12" x14ac:dyDescent="0.25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2"/>
        <v>0</v>
      </c>
      <c r="G64" s="33" t="e">
        <f t="shared" si="3"/>
        <v>#DIV/0!</v>
      </c>
      <c r="H64" s="33" t="e">
        <f t="shared" si="4"/>
        <v>#DIV/0!</v>
      </c>
      <c r="I64" s="33" t="e">
        <f t="shared" si="5"/>
        <v>#DIV/0!</v>
      </c>
      <c r="J64" s="34" t="e">
        <f t="shared" si="6"/>
        <v>#DIV/0!</v>
      </c>
      <c r="K64" s="35" t="e">
        <f t="shared" si="7"/>
        <v>#DIV/0!</v>
      </c>
      <c r="L64" s="35" t="e">
        <f t="shared" si="8"/>
        <v>#DIV/0!</v>
      </c>
    </row>
    <row r="65" spans="1:12" x14ac:dyDescent="0.25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2"/>
        <v>0</v>
      </c>
      <c r="G65" s="33" t="e">
        <f t="shared" si="3"/>
        <v>#DIV/0!</v>
      </c>
      <c r="H65" s="33" t="e">
        <f t="shared" si="4"/>
        <v>#DIV/0!</v>
      </c>
      <c r="I65" s="33" t="e">
        <f t="shared" si="5"/>
        <v>#DIV/0!</v>
      </c>
      <c r="J65" s="34" t="e">
        <f t="shared" si="6"/>
        <v>#DIV/0!</v>
      </c>
      <c r="K65" s="35" t="e">
        <f t="shared" si="7"/>
        <v>#DIV/0!</v>
      </c>
      <c r="L65" s="35" t="e">
        <f t="shared" si="8"/>
        <v>#DIV/0!</v>
      </c>
    </row>
    <row r="66" spans="1:12" x14ac:dyDescent="0.25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2"/>
        <v>0</v>
      </c>
      <c r="G66" s="33" t="e">
        <f t="shared" si="3"/>
        <v>#DIV/0!</v>
      </c>
      <c r="H66" s="33" t="e">
        <f t="shared" si="4"/>
        <v>#DIV/0!</v>
      </c>
      <c r="I66" s="33" t="e">
        <f t="shared" si="5"/>
        <v>#DIV/0!</v>
      </c>
      <c r="J66" s="34" t="e">
        <f t="shared" si="6"/>
        <v>#DIV/0!</v>
      </c>
      <c r="K66" s="35" t="e">
        <f t="shared" si="7"/>
        <v>#DIV/0!</v>
      </c>
      <c r="L66" s="35" t="e">
        <f t="shared" si="8"/>
        <v>#DIV/0!</v>
      </c>
    </row>
    <row r="67" spans="1:12" x14ac:dyDescent="0.25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2"/>
        <v>0</v>
      </c>
      <c r="G67" s="33" t="e">
        <f t="shared" si="3"/>
        <v>#DIV/0!</v>
      </c>
      <c r="H67" s="33" t="e">
        <f t="shared" si="4"/>
        <v>#DIV/0!</v>
      </c>
      <c r="I67" s="33" t="e">
        <f t="shared" si="5"/>
        <v>#DIV/0!</v>
      </c>
      <c r="J67" s="34" t="e">
        <f t="shared" si="6"/>
        <v>#DIV/0!</v>
      </c>
      <c r="K67" s="35" t="e">
        <f t="shared" si="7"/>
        <v>#DIV/0!</v>
      </c>
      <c r="L67" s="35" t="e">
        <f t="shared" si="8"/>
        <v>#DIV/0!</v>
      </c>
    </row>
    <row r="68" spans="1:12" x14ac:dyDescent="0.25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2"/>
        <v>0</v>
      </c>
      <c r="G68" s="33" t="e">
        <f t="shared" si="3"/>
        <v>#DIV/0!</v>
      </c>
      <c r="H68" s="33" t="e">
        <f t="shared" si="4"/>
        <v>#DIV/0!</v>
      </c>
      <c r="I68" s="33" t="e">
        <f t="shared" si="5"/>
        <v>#DIV/0!</v>
      </c>
      <c r="J68" s="34" t="e">
        <f t="shared" si="6"/>
        <v>#DIV/0!</v>
      </c>
      <c r="K68" s="35" t="e">
        <f t="shared" si="7"/>
        <v>#DIV/0!</v>
      </c>
      <c r="L68" s="35" t="e">
        <f t="shared" si="8"/>
        <v>#DIV/0!</v>
      </c>
    </row>
    <row r="69" spans="1:12" x14ac:dyDescent="0.25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2"/>
        <v>0</v>
      </c>
      <c r="G69" s="33" t="e">
        <f t="shared" si="3"/>
        <v>#DIV/0!</v>
      </c>
      <c r="H69" s="33" t="e">
        <f t="shared" si="4"/>
        <v>#DIV/0!</v>
      </c>
      <c r="I69" s="33" t="e">
        <f t="shared" si="5"/>
        <v>#DIV/0!</v>
      </c>
      <c r="J69" s="34" t="e">
        <f t="shared" si="6"/>
        <v>#DIV/0!</v>
      </c>
      <c r="K69" s="35" t="e">
        <f t="shared" si="7"/>
        <v>#DIV/0!</v>
      </c>
      <c r="L69" s="35" t="e">
        <f t="shared" si="8"/>
        <v>#DIV/0!</v>
      </c>
    </row>
    <row r="70" spans="1:12" x14ac:dyDescent="0.25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2"/>
        <v>0</v>
      </c>
      <c r="G70" s="33" t="e">
        <f t="shared" si="3"/>
        <v>#DIV/0!</v>
      </c>
      <c r="H70" s="33" t="e">
        <f t="shared" si="4"/>
        <v>#DIV/0!</v>
      </c>
      <c r="I70" s="33" t="e">
        <f t="shared" si="5"/>
        <v>#DIV/0!</v>
      </c>
      <c r="J70" s="34" t="e">
        <f t="shared" si="6"/>
        <v>#DIV/0!</v>
      </c>
      <c r="K70" s="35" t="e">
        <f t="shared" si="7"/>
        <v>#DIV/0!</v>
      </c>
      <c r="L70" s="35" t="e">
        <f t="shared" si="8"/>
        <v>#DIV/0!</v>
      </c>
    </row>
    <row r="71" spans="1:12" x14ac:dyDescent="0.25">
      <c r="B71" s="30" t="str">
        <v/>
      </c>
      <c r="C71" s="39">
        <v>0</v>
      </c>
      <c r="D71" s="39">
        <v>0</v>
      </c>
      <c r="E71" s="39">
        <v>0</v>
      </c>
    </row>
    <row r="72" spans="1:12" x14ac:dyDescent="0.25">
      <c r="B72" s="30" t="str">
        <v/>
      </c>
      <c r="C72" s="39">
        <v>0</v>
      </c>
      <c r="D72" s="39">
        <v>0</v>
      </c>
      <c r="E72" s="39">
        <v>0</v>
      </c>
    </row>
    <row r="73" spans="1:12" x14ac:dyDescent="0.25">
      <c r="B73" s="30" t="str">
        <v/>
      </c>
      <c r="C73" s="39">
        <v>0</v>
      </c>
      <c r="D73" s="39">
        <v>0</v>
      </c>
      <c r="E73" s="39">
        <v>0</v>
      </c>
    </row>
    <row r="74" spans="1:12" x14ac:dyDescent="0.25">
      <c r="B74" s="30" t="str">
        <v/>
      </c>
      <c r="C74" s="39">
        <v>0</v>
      </c>
      <c r="D74" s="39">
        <v>0</v>
      </c>
      <c r="E74" s="39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B19"/>
  <sheetViews>
    <sheetView showGridLines="0" zoomScale="145" zoomScaleNormal="145" workbookViewId="0">
      <selection activeCell="K16" sqref="K16"/>
    </sheetView>
  </sheetViews>
  <sheetFormatPr defaultRowHeight="15" x14ac:dyDescent="0.25"/>
  <cols>
    <col min="1" max="1" width="5.42578125" customWidth="1"/>
    <col min="2" max="2" width="19.7109375" bestFit="1" customWidth="1"/>
    <col min="3" max="3" width="18.85546875" bestFit="1" customWidth="1"/>
    <col min="4" max="4" width="12.42578125" bestFit="1" customWidth="1"/>
    <col min="5" max="5" width="8.7109375" bestFit="1" customWidth="1"/>
    <col min="6" max="6" width="12.42578125" bestFit="1" customWidth="1"/>
    <col min="7" max="7" width="10.5703125" customWidth="1"/>
    <col min="8" max="8" width="10.42578125" customWidth="1"/>
    <col min="9" max="9" width="9.42578125" bestFit="1" customWidth="1"/>
    <col min="10" max="10" width="5.5703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5" width="12.7109375" bestFit="1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6.85546875" bestFit="1" customWidth="1"/>
    <col min="23" max="23" width="17.28515625" bestFit="1" customWidth="1"/>
    <col min="24" max="24" width="19.5703125" bestFit="1" customWidth="1"/>
    <col min="25" max="25" width="16.28515625" bestFit="1" customWidth="1"/>
    <col min="26" max="26" width="18" bestFit="1" customWidth="1"/>
    <col min="27" max="27" width="21.140625" bestFit="1" customWidth="1"/>
    <col min="28" max="28" width="18" bestFit="1" customWidth="1"/>
  </cols>
  <sheetData>
    <row r="1" spans="1:28" x14ac:dyDescent="0.25">
      <c r="A1" s="13"/>
      <c r="B1" s="13"/>
      <c r="C1" s="12"/>
      <c r="D1" s="3" t="s">
        <v>1</v>
      </c>
      <c r="E1" s="4" t="s">
        <v>2</v>
      </c>
      <c r="F1" s="3" t="s">
        <v>5</v>
      </c>
      <c r="G1" s="3" t="s">
        <v>25</v>
      </c>
      <c r="H1" s="3" t="s">
        <v>50</v>
      </c>
      <c r="I1" s="5" t="s">
        <v>35</v>
      </c>
      <c r="J1" s="3" t="s">
        <v>36</v>
      </c>
      <c r="K1" s="3" t="s">
        <v>7</v>
      </c>
      <c r="L1" s="3" t="s">
        <v>8</v>
      </c>
      <c r="M1" s="3" t="s">
        <v>9</v>
      </c>
      <c r="N1" s="3" t="s">
        <v>39</v>
      </c>
      <c r="O1" s="3" t="s">
        <v>46</v>
      </c>
      <c r="P1" s="3" t="s">
        <v>22</v>
      </c>
      <c r="Q1" s="3" t="s">
        <v>19</v>
      </c>
      <c r="R1" s="3" t="s">
        <v>20</v>
      </c>
      <c r="S1" s="3" t="s">
        <v>21</v>
      </c>
      <c r="T1" s="3" t="s">
        <v>40</v>
      </c>
      <c r="U1" s="3" t="s">
        <v>23</v>
      </c>
      <c r="V1" s="3" t="s">
        <v>47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48</v>
      </c>
    </row>
    <row r="2" spans="1:28" x14ac:dyDescent="0.25">
      <c r="A2" s="2"/>
      <c r="B2" s="4" t="s">
        <v>0</v>
      </c>
      <c r="C2" s="4" t="s">
        <v>3</v>
      </c>
      <c r="D2" s="7" t="s">
        <v>17</v>
      </c>
      <c r="E2" s="3" t="s">
        <v>4</v>
      </c>
      <c r="F2" s="3" t="s">
        <v>26</v>
      </c>
      <c r="G2" s="3" t="s">
        <v>26</v>
      </c>
      <c r="H2" s="3" t="s">
        <v>17</v>
      </c>
      <c r="I2" s="3" t="s">
        <v>17</v>
      </c>
      <c r="J2" s="3" t="s">
        <v>18</v>
      </c>
      <c r="K2" s="3" t="s">
        <v>107</v>
      </c>
      <c r="L2" s="3" t="s">
        <v>29</v>
      </c>
      <c r="M2" s="3" t="s">
        <v>90</v>
      </c>
      <c r="N2" s="3" t="s">
        <v>17</v>
      </c>
      <c r="O2" s="3" t="s">
        <v>17</v>
      </c>
      <c r="P2" s="3" t="s">
        <v>17</v>
      </c>
      <c r="Q2" s="3" t="s">
        <v>107</v>
      </c>
      <c r="R2" s="7" t="s">
        <v>29</v>
      </c>
      <c r="S2" s="3" t="s">
        <v>90</v>
      </c>
      <c r="T2" s="3" t="s">
        <v>17</v>
      </c>
      <c r="U2" s="3" t="s">
        <v>17</v>
      </c>
      <c r="V2" s="3" t="s">
        <v>17</v>
      </c>
      <c r="W2" s="3" t="s">
        <v>107</v>
      </c>
      <c r="X2" s="7" t="s">
        <v>29</v>
      </c>
      <c r="Y2" s="3" t="s">
        <v>90</v>
      </c>
      <c r="Z2" s="3" t="s">
        <v>17</v>
      </c>
      <c r="AA2" s="3" t="s">
        <v>17</v>
      </c>
      <c r="AB2" s="3" t="s">
        <v>17</v>
      </c>
    </row>
    <row r="3" spans="1:28" x14ac:dyDescent="0.25">
      <c r="A3" s="3">
        <v>1</v>
      </c>
      <c r="B3" s="2" t="s">
        <v>31</v>
      </c>
      <c r="C3" s="2" t="s">
        <v>16</v>
      </c>
      <c r="D3" s="6">
        <v>1</v>
      </c>
      <c r="E3" s="6">
        <v>0</v>
      </c>
      <c r="F3" s="45">
        <v>275.58999999999997</v>
      </c>
      <c r="G3" s="10">
        <f t="array" ref="G3:AB3">results!H5:AC5</f>
        <v>0.95999991986900568</v>
      </c>
      <c r="H3" s="11">
        <v>0.5090136369690299</v>
      </c>
      <c r="I3" s="11">
        <v>0.53022258276697154</v>
      </c>
      <c r="J3" s="11">
        <v>1.8860003939882961</v>
      </c>
      <c r="K3" s="11">
        <v>1.397862875077408</v>
      </c>
      <c r="L3" s="11">
        <v>2.409537919447757E-4</v>
      </c>
      <c r="M3" s="11">
        <v>3.0667317814732091E-3</v>
      </c>
      <c r="N3" s="11">
        <v>4.782920191064477E-2</v>
      </c>
      <c r="O3" s="11">
        <v>1.4209085609763861E-2</v>
      </c>
      <c r="P3" s="11">
        <v>5.5674966424703598E-2</v>
      </c>
      <c r="Q3" s="11">
        <v>2.158028437406756E-3</v>
      </c>
      <c r="R3" s="11">
        <v>1.9797964305325881E-3</v>
      </c>
      <c r="S3" s="11">
        <v>8.6231793829938397E-6</v>
      </c>
      <c r="T3" s="11">
        <v>0.28020749241113663</v>
      </c>
      <c r="U3" s="11">
        <v>5.4423870053142309E-2</v>
      </c>
      <c r="V3" s="11">
        <v>0.50728149595670402</v>
      </c>
      <c r="W3" s="11">
        <v>-13.97647072233667</v>
      </c>
      <c r="X3" s="11">
        <v>-4.2974148891516961E-4</v>
      </c>
      <c r="Y3" s="11">
        <v>-3.065869463534909E-2</v>
      </c>
      <c r="Z3" s="11">
        <v>-0.1980845266953111</v>
      </c>
      <c r="AA3" s="11">
        <v>-0.50232579419389367</v>
      </c>
      <c r="AB3" s="11">
        <v>0.36519063985906541</v>
      </c>
    </row>
    <row r="4" spans="1:28" x14ac:dyDescent="0.25">
      <c r="A4" s="3">
        <v>2</v>
      </c>
      <c r="B4" s="2" t="s">
        <v>33</v>
      </c>
      <c r="C4" s="2" t="s">
        <v>16</v>
      </c>
      <c r="D4" s="6">
        <v>1</v>
      </c>
      <c r="E4" s="6">
        <v>0</v>
      </c>
      <c r="F4" s="45">
        <v>467.04256100921816</v>
      </c>
      <c r="G4" s="10" cm="1">
        <f t="array" ref="G4:AB4">results!H16:AC16</f>
        <v>0.99999986495822668</v>
      </c>
      <c r="H4" s="11">
        <v>9.4009299762547016E-2</v>
      </c>
      <c r="I4" s="11">
        <v>9.4009312457731281E-2</v>
      </c>
      <c r="J4" s="11">
        <v>10.63724405440815</v>
      </c>
      <c r="K4" s="11">
        <v>4.3138767796335742E-3</v>
      </c>
      <c r="L4" s="11">
        <v>6.7048325945506804E-5</v>
      </c>
      <c r="M4" s="11">
        <v>4.5102397325535998E-4</v>
      </c>
      <c r="N4" s="11">
        <v>8.2733957096934319E-3</v>
      </c>
      <c r="O4" s="11">
        <v>3.3678645268082619E-3</v>
      </c>
      <c r="P4" s="11">
        <v>1.0613023769110439E-2</v>
      </c>
      <c r="Q4" s="11">
        <v>1.031928404700011E-4</v>
      </c>
      <c r="R4" s="11">
        <v>3.575697312044213E-3</v>
      </c>
      <c r="S4" s="11">
        <v>2.0981606212444599E-6</v>
      </c>
      <c r="T4" s="11">
        <v>0.78208486153744161</v>
      </c>
      <c r="U4" s="11">
        <v>3.5802055150270462E-2</v>
      </c>
      <c r="V4" s="11">
        <v>5.1407452207058668E-2</v>
      </c>
      <c r="W4" s="11">
        <v>-4.2106839391635731E-3</v>
      </c>
      <c r="X4" s="11">
        <v>3.5086489860987058E-3</v>
      </c>
      <c r="Y4" s="11">
        <v>-4.4892581263411557E-4</v>
      </c>
      <c r="Z4" s="11">
        <v>0.77381146582774818</v>
      </c>
      <c r="AA4" s="11">
        <v>2.5189031381160021E-2</v>
      </c>
      <c r="AB4" s="11">
        <v>4.8039587680250413E-2</v>
      </c>
    </row>
    <row r="5" spans="1:28" x14ac:dyDescent="0.25">
      <c r="A5" s="3">
        <v>3</v>
      </c>
      <c r="B5" s="2" t="s">
        <v>34</v>
      </c>
      <c r="C5" s="2" t="s">
        <v>16</v>
      </c>
      <c r="D5" s="6">
        <v>1</v>
      </c>
      <c r="E5" s="6">
        <v>0</v>
      </c>
      <c r="F5" s="45">
        <f>6797.406</f>
        <v>6797.4059999999999</v>
      </c>
      <c r="G5" s="10" cm="1">
        <f t="array" ref="G5:AB5">results!H26:AC26</f>
        <v>1.0400001648813491</v>
      </c>
      <c r="H5" s="11">
        <v>0.63804894406348467</v>
      </c>
      <c r="I5" s="11">
        <v>0.61350850279555325</v>
      </c>
      <c r="J5" s="11">
        <v>1.629969259502247</v>
      </c>
      <c r="K5" s="11">
        <v>2.8426266013411809E-2</v>
      </c>
      <c r="L5" s="11">
        <v>4.6298276593006449E-3</v>
      </c>
      <c r="M5" s="11">
        <v>2.3894329888207722E-3</v>
      </c>
      <c r="N5" s="11">
        <v>5.6523055769503117E-2</v>
      </c>
      <c r="O5" s="11">
        <v>5.4514363640919328E-2</v>
      </c>
      <c r="P5" s="11">
        <v>3.3463079482316971E-2</v>
      </c>
      <c r="Q5" s="11">
        <v>5.3889818082097918E-4</v>
      </c>
      <c r="R5" s="11">
        <v>9.5531002807547338E-4</v>
      </c>
      <c r="S5" s="11">
        <v>1.461075044062454E-6</v>
      </c>
      <c r="T5" s="11">
        <v>6.7510504508391023E-2</v>
      </c>
      <c r="U5" s="11">
        <v>0.10109398420900111</v>
      </c>
      <c r="V5" s="11">
        <v>4.2551434598863116E-3</v>
      </c>
      <c r="W5" s="11">
        <v>-0.56798642208741512</v>
      </c>
      <c r="X5" s="11">
        <v>-9.1641243157937424E-2</v>
      </c>
      <c r="Y5" s="11">
        <v>-4.7787198701371381E-2</v>
      </c>
      <c r="Z5" s="11">
        <v>-1.0629506108816711</v>
      </c>
      <c r="AA5" s="11">
        <v>-0.56816760543733835</v>
      </c>
      <c r="AB5" s="11">
        <v>-1.0860321293585</v>
      </c>
    </row>
    <row r="6" spans="1:28" x14ac:dyDescent="0.25">
      <c r="A6" s="3">
        <v>4</v>
      </c>
      <c r="B6" s="2" t="s">
        <v>32</v>
      </c>
      <c r="C6" s="2" t="s">
        <v>27</v>
      </c>
      <c r="D6" s="6">
        <v>1</v>
      </c>
      <c r="E6" s="6">
        <v>0</v>
      </c>
      <c r="F6" s="45">
        <v>5421.2995378701016</v>
      </c>
      <c r="G6" s="10" cm="1">
        <f t="array" ref="G6:AB6">results!H36:AC36</f>
        <v>1</v>
      </c>
      <c r="H6" s="11">
        <v>0.58349852509850242</v>
      </c>
      <c r="I6" s="11">
        <v>0.58349852509850231</v>
      </c>
      <c r="J6" s="11">
        <v>1.713800390208676</v>
      </c>
      <c r="K6" s="48">
        <v>1.8911946913697196E-3</v>
      </c>
      <c r="L6" s="11">
        <v>1.0526797689472485E-2</v>
      </c>
      <c r="M6" s="11">
        <v>4.4922131881538863E-6</v>
      </c>
      <c r="N6" s="11">
        <v>0.44817584437934638</v>
      </c>
      <c r="O6" s="11">
        <v>2.2089254235224304E-2</v>
      </c>
      <c r="P6" s="11">
        <v>1.3659947605999898E-2</v>
      </c>
      <c r="Q6" s="11">
        <v>2.2329664572353683E-3</v>
      </c>
      <c r="R6" s="11">
        <v>1.9323308260079349E-3</v>
      </c>
      <c r="S6" s="11">
        <v>8.9635059357481307E-6</v>
      </c>
      <c r="T6" s="11">
        <v>0.29779893556448872</v>
      </c>
      <c r="U6" s="11">
        <v>5.1284104614026049E-2</v>
      </c>
      <c r="V6" s="11">
        <v>0.52539698562922765</v>
      </c>
      <c r="W6" s="11">
        <v>-1.6678980456461819E-2</v>
      </c>
      <c r="X6" s="11">
        <v>-0.10333564606871692</v>
      </c>
      <c r="Y6" s="11">
        <v>-3.5958625945790728E-5</v>
      </c>
      <c r="Z6" s="11">
        <v>-4.1839595082289751</v>
      </c>
      <c r="AA6" s="11">
        <v>-8.5315371445972926E-2</v>
      </c>
      <c r="AB6" s="11">
        <v>0.30450444327698439</v>
      </c>
    </row>
    <row r="10" spans="1:28" x14ac:dyDescent="0.25">
      <c r="D10" s="1" t="s">
        <v>11</v>
      </c>
      <c r="E10" s="1" t="s">
        <v>12</v>
      </c>
      <c r="F10" s="1" t="s">
        <v>5</v>
      </c>
      <c r="G10" s="7" t="s">
        <v>24</v>
      </c>
    </row>
    <row r="11" spans="1:28" x14ac:dyDescent="0.25">
      <c r="B11" t="s">
        <v>10</v>
      </c>
      <c r="C11" t="s">
        <v>28</v>
      </c>
      <c r="D11" s="46" cm="1">
        <f t="array" ref="D11">SUM(D3:D6*G11:G14)</f>
        <v>11999.99999</v>
      </c>
      <c r="E11" s="8">
        <v>12000</v>
      </c>
      <c r="F11" s="47">
        <f t="array" ref="F11:F14">-D3:D6*G11:G14+F3:F6</f>
        <v>68.853609999999975</v>
      </c>
      <c r="G11" s="9">
        <v>206.73639</v>
      </c>
      <c r="H11" s="2" t="str">
        <f t="array" ref="H11:H14">B3:B6</f>
        <v>Ecopulpers</v>
      </c>
    </row>
    <row r="12" spans="1:28" x14ac:dyDescent="0.25">
      <c r="B12" t="s">
        <v>13</v>
      </c>
      <c r="C12" t="s">
        <v>30</v>
      </c>
      <c r="D12" s="46" cm="1">
        <f t="array" ref="D12">SUM(L3:L6*G11:G14)</f>
        <v>86.402670783561447</v>
      </c>
      <c r="E12" s="8">
        <v>60</v>
      </c>
      <c r="F12" s="47">
        <v>467.04256100921816</v>
      </c>
      <c r="G12" s="9">
        <v>0</v>
      </c>
      <c r="H12" s="2" t="str">
        <v>Shading nets</v>
      </c>
    </row>
    <row r="13" spans="1:28" x14ac:dyDescent="0.25">
      <c r="B13" t="s">
        <v>14</v>
      </c>
      <c r="C13" t="s">
        <v>109</v>
      </c>
      <c r="D13" s="46" cm="1">
        <f t="array" ref="D13">SUM(M3:M6*G11:G14)</f>
        <v>15.971567743835982</v>
      </c>
      <c r="E13" s="8">
        <v>1</v>
      </c>
      <c r="F13" s="47">
        <v>388.61589999999978</v>
      </c>
      <c r="G13" s="9">
        <v>6408.7901000000002</v>
      </c>
      <c r="H13" s="2" t="str">
        <v>Shading trees</v>
      </c>
    </row>
    <row r="14" spans="1:28" x14ac:dyDescent="0.25">
      <c r="B14" t="s">
        <v>15</v>
      </c>
      <c r="C14" t="s">
        <v>108</v>
      </c>
      <c r="D14" s="46" cm="1">
        <f t="array" ref="D14">SUM(K3:K6*G11:G14)</f>
        <v>481.3501844142653</v>
      </c>
      <c r="E14" s="8">
        <v>800</v>
      </c>
      <c r="F14" s="47">
        <v>36.826037870101572</v>
      </c>
      <c r="G14" s="9">
        <v>5384.4735000000001</v>
      </c>
      <c r="H14" s="2" t="str">
        <v>Biomass</v>
      </c>
    </row>
    <row r="18" spans="2:4" x14ac:dyDescent="0.25">
      <c r="B18" t="s">
        <v>6</v>
      </c>
      <c r="D18" s="47">
        <f t="array" ref="D18">SUM(H3:H6*G11:G14)</f>
        <v>7336.1857434792328</v>
      </c>
    </row>
    <row r="19" spans="2:4" x14ac:dyDescent="0.25">
      <c r="B19" t="s">
        <v>110</v>
      </c>
      <c r="D19" s="47">
        <f>E11*0.00928174</f>
        <v>111.38088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ternary_env</vt:lpstr>
      <vt:lpstr>ternary_eco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2020-07-30T16:11:12Z</dcterms:modified>
</cp:coreProperties>
</file>