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CVX_Kenya\Interventions\"/>
    </mc:Choice>
  </mc:AlternateContent>
  <xr:revisionPtr revIDLastSave="0" documentId="13_ncr:1_{2B07AE07-ECC1-48C4-A514-724079E614C7}" xr6:coauthVersionLast="45" xr6:coauthVersionMax="45" xr10:uidLastSave="{00000000-0000-0000-0000-000000000000}"/>
  <bookViews>
    <workbookView xWindow="-4170" yWindow="-21720" windowWidth="38640" windowHeight="21240" activeTab="5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9" l="1"/>
  <c r="C21" i="9" s="1"/>
  <c r="C26" i="9" s="1"/>
  <c r="C29" i="9" l="1"/>
  <c r="E2" i="7" s="1"/>
  <c r="C19" i="9"/>
  <c r="C22" i="9" s="1"/>
  <c r="C23" i="9" s="1"/>
  <c r="C27" i="9" s="1"/>
  <c r="G2" i="4"/>
  <c r="C25" i="9"/>
  <c r="C24" i="9" l="1"/>
  <c r="C28" i="9" s="1"/>
  <c r="F2" i="5" l="1"/>
  <c r="G3" i="4" l="1"/>
  <c r="C2" i="1" l="1"/>
  <c r="C3" i="1"/>
</calcChain>
</file>

<file path=xl/sharedStrings.xml><?xml version="1.0" encoding="utf-8"?>
<sst xmlns="http://schemas.openxmlformats.org/spreadsheetml/2006/main" count="285" uniqueCount="242">
  <si>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</si>
  <si>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</si>
  <si>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</si>
  <si>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</si>
  <si>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</si>
  <si>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</si>
  <si>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</si>
  <si>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</si>
  <si>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</si>
  <si>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</si>
  <si>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</si>
  <si>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</si>
  <si>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</si>
  <si>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</si>
  <si>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</si>
  <si>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</si>
  <si>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</si>
  <si>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</si>
  <si>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</si>
  <si>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</si>
  <si>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</si>
  <si>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</si>
  <si>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</si>
  <si>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</si>
  <si>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</si>
  <si>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</si>
  <si>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</si>
  <si>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</si>
  <si>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</si>
  <si>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</si>
  <si>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</si>
  <si>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</si>
  <si>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</si>
  <si>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</si>
  <si>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</si>
  <si>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</si>
  <si>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</si>
  <si>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</si>
  <si>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</si>
  <si>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</si>
  <si>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</si>
  <si>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</si>
  <si>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</si>
  <si>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</si>
  <si>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</si>
  <si>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</si>
  <si>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</si>
  <si>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</si>
  <si>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</si>
  <si>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</si>
  <si>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</si>
  <si>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</si>
  <si>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</si>
  <si>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</si>
  <si>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</si>
  <si>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</si>
  <si>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</si>
  <si>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</si>
  <si>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</si>
  <si>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</si>
  <si>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</si>
  <si>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</si>
  <si>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</si>
  <si>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</si>
  <si>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</si>
  <si>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</si>
  <si>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</si>
  <si>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</si>
  <si>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</si>
  <si>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</si>
  <si>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</si>
  <si>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</si>
  <si>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</si>
  <si>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</si>
  <si>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</si>
  <si>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</si>
  <si>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</si>
  <si>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</si>
  <si>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</si>
  <si>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</si>
  <si>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</si>
  <si>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</si>
  <si>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</si>
  <si>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</si>
  <si>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</si>
  <si>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</si>
  <si>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</si>
  <si>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</si>
  <si>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</si>
  <si>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</si>
  <si>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</si>
  <si>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</si>
  <si>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</si>
  <si>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</si>
  <si>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</si>
  <si>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</si>
  <si>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</si>
  <si>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</si>
  <si>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</si>
  <si>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</si>
  <si>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</si>
  <si>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</si>
  <si>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</si>
  <si>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</si>
  <si>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</si>
  <si>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</si>
  <si>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</si>
  <si>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</si>
  <si>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</si>
  <si>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</si>
  <si>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</si>
  <si>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</si>
  <si>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</si>
  <si>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</si>
  <si>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</si>
  <si>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</si>
  <si>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</si>
  <si>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</si>
  <si>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</si>
  <si>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</si>
  <si>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</si>
  <si>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</si>
  <si>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</si>
  <si>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</si>
  <si>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</si>
  <si>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</si>
  <si>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</si>
  <si>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</si>
  <si>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</si>
  <si>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</si>
  <si>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</si>
  <si>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</si>
  <si>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</si>
  <si>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</si>
  <si>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</si>
  <si>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</si>
  <si>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</si>
  <si>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</si>
  <si>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</si>
  <si>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</si>
  <si>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</si>
  <si>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</si>
  <si>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</si>
  <si>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</si>
  <si>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</si>
  <si>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</si>
  <si>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</si>
  <si>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</si>
  <si>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</si>
  <si>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</si>
  <si>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</si>
  <si>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</si>
  <si>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</si>
  <si>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</si>
  <si>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</si>
  <si>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</si>
  <si>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</si>
  <si>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</si>
  <si>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</si>
  <si>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</si>
  <si>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</si>
  <si>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</si>
  <si>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</si>
  <si>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</si>
  <si>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</si>
  <si>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</si>
  <si>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</si>
  <si>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</si>
  <si>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</si>
  <si>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</si>
  <si>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</si>
  <si>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</si>
  <si>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Inputs</t>
  </si>
  <si>
    <t>Cost of delivery</t>
  </si>
  <si>
    <t>Lagenda</t>
  </si>
  <si>
    <t>Description</t>
  </si>
  <si>
    <t>Unit of measure</t>
  </si>
  <si>
    <t>Reference Matrix</t>
  </si>
  <si>
    <t>Reference</t>
  </si>
  <si>
    <t>Cost of the machine</t>
  </si>
  <si>
    <t>Assumptions</t>
  </si>
  <si>
    <t>Calculated</t>
  </si>
  <si>
    <t>Modeled</t>
  </si>
  <si>
    <t>Metals &amp; Machine investment</t>
  </si>
  <si>
    <t>Transport investment</t>
  </si>
  <si>
    <t>Productivity increase</t>
  </si>
  <si>
    <t>Decrease in Water Footprint</t>
  </si>
  <si>
    <t>kSh</t>
  </si>
  <si>
    <t>Number of smallholders covered by each machine</t>
  </si>
  <si>
    <t>Number of smallholders</t>
  </si>
  <si>
    <t>Country Coffee Profile: Kenya, International Coffee Organization (2019)</t>
  </si>
  <si>
    <t>Share of coffee to total products</t>
  </si>
  <si>
    <t>Increase in use of Petroleum weighted</t>
  </si>
  <si>
    <t>Decrease in Water Footprint weighted</t>
  </si>
  <si>
    <t>Required power for the machine</t>
  </si>
  <si>
    <t>kW</t>
  </si>
  <si>
    <t>Efficiency of the machine</t>
  </si>
  <si>
    <t>kton</t>
  </si>
  <si>
    <t>Coffee produced each year</t>
  </si>
  <si>
    <t>ton/h</t>
  </si>
  <si>
    <t>Capacity of the machine (ton coffee per hour)</t>
  </si>
  <si>
    <t>High rainfall share</t>
  </si>
  <si>
    <t>Hours of working of each machine</t>
  </si>
  <si>
    <t>hours</t>
  </si>
  <si>
    <t>Primary energy required by each machine</t>
  </si>
  <si>
    <t>kWh</t>
  </si>
  <si>
    <t xml:space="preserve">Increase in use of Petroleum </t>
  </si>
  <si>
    <t>Heating value petroleum</t>
  </si>
  <si>
    <t>MJ/kg</t>
  </si>
  <si>
    <t>Density petroleum</t>
  </si>
  <si>
    <t>Price petroleum in Kenya</t>
  </si>
  <si>
    <t>kSh/L</t>
  </si>
  <si>
    <t>kg/L</t>
  </si>
  <si>
    <t>Y</t>
  </si>
  <si>
    <t>va</t>
  </si>
  <si>
    <t>s</t>
  </si>
  <si>
    <t>MSh</t>
  </si>
  <si>
    <t>Z***</t>
  </si>
  <si>
    <t>*** We have to aslo define a shock on the supply-use matrix directly for the options which had a zero initial value like petroleum!</t>
  </si>
  <si>
    <t>Absolute</t>
  </si>
  <si>
    <t>Z</t>
  </si>
  <si>
    <t>Aggregated</t>
  </si>
  <si>
    <t>No</t>
  </si>
  <si>
    <t>Agreggated</t>
  </si>
  <si>
    <t>Sensitivity</t>
  </si>
  <si>
    <t>400-500</t>
  </si>
  <si>
    <t>0.107-0.112</t>
  </si>
  <si>
    <t>Functional Unit</t>
  </si>
  <si>
    <t>Productivity increase due to 100% new machines (not spoiling the cerry)</t>
  </si>
  <si>
    <t>Maximum number of machines</t>
  </si>
  <si>
    <t>Number of machines</t>
  </si>
  <si>
    <t>Useful life of the pulping machines</t>
  </si>
  <si>
    <t>years</t>
  </si>
  <si>
    <t>Increase in Capital (agriculture) weighted</t>
  </si>
  <si>
    <t>%</t>
  </si>
  <si>
    <t>WFN: Total water footprint (Mm3/yr) - Green</t>
  </si>
  <si>
    <t>Sensistivity</t>
  </si>
  <si>
    <t>Min</t>
  </si>
  <si>
    <t>Max</t>
  </si>
  <si>
    <t>Step</t>
  </si>
  <si>
    <t>Yes</t>
  </si>
  <si>
    <t>from the 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</si>
</sst>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4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ont="1" applyFill="1" applyBorder="1"/>
    <xf numFmtId="0" fontId="1" fillId="5" borderId="1" xfId="0" applyFont="1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9" fontId="0" fillId="4" borderId="0" xfId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2" borderId="0" xfId="0" quotePrefix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D11" sqref="D11"/>
    </sheetView>
  </sheetViews>
  <sheetFormatPr defaultColWidth="9.109375" defaultRowHeight="14.4" x14ac:dyDescent="0.3"/>
  <cols>
    <col min="1" max="1" width="9.109375" style="1"/>
    <col min="2" max="2" width="22.109375" style="1" customWidth="1"/>
    <col min="3" max="3" width="35.33203125" style="1" bestFit="1" customWidth="1"/>
    <col min="4" max="4" width="11" style="1" bestFit="1" customWidth="1"/>
    <col min="5" max="16384" width="9.109375" style="1"/>
  </cols>
  <sheetData>
    <row r="1" spans="1:5" x14ac:dyDescent="0.3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3">
      <c r="A2" s="3">
        <v>1</v>
      </c>
      <c r="B2" s="9" t="s">
        <v>235</v>
      </c>
      <c r="C2" t="s">
        <v>92</v>
      </c>
      <c r="D2" s="5" t="s">
        <v>7</v>
      </c>
      <c r="E2" s="33">
        <f>main!C29</f>
        <v>-2.8687499999999998E-3</v>
      </c>
    </row>
    <row r="3" spans="1:5" x14ac:dyDescent="0.3">
      <c r="A3" s="3"/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2" sqref="C2"/>
    </sheetView>
  </sheetViews>
  <sheetFormatPr defaultColWidth="9.109375" defaultRowHeight="14.4" x14ac:dyDescent="0.3"/>
  <cols>
    <col min="1" max="1" width="9.109375" style="1"/>
    <col min="2" max="2" width="33" style="1" bestFit="1" customWidth="1"/>
    <col min="3" max="3" width="7" style="1" bestFit="1" customWidth="1"/>
    <col min="4" max="16384" width="9.109375" style="1"/>
  </cols>
  <sheetData>
    <row r="1" spans="1:3" x14ac:dyDescent="0.3">
      <c r="B1" s="3" t="s">
        <v>1</v>
      </c>
      <c r="C1" s="3" t="s">
        <v>9</v>
      </c>
    </row>
    <row r="2" spans="1:3" x14ac:dyDescent="0.3">
      <c r="A2" s="3">
        <v>1</v>
      </c>
      <c r="B2" t="s">
        <v>67</v>
      </c>
      <c r="C2" s="1">
        <f>main!C24</f>
        <v>0.93</v>
      </c>
    </row>
    <row r="3" spans="1:3" x14ac:dyDescent="0.3">
      <c r="A3" s="3">
        <v>2</v>
      </c>
      <c r="B3" t="s">
        <v>75</v>
      </c>
      <c r="C3" s="1">
        <f>main!C25</f>
        <v>0.03</v>
      </c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"/>
  <sheetViews>
    <sheetView zoomScale="160" zoomScaleNormal="160" workbookViewId="0">
      <selection activeCell="D6" sqref="D6"/>
    </sheetView>
  </sheetViews>
  <sheetFormatPr defaultColWidth="9.109375" defaultRowHeight="14.4" x14ac:dyDescent="0.3"/>
  <cols>
    <col min="1" max="1" width="9.109375" style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/>
    <col min="8" max="8" width="10" style="1" bestFit="1" customWidth="1"/>
    <col min="9" max="9" width="10.33203125" style="1" bestFit="1" customWidth="1"/>
    <col min="10" max="11" width="12.5546875" style="1" bestFit="1" customWidth="1"/>
    <col min="12" max="16384" width="9.109375" style="1"/>
  </cols>
  <sheetData>
    <row r="1" spans="1:12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221</v>
      </c>
      <c r="I1" s="4" t="s">
        <v>236</v>
      </c>
      <c r="J1" s="4" t="s">
        <v>237</v>
      </c>
      <c r="K1" s="4" t="s">
        <v>238</v>
      </c>
      <c r="L1" s="4" t="s">
        <v>239</v>
      </c>
    </row>
    <row r="2" spans="1:12" x14ac:dyDescent="0.3">
      <c r="A2" s="3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-main!C26</f>
        <v>-6.7500000000000001E-5</v>
      </c>
      <c r="H2" s="1" t="s">
        <v>222</v>
      </c>
      <c r="I2" s="1" t="s">
        <v>240</v>
      </c>
      <c r="J2" s="45" t="s">
        <v>241</v>
      </c>
      <c r="K2" s="45" t="s">
        <v>241</v>
      </c>
      <c r="L2" s="45" t="s">
        <v>241</v>
      </c>
    </row>
    <row r="3" spans="1:12" x14ac:dyDescent="0.3">
      <c r="A3" s="3">
        <v>2</v>
      </c>
      <c r="B3" s="5" t="s">
        <v>13</v>
      </c>
      <c r="C3" s="6" t="s">
        <v>62</v>
      </c>
      <c r="D3" s="5" t="s">
        <v>14</v>
      </c>
      <c r="E3" s="6" t="s">
        <v>92</v>
      </c>
      <c r="F3" s="5" t="s">
        <v>219</v>
      </c>
      <c r="G3" s="5">
        <f>main!C27</f>
        <v>6.7628632499999994E-2</v>
      </c>
      <c r="H3" s="1" t="s">
        <v>222</v>
      </c>
      <c r="I3" s="1" t="s">
        <v>222</v>
      </c>
      <c r="J3" s="45" t="s">
        <v>241</v>
      </c>
      <c r="K3" s="45" t="s">
        <v>241</v>
      </c>
      <c r="L3" s="45" t="s">
        <v>241</v>
      </c>
    </row>
    <row r="4" spans="1:12" x14ac:dyDescent="0.3">
      <c r="A4" s="3"/>
      <c r="B4" s="2"/>
      <c r="D4" s="2"/>
    </row>
    <row r="5" spans="1:12" x14ac:dyDescent="0.3">
      <c r="A5" s="3"/>
      <c r="B5" s="2"/>
      <c r="D5" s="2"/>
    </row>
    <row r="6" spans="1:12" x14ac:dyDescent="0.3">
      <c r="A6" s="3"/>
      <c r="B6" s="2"/>
      <c r="D6" s="2"/>
    </row>
  </sheetData>
  <dataValidations count="3">
    <dataValidation type="list" allowBlank="1" showInputMessage="1" showErrorMessage="1" sqref="D4:D6 B4:B6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3 B2:B3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C3 E2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E3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D7" sqref="D7"/>
    </sheetView>
  </sheetViews>
  <sheetFormatPr defaultColWidth="9.109375" defaultRowHeight="14.4" x14ac:dyDescent="0.3"/>
  <cols>
    <col min="1" max="1" width="9.109375" style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16384" width="9.109375" style="1"/>
  </cols>
  <sheetData>
    <row r="1" spans="1:7" x14ac:dyDescent="0.3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223</v>
      </c>
    </row>
    <row r="2" spans="1:7" x14ac:dyDescent="0.3">
      <c r="A2" s="3">
        <v>1</v>
      </c>
      <c r="B2" s="7" t="s">
        <v>166</v>
      </c>
      <c r="C2" s="5" t="s">
        <v>14</v>
      </c>
      <c r="D2" s="6" t="s">
        <v>92</v>
      </c>
      <c r="E2" s="5" t="s">
        <v>219</v>
      </c>
      <c r="F2" s="2">
        <f>main!C28</f>
        <v>9.2999999999999999E-2</v>
      </c>
      <c r="G2" s="1" t="s">
        <v>222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customWidth="1"/>
    <col min="2" max="2" width="56.88671875" customWidth="1"/>
    <col min="3" max="3" width="47.109375" customWidth="1"/>
  </cols>
  <sheetData>
    <row r="1" spans="1:4" x14ac:dyDescent="0.3">
      <c r="A1" s="8" t="s">
        <v>13</v>
      </c>
      <c r="B1" s="8" t="s">
        <v>14</v>
      </c>
      <c r="C1" s="8" t="s">
        <v>136</v>
      </c>
      <c r="D1" s="1"/>
    </row>
    <row r="2" spans="1:4" x14ac:dyDescent="0.3">
      <c r="A2" t="s">
        <v>12</v>
      </c>
      <c r="B2" t="s">
        <v>84</v>
      </c>
      <c r="C2" t="s">
        <v>137</v>
      </c>
    </row>
    <row r="3" spans="1:4" x14ac:dyDescent="0.3">
      <c r="A3" t="s">
        <v>15</v>
      </c>
      <c r="B3" t="s">
        <v>85</v>
      </c>
      <c r="C3" t="s">
        <v>138</v>
      </c>
    </row>
    <row r="4" spans="1:4" x14ac:dyDescent="0.3">
      <c r="A4" t="s">
        <v>16</v>
      </c>
      <c r="B4" t="s">
        <v>86</v>
      </c>
      <c r="C4" t="s">
        <v>139</v>
      </c>
    </row>
    <row r="5" spans="1:4" x14ac:dyDescent="0.3">
      <c r="A5" t="s">
        <v>17</v>
      </c>
      <c r="B5" t="s">
        <v>87</v>
      </c>
      <c r="C5" t="s">
        <v>140</v>
      </c>
    </row>
    <row r="6" spans="1:4" x14ac:dyDescent="0.3">
      <c r="A6" t="s">
        <v>18</v>
      </c>
      <c r="B6" t="s">
        <v>88</v>
      </c>
      <c r="C6" t="s">
        <v>141</v>
      </c>
    </row>
    <row r="7" spans="1:4" x14ac:dyDescent="0.3">
      <c r="A7" t="s">
        <v>19</v>
      </c>
      <c r="B7" t="s">
        <v>89</v>
      </c>
      <c r="C7" t="s">
        <v>142</v>
      </c>
    </row>
    <row r="8" spans="1:4" x14ac:dyDescent="0.3">
      <c r="A8" t="s">
        <v>20</v>
      </c>
      <c r="B8" t="s">
        <v>90</v>
      </c>
      <c r="C8" t="s">
        <v>143</v>
      </c>
    </row>
    <row r="9" spans="1:4" x14ac:dyDescent="0.3">
      <c r="A9" t="s">
        <v>21</v>
      </c>
      <c r="B9" t="s">
        <v>91</v>
      </c>
      <c r="C9" t="s">
        <v>144</v>
      </c>
    </row>
    <row r="10" spans="1:4" x14ac:dyDescent="0.3">
      <c r="A10" t="s">
        <v>22</v>
      </c>
      <c r="B10" t="s">
        <v>92</v>
      </c>
      <c r="C10" t="s">
        <v>10</v>
      </c>
    </row>
    <row r="11" spans="1:4" x14ac:dyDescent="0.3">
      <c r="A11" t="s">
        <v>23</v>
      </c>
      <c r="B11" t="s">
        <v>93</v>
      </c>
      <c r="C11" t="s">
        <v>145</v>
      </c>
    </row>
    <row r="12" spans="1:4" x14ac:dyDescent="0.3">
      <c r="A12" t="s">
        <v>24</v>
      </c>
      <c r="B12" t="s">
        <v>94</v>
      </c>
      <c r="C12" t="s">
        <v>146</v>
      </c>
    </row>
    <row r="13" spans="1:4" x14ac:dyDescent="0.3">
      <c r="A13" t="s">
        <v>25</v>
      </c>
      <c r="B13" t="s">
        <v>95</v>
      </c>
      <c r="C13" t="s">
        <v>147</v>
      </c>
    </row>
    <row r="14" spans="1:4" x14ac:dyDescent="0.3">
      <c r="A14" t="s">
        <v>26</v>
      </c>
      <c r="B14" t="s">
        <v>96</v>
      </c>
      <c r="C14" t="s">
        <v>148</v>
      </c>
    </row>
    <row r="15" spans="1:4" x14ac:dyDescent="0.3">
      <c r="A15" t="s">
        <v>27</v>
      </c>
      <c r="B15" t="s">
        <v>97</v>
      </c>
      <c r="C15" t="s">
        <v>149</v>
      </c>
    </row>
    <row r="16" spans="1:4" x14ac:dyDescent="0.3">
      <c r="A16" t="s">
        <v>28</v>
      </c>
      <c r="B16" t="s">
        <v>98</v>
      </c>
      <c r="C16" t="s">
        <v>150</v>
      </c>
    </row>
    <row r="17" spans="1:3" x14ac:dyDescent="0.3">
      <c r="A17" t="s">
        <v>29</v>
      </c>
      <c r="B17" t="s">
        <v>99</v>
      </c>
      <c r="C17" t="s">
        <v>151</v>
      </c>
    </row>
    <row r="18" spans="1:3" x14ac:dyDescent="0.3">
      <c r="A18" t="s">
        <v>30</v>
      </c>
      <c r="B18" t="s">
        <v>100</v>
      </c>
      <c r="C18" t="s">
        <v>152</v>
      </c>
    </row>
    <row r="19" spans="1:3" x14ac:dyDescent="0.3">
      <c r="A19" t="s">
        <v>31</v>
      </c>
      <c r="B19" t="s">
        <v>101</v>
      </c>
      <c r="C19" t="s">
        <v>153</v>
      </c>
    </row>
    <row r="20" spans="1:3" x14ac:dyDescent="0.3">
      <c r="A20" t="s">
        <v>5</v>
      </c>
      <c r="B20" t="s">
        <v>4</v>
      </c>
      <c r="C20" t="s">
        <v>154</v>
      </c>
    </row>
    <row r="21" spans="1:3" x14ac:dyDescent="0.3">
      <c r="A21" t="s">
        <v>32</v>
      </c>
      <c r="B21" t="s">
        <v>102</v>
      </c>
      <c r="C21" t="s">
        <v>155</v>
      </c>
    </row>
    <row r="22" spans="1:3" x14ac:dyDescent="0.3">
      <c r="A22" t="s">
        <v>33</v>
      </c>
      <c r="B22" t="s">
        <v>103</v>
      </c>
      <c r="C22" t="s">
        <v>156</v>
      </c>
    </row>
    <row r="23" spans="1:3" x14ac:dyDescent="0.3">
      <c r="A23" t="s">
        <v>34</v>
      </c>
      <c r="B23" t="s">
        <v>104</v>
      </c>
      <c r="C23" t="s">
        <v>157</v>
      </c>
    </row>
    <row r="24" spans="1:3" x14ac:dyDescent="0.3">
      <c r="A24" t="s">
        <v>35</v>
      </c>
      <c r="B24" t="s">
        <v>105</v>
      </c>
      <c r="C24" t="s">
        <v>158</v>
      </c>
    </row>
    <row r="25" spans="1:3" x14ac:dyDescent="0.3">
      <c r="A25" t="s">
        <v>36</v>
      </c>
      <c r="B25" t="s">
        <v>106</v>
      </c>
      <c r="C25" t="s">
        <v>159</v>
      </c>
    </row>
    <row r="26" spans="1:3" x14ac:dyDescent="0.3">
      <c r="A26" t="s">
        <v>37</v>
      </c>
      <c r="B26" t="s">
        <v>11</v>
      </c>
      <c r="C26" t="s">
        <v>160</v>
      </c>
    </row>
    <row r="27" spans="1:3" x14ac:dyDescent="0.3">
      <c r="A27" t="s">
        <v>38</v>
      </c>
      <c r="B27" t="s">
        <v>107</v>
      </c>
      <c r="C27" t="s">
        <v>161</v>
      </c>
    </row>
    <row r="28" spans="1:3" x14ac:dyDescent="0.3">
      <c r="A28" t="s">
        <v>39</v>
      </c>
      <c r="B28" t="s">
        <v>108</v>
      </c>
      <c r="C28" t="s">
        <v>162</v>
      </c>
    </row>
    <row r="29" spans="1:3" x14ac:dyDescent="0.3">
      <c r="A29" t="s">
        <v>40</v>
      </c>
      <c r="B29" t="s">
        <v>109</v>
      </c>
      <c r="C29" t="s">
        <v>163</v>
      </c>
    </row>
    <row r="30" spans="1:3" x14ac:dyDescent="0.3">
      <c r="A30" t="s">
        <v>41</v>
      </c>
      <c r="B30" t="s">
        <v>110</v>
      </c>
      <c r="C30" t="s">
        <v>164</v>
      </c>
    </row>
    <row r="31" spans="1:3" x14ac:dyDescent="0.3">
      <c r="A31" t="s">
        <v>42</v>
      </c>
      <c r="B31" t="s">
        <v>111</v>
      </c>
      <c r="C31" t="s">
        <v>165</v>
      </c>
    </row>
    <row r="32" spans="1:3" x14ac:dyDescent="0.3">
      <c r="A32" t="s">
        <v>43</v>
      </c>
      <c r="B32" t="s">
        <v>112</v>
      </c>
      <c r="C32" t="s">
        <v>166</v>
      </c>
    </row>
    <row r="33" spans="1:3" x14ac:dyDescent="0.3">
      <c r="A33" t="s">
        <v>44</v>
      </c>
      <c r="B33" t="s">
        <v>113</v>
      </c>
      <c r="C33" t="s">
        <v>167</v>
      </c>
    </row>
    <row r="34" spans="1:3" x14ac:dyDescent="0.3">
      <c r="A34" t="s">
        <v>45</v>
      </c>
      <c r="B34" t="s">
        <v>114</v>
      </c>
      <c r="C34" t="s">
        <v>168</v>
      </c>
    </row>
    <row r="35" spans="1:3" x14ac:dyDescent="0.3">
      <c r="A35" t="s">
        <v>46</v>
      </c>
      <c r="B35" t="s">
        <v>115</v>
      </c>
      <c r="C35" t="s">
        <v>169</v>
      </c>
    </row>
    <row r="36" spans="1:3" x14ac:dyDescent="0.3">
      <c r="A36" t="s">
        <v>47</v>
      </c>
      <c r="B36" t="s">
        <v>116</v>
      </c>
      <c r="C36" t="s">
        <v>170</v>
      </c>
    </row>
    <row r="37" spans="1:3" x14ac:dyDescent="0.3">
      <c r="A37" t="s">
        <v>48</v>
      </c>
      <c r="B37" t="s">
        <v>117</v>
      </c>
      <c r="C37" t="s">
        <v>171</v>
      </c>
    </row>
    <row r="38" spans="1:3" x14ac:dyDescent="0.3">
      <c r="A38" t="s">
        <v>49</v>
      </c>
      <c r="B38" t="s">
        <v>118</v>
      </c>
    </row>
    <row r="39" spans="1:3" x14ac:dyDescent="0.3">
      <c r="A39" t="s">
        <v>50</v>
      </c>
      <c r="B39" t="s">
        <v>119</v>
      </c>
    </row>
    <row r="40" spans="1:3" x14ac:dyDescent="0.3">
      <c r="A40" t="s">
        <v>51</v>
      </c>
      <c r="B40" t="s">
        <v>120</v>
      </c>
    </row>
    <row r="41" spans="1:3" x14ac:dyDescent="0.3">
      <c r="A41" t="s">
        <v>52</v>
      </c>
      <c r="B41" t="s">
        <v>121</v>
      </c>
    </row>
    <row r="42" spans="1:3" x14ac:dyDescent="0.3">
      <c r="A42" t="s">
        <v>53</v>
      </c>
      <c r="B42" t="s">
        <v>122</v>
      </c>
    </row>
    <row r="43" spans="1:3" x14ac:dyDescent="0.3">
      <c r="A43" t="s">
        <v>54</v>
      </c>
      <c r="B43" t="s">
        <v>123</v>
      </c>
    </row>
    <row r="44" spans="1:3" x14ac:dyDescent="0.3">
      <c r="A44" t="s">
        <v>55</v>
      </c>
      <c r="B44" t="s">
        <v>124</v>
      </c>
    </row>
    <row r="45" spans="1:3" x14ac:dyDescent="0.3">
      <c r="A45" t="s">
        <v>56</v>
      </c>
      <c r="B45" t="s">
        <v>125</v>
      </c>
    </row>
    <row r="46" spans="1:3" x14ac:dyDescent="0.3">
      <c r="A46" t="s">
        <v>57</v>
      </c>
      <c r="B46" t="s">
        <v>126</v>
      </c>
    </row>
    <row r="47" spans="1:3" x14ac:dyDescent="0.3">
      <c r="A47" t="s">
        <v>58</v>
      </c>
      <c r="B47" t="s">
        <v>127</v>
      </c>
    </row>
    <row r="48" spans="1:3" x14ac:dyDescent="0.3">
      <c r="A48" t="s">
        <v>59</v>
      </c>
      <c r="B48" t="s">
        <v>128</v>
      </c>
    </row>
    <row r="49" spans="1:2" x14ac:dyDescent="0.3">
      <c r="A49" t="s">
        <v>60</v>
      </c>
      <c r="B49" t="s">
        <v>129</v>
      </c>
    </row>
    <row r="50" spans="1:2" x14ac:dyDescent="0.3">
      <c r="A50" t="s">
        <v>61</v>
      </c>
      <c r="B50" t="s">
        <v>130</v>
      </c>
    </row>
    <row r="51" spans="1:2" x14ac:dyDescent="0.3">
      <c r="A51" t="s">
        <v>62</v>
      </c>
      <c r="B51" t="s">
        <v>131</v>
      </c>
    </row>
    <row r="52" spans="1:2" x14ac:dyDescent="0.3">
      <c r="A52" t="s">
        <v>63</v>
      </c>
      <c r="B52" t="s">
        <v>132</v>
      </c>
    </row>
    <row r="53" spans="1:2" x14ac:dyDescent="0.3">
      <c r="A53" t="s">
        <v>64</v>
      </c>
      <c r="B53" t="s">
        <v>133</v>
      </c>
    </row>
    <row r="54" spans="1:2" x14ac:dyDescent="0.3">
      <c r="A54" t="s">
        <v>65</v>
      </c>
      <c r="B54" t="s">
        <v>134</v>
      </c>
    </row>
    <row r="55" spans="1:2" x14ac:dyDescent="0.3">
      <c r="A55" t="s">
        <v>66</v>
      </c>
      <c r="B55" t="s">
        <v>135</v>
      </c>
    </row>
    <row r="56" spans="1:2" x14ac:dyDescent="0.3">
      <c r="A56" t="s">
        <v>67</v>
      </c>
    </row>
    <row r="57" spans="1:2" x14ac:dyDescent="0.3">
      <c r="A57" t="s">
        <v>68</v>
      </c>
    </row>
    <row r="58" spans="1:2" x14ac:dyDescent="0.3">
      <c r="A58" t="s">
        <v>69</v>
      </c>
    </row>
    <row r="59" spans="1:2" x14ac:dyDescent="0.3">
      <c r="A59" t="s">
        <v>70</v>
      </c>
    </row>
    <row r="60" spans="1:2" x14ac:dyDescent="0.3">
      <c r="A60" t="s">
        <v>71</v>
      </c>
    </row>
    <row r="61" spans="1:2" x14ac:dyDescent="0.3">
      <c r="A61" t="s">
        <v>72</v>
      </c>
    </row>
    <row r="62" spans="1:2" x14ac:dyDescent="0.3">
      <c r="A62" t="s">
        <v>73</v>
      </c>
    </row>
    <row r="63" spans="1:2" x14ac:dyDescent="0.3">
      <c r="A63" t="s">
        <v>74</v>
      </c>
    </row>
    <row r="64" spans="1:2" x14ac:dyDescent="0.3">
      <c r="A64" t="s">
        <v>75</v>
      </c>
    </row>
    <row r="65" spans="1:1" x14ac:dyDescent="0.3">
      <c r="A65" t="s">
        <v>76</v>
      </c>
    </row>
    <row r="66" spans="1:1" x14ac:dyDescent="0.3">
      <c r="A66" t="s">
        <v>77</v>
      </c>
    </row>
    <row r="67" spans="1:1" x14ac:dyDescent="0.3">
      <c r="A67" t="s">
        <v>78</v>
      </c>
    </row>
    <row r="68" spans="1:1" x14ac:dyDescent="0.3">
      <c r="A68" t="s">
        <v>79</v>
      </c>
    </row>
    <row r="69" spans="1:1" x14ac:dyDescent="0.3">
      <c r="A69" t="s">
        <v>80</v>
      </c>
    </row>
    <row r="70" spans="1:1" x14ac:dyDescent="0.3">
      <c r="A70" t="s">
        <v>81</v>
      </c>
    </row>
    <row r="71" spans="1:1" x14ac:dyDescent="0.3">
      <c r="A71" t="s">
        <v>82</v>
      </c>
    </row>
    <row r="72" spans="1:1" x14ac:dyDescent="0.3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3"/>
  <sheetViews>
    <sheetView tabSelected="1" zoomScale="130" zoomScaleNormal="130" workbookViewId="0">
      <selection activeCell="D13" sqref="D13"/>
    </sheetView>
  </sheetViews>
  <sheetFormatPr defaultRowHeight="14.4" x14ac:dyDescent="0.3"/>
  <cols>
    <col min="1" max="1" width="19.6640625" style="11" customWidth="1"/>
    <col min="2" max="2" width="81.6640625" style="10" customWidth="1"/>
    <col min="3" max="3" width="13" bestFit="1" customWidth="1"/>
    <col min="4" max="4" width="10.33203125" bestFit="1" customWidth="1"/>
    <col min="5" max="5" width="13.6640625" bestFit="1" customWidth="1"/>
    <col min="6" max="6" width="14.6640625" bestFit="1" customWidth="1"/>
    <col min="7" max="7" width="57.109375" bestFit="1" customWidth="1"/>
  </cols>
  <sheetData>
    <row r="1" spans="1:7" s="15" customFormat="1" ht="15" thickBot="1" x14ac:dyDescent="0.35">
      <c r="A1" s="12" t="s">
        <v>174</v>
      </c>
      <c r="B1" s="13" t="s">
        <v>175</v>
      </c>
      <c r="C1" s="14" t="s">
        <v>8</v>
      </c>
      <c r="D1" s="14" t="s">
        <v>224</v>
      </c>
      <c r="E1" s="14" t="s">
        <v>176</v>
      </c>
      <c r="F1" s="14" t="s">
        <v>177</v>
      </c>
      <c r="G1" s="14" t="s">
        <v>178</v>
      </c>
    </row>
    <row r="2" spans="1:7" x14ac:dyDescent="0.3">
      <c r="A2" s="41" t="s">
        <v>172</v>
      </c>
      <c r="B2" s="17" t="s">
        <v>179</v>
      </c>
      <c r="C2" s="24">
        <v>155</v>
      </c>
      <c r="D2" s="24"/>
      <c r="E2" s="24" t="s">
        <v>187</v>
      </c>
      <c r="F2" s="18"/>
      <c r="G2" s="18"/>
    </row>
    <row r="3" spans="1:7" x14ac:dyDescent="0.3">
      <c r="A3" s="42"/>
      <c r="B3" s="17" t="s">
        <v>173</v>
      </c>
      <c r="C3" s="24">
        <v>5</v>
      </c>
      <c r="D3" s="24"/>
      <c r="E3" s="24" t="s">
        <v>187</v>
      </c>
      <c r="F3" s="18"/>
      <c r="G3" s="18"/>
    </row>
    <row r="4" spans="1:7" x14ac:dyDescent="0.3">
      <c r="A4" s="42"/>
      <c r="B4" s="17" t="s">
        <v>188</v>
      </c>
      <c r="C4" s="24">
        <v>450</v>
      </c>
      <c r="D4" s="24" t="s">
        <v>225</v>
      </c>
      <c r="E4" s="24"/>
      <c r="F4" s="18"/>
      <c r="G4" s="18"/>
    </row>
    <row r="5" spans="1:7" x14ac:dyDescent="0.3">
      <c r="A5" s="42"/>
      <c r="B5" s="17" t="s">
        <v>189</v>
      </c>
      <c r="C5" s="24">
        <v>800000</v>
      </c>
      <c r="D5" s="24"/>
      <c r="E5" s="24"/>
      <c r="F5" s="18"/>
      <c r="G5" s="18" t="s">
        <v>190</v>
      </c>
    </row>
    <row r="6" spans="1:7" x14ac:dyDescent="0.3">
      <c r="A6" s="42"/>
      <c r="B6" s="17" t="s">
        <v>191</v>
      </c>
      <c r="C6" s="34">
        <v>8.3479305095333606E-2</v>
      </c>
      <c r="D6" s="24"/>
      <c r="E6" s="24"/>
      <c r="F6" s="18"/>
      <c r="G6" s="18"/>
    </row>
    <row r="7" spans="1:7" x14ac:dyDescent="0.3">
      <c r="A7" s="42"/>
      <c r="B7" s="17" t="s">
        <v>194</v>
      </c>
      <c r="C7" s="24">
        <v>1.1000000000000001</v>
      </c>
      <c r="D7" s="24"/>
      <c r="E7" s="24" t="s">
        <v>195</v>
      </c>
      <c r="F7" s="18"/>
      <c r="G7" s="18"/>
    </row>
    <row r="8" spans="1:7" x14ac:dyDescent="0.3">
      <c r="A8" s="42"/>
      <c r="B8" s="17" t="s">
        <v>198</v>
      </c>
      <c r="C8" s="24">
        <v>42.037999999999997</v>
      </c>
      <c r="D8" s="24"/>
      <c r="E8" s="24" t="s">
        <v>197</v>
      </c>
      <c r="F8" s="18"/>
      <c r="G8" s="18"/>
    </row>
    <row r="9" spans="1:7" x14ac:dyDescent="0.3">
      <c r="A9" s="42"/>
      <c r="B9" s="17" t="s">
        <v>201</v>
      </c>
      <c r="C9" s="24">
        <v>0.65</v>
      </c>
      <c r="D9" s="24"/>
      <c r="E9" s="24"/>
      <c r="F9" s="18"/>
      <c r="G9" s="18"/>
    </row>
    <row r="10" spans="1:7" x14ac:dyDescent="0.3">
      <c r="A10" s="42"/>
      <c r="B10" s="17" t="s">
        <v>200</v>
      </c>
      <c r="C10" s="24">
        <v>0.5</v>
      </c>
      <c r="D10" s="24"/>
      <c r="E10" s="24" t="s">
        <v>199</v>
      </c>
      <c r="F10" s="18"/>
      <c r="G10" s="18"/>
    </row>
    <row r="11" spans="1:7" x14ac:dyDescent="0.3">
      <c r="A11" s="42"/>
      <c r="B11" s="17" t="s">
        <v>207</v>
      </c>
      <c r="C11" s="24">
        <v>45</v>
      </c>
      <c r="D11" s="24"/>
      <c r="E11" s="24" t="s">
        <v>208</v>
      </c>
      <c r="F11" s="18"/>
      <c r="G11" s="18"/>
    </row>
    <row r="12" spans="1:7" x14ac:dyDescent="0.3">
      <c r="A12" s="42"/>
      <c r="B12" s="17" t="s">
        <v>209</v>
      </c>
      <c r="C12" s="24">
        <v>0.8</v>
      </c>
      <c r="D12" s="24"/>
      <c r="E12" s="24" t="s">
        <v>212</v>
      </c>
      <c r="F12" s="18"/>
      <c r="G12" s="18"/>
    </row>
    <row r="13" spans="1:7" x14ac:dyDescent="0.3">
      <c r="A13" s="42"/>
      <c r="B13" s="17" t="s">
        <v>210</v>
      </c>
      <c r="C13" s="24">
        <v>0.109</v>
      </c>
      <c r="D13" s="24" t="s">
        <v>226</v>
      </c>
      <c r="E13" s="24" t="s">
        <v>211</v>
      </c>
      <c r="F13" s="18"/>
      <c r="G13" s="18"/>
    </row>
    <row r="14" spans="1:7" x14ac:dyDescent="0.3">
      <c r="A14" s="42"/>
      <c r="B14" s="17" t="s">
        <v>186</v>
      </c>
      <c r="C14" s="24">
        <v>-0.85</v>
      </c>
      <c r="D14" s="24"/>
      <c r="E14" s="24"/>
      <c r="F14" s="18"/>
      <c r="G14" s="18"/>
    </row>
    <row r="15" spans="1:7" x14ac:dyDescent="0.3">
      <c r="A15" s="42"/>
      <c r="B15" s="17" t="s">
        <v>231</v>
      </c>
      <c r="C15" s="24">
        <v>10</v>
      </c>
      <c r="D15" s="24"/>
      <c r="E15" s="24" t="s">
        <v>232</v>
      </c>
      <c r="F15" s="18"/>
      <c r="G15" s="18"/>
    </row>
    <row r="16" spans="1:7" x14ac:dyDescent="0.3">
      <c r="A16" s="42"/>
      <c r="B16" s="30" t="s">
        <v>230</v>
      </c>
      <c r="C16" s="24">
        <v>6</v>
      </c>
      <c r="D16" s="24"/>
      <c r="E16" s="24"/>
      <c r="F16" s="18"/>
      <c r="G16" s="18"/>
    </row>
    <row r="17" spans="1:7" x14ac:dyDescent="0.3">
      <c r="A17" s="44" t="s">
        <v>180</v>
      </c>
      <c r="B17" s="16" t="s">
        <v>196</v>
      </c>
      <c r="C17" s="25">
        <v>0.3</v>
      </c>
      <c r="D17" s="25"/>
      <c r="E17" s="25"/>
      <c r="F17" s="21"/>
      <c r="G17" s="21"/>
    </row>
    <row r="18" spans="1:7" x14ac:dyDescent="0.3">
      <c r="A18" s="44"/>
      <c r="B18" s="16" t="s">
        <v>228</v>
      </c>
      <c r="C18" s="37">
        <v>0.02</v>
      </c>
      <c r="D18" s="25"/>
      <c r="E18" s="25"/>
      <c r="F18" s="21"/>
      <c r="G18" s="21"/>
    </row>
    <row r="19" spans="1:7" x14ac:dyDescent="0.3">
      <c r="A19" s="43" t="s">
        <v>181</v>
      </c>
      <c r="B19" s="22" t="s">
        <v>202</v>
      </c>
      <c r="C19" s="35">
        <f>C8*1000*C9/C20/C10</f>
        <v>30.740287500000001</v>
      </c>
      <c r="D19" s="27"/>
      <c r="E19" s="27" t="s">
        <v>203</v>
      </c>
      <c r="F19" s="23"/>
      <c r="G19" s="23"/>
    </row>
    <row r="20" spans="1:7" x14ac:dyDescent="0.3">
      <c r="A20" s="43"/>
      <c r="B20" s="29" t="s">
        <v>229</v>
      </c>
      <c r="C20" s="35">
        <f>C5/C4</f>
        <v>1777.7777777777778</v>
      </c>
      <c r="D20" s="27"/>
      <c r="E20" s="27"/>
      <c r="F20" s="23"/>
      <c r="G20" s="23"/>
    </row>
    <row r="21" spans="1:7" x14ac:dyDescent="0.3">
      <c r="A21" s="43"/>
      <c r="B21" s="29" t="s">
        <v>185</v>
      </c>
      <c r="C21" s="36">
        <f>C18*C16/C20</f>
        <v>6.7500000000000001E-5</v>
      </c>
      <c r="D21" s="27"/>
      <c r="E21" s="27"/>
      <c r="F21" s="23"/>
      <c r="G21" s="23"/>
    </row>
    <row r="22" spans="1:7" x14ac:dyDescent="0.3">
      <c r="A22" s="43"/>
      <c r="B22" s="22" t="s">
        <v>204</v>
      </c>
      <c r="C22" s="32">
        <f>C19*C7/C17</f>
        <v>112.71438750000002</v>
      </c>
      <c r="D22" s="27"/>
      <c r="E22" s="27" t="s">
        <v>205</v>
      </c>
      <c r="F22" s="23"/>
      <c r="G22" s="23"/>
    </row>
    <row r="23" spans="1:7" x14ac:dyDescent="0.3">
      <c r="A23" s="43"/>
      <c r="B23" s="22" t="s">
        <v>206</v>
      </c>
      <c r="C23" s="32">
        <f>C22*3600/1000*C16/C11/C12</f>
        <v>67.628632499999995</v>
      </c>
      <c r="D23" s="27"/>
      <c r="E23" s="27" t="s">
        <v>187</v>
      </c>
      <c r="F23" s="23"/>
      <c r="G23" s="23"/>
    </row>
    <row r="24" spans="1:7" x14ac:dyDescent="0.3">
      <c r="A24" s="40" t="s">
        <v>182</v>
      </c>
      <c r="B24" s="19" t="s">
        <v>183</v>
      </c>
      <c r="C24" s="26">
        <f>C16*C2/1000</f>
        <v>0.93</v>
      </c>
      <c r="D24" s="26"/>
      <c r="E24" s="26" t="s">
        <v>216</v>
      </c>
      <c r="F24" s="20" t="s">
        <v>213</v>
      </c>
      <c r="G24" s="20"/>
    </row>
    <row r="25" spans="1:7" x14ac:dyDescent="0.3">
      <c r="A25" s="40"/>
      <c r="B25" s="19" t="s">
        <v>184</v>
      </c>
      <c r="C25" s="26">
        <f>C16*C3/1000</f>
        <v>0.03</v>
      </c>
      <c r="D25" s="26"/>
      <c r="E25" s="26" t="s">
        <v>216</v>
      </c>
      <c r="F25" s="20" t="s">
        <v>213</v>
      </c>
      <c r="G25" s="20"/>
    </row>
    <row r="26" spans="1:7" x14ac:dyDescent="0.3">
      <c r="A26" s="40"/>
      <c r="B26" s="19" t="s">
        <v>185</v>
      </c>
      <c r="C26" s="39">
        <f>C21</f>
        <v>6.7500000000000001E-5</v>
      </c>
      <c r="D26" s="26"/>
      <c r="E26" s="26" t="s">
        <v>234</v>
      </c>
      <c r="F26" s="20" t="s">
        <v>220</v>
      </c>
      <c r="G26" s="20"/>
    </row>
    <row r="27" spans="1:7" x14ac:dyDescent="0.3">
      <c r="A27" s="40"/>
      <c r="B27" s="19" t="s">
        <v>192</v>
      </c>
      <c r="C27" s="31">
        <f>C23/1000</f>
        <v>6.7628632499999994E-2</v>
      </c>
      <c r="D27" s="26"/>
      <c r="E27" s="26" t="s">
        <v>216</v>
      </c>
      <c r="F27" s="20" t="s">
        <v>217</v>
      </c>
      <c r="G27" s="20"/>
    </row>
    <row r="28" spans="1:7" x14ac:dyDescent="0.3">
      <c r="A28" s="40"/>
      <c r="B28" s="19" t="s">
        <v>233</v>
      </c>
      <c r="C28" s="31">
        <f>C24/C15</f>
        <v>9.2999999999999999E-2</v>
      </c>
      <c r="D28" s="26"/>
      <c r="E28" s="26" t="s">
        <v>216</v>
      </c>
      <c r="F28" s="20" t="s">
        <v>214</v>
      </c>
      <c r="G28" s="20"/>
    </row>
    <row r="29" spans="1:7" x14ac:dyDescent="0.3">
      <c r="A29" s="40"/>
      <c r="B29" s="19" t="s">
        <v>193</v>
      </c>
      <c r="C29" s="38">
        <f>C14*C16/C20</f>
        <v>-2.8687499999999998E-3</v>
      </c>
      <c r="D29" s="26"/>
      <c r="E29" s="26" t="s">
        <v>234</v>
      </c>
      <c r="F29" s="20" t="s">
        <v>215</v>
      </c>
      <c r="G29" s="20"/>
    </row>
    <row r="32" spans="1:7" x14ac:dyDescent="0.3">
      <c r="B32" s="28" t="s">
        <v>227</v>
      </c>
    </row>
    <row r="33" spans="2:2" x14ac:dyDescent="0.3">
      <c r="B33" s="10" t="s">
        <v>218</v>
      </c>
    </row>
  </sheetData>
  <mergeCells count="4">
    <mergeCell ref="A24:A29"/>
    <mergeCell ref="A2:A16"/>
    <mergeCell ref="A19:A23"/>
    <mergeCell ref="A17:A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2020-07-13T11:13:26Z</dcterms:modified>
</cp:coreProperties>
</file>