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"/>
    </mc:Choice>
  </mc:AlternateContent>
  <xr:revisionPtr revIDLastSave="0" documentId="13_ncr:1_{AE992EF1-B5C3-49D0-9423-3A2006880025}" xr6:coauthVersionLast="45" xr6:coauthVersionMax="45" xr10:uidLastSave="{00000000-0000-0000-0000-000000000000}"/>
  <bookViews>
    <workbookView xWindow="-4170" yWindow="-21720" windowWidth="38640" windowHeight="21240" activeTab="3" xr2:uid="{E06427C0-47F7-42FD-AC5A-4E340D5BBA6E}"/>
  </bookViews>
  <sheets>
    <sheet name="results (spec)" sheetId="4" r:id="rId1"/>
    <sheet name="results (policy)" sheetId="11" r:id="rId2"/>
    <sheet name="optimization" sheetId="2" r:id="rId3"/>
    <sheet name="bar" sheetId="10" r:id="rId4"/>
  </sheets>
  <definedNames>
    <definedName name="OpenSolver_ChosenSolver" localSheetId="2" hidden="1">CBC</definedName>
    <definedName name="OpenSolver_ChosenSolver" localSheetId="1" hidden="1">CBC</definedName>
    <definedName name="OpenSolver_ChosenSolver" localSheetId="0" hidden="1">CBC</definedName>
    <definedName name="OpenSolver_DualsNewSheet" localSheetId="2" hidden="1">0</definedName>
    <definedName name="OpenSolver_DualsNewSheet" localSheetId="1" hidden="1">0</definedName>
    <definedName name="OpenSolver_DualsNewSheet" localSheetId="0" hidden="1">0</definedName>
    <definedName name="OpenSolver_LinearityCheck" localSheetId="2" hidden="1">1</definedName>
    <definedName name="OpenSolver_UpdateSensitivity" localSheetId="2" hidden="1">1</definedName>
    <definedName name="OpenSolver_UpdateSensitivity" localSheetId="1" hidden="1">1</definedName>
    <definedName name="OpenSolver_UpdateSensitivity" localSheetId="0" hidden="1">1</definedName>
    <definedName name="solver_adj" localSheetId="2" hidden="1">optimization!$G$10:$G$12</definedName>
    <definedName name="solver_adj" localSheetId="1" hidden="1">'results (policy)'!#REF!</definedName>
    <definedName name="solver_adj" localSheetId="0" hidden="1">'results (spec)'!#REF!</definedName>
    <definedName name="solver_cvg" localSheetId="2" hidden="1">0.0001</definedName>
    <definedName name="solver_cvg" localSheetId="1" hidden="1">0.0001</definedName>
    <definedName name="solver_cvg" localSheetId="0" hidden="1">0.0001</definedName>
    <definedName name="solver_drv" localSheetId="2" hidden="1">1</definedName>
    <definedName name="solver_drv" localSheetId="1" hidden="1">1</definedName>
    <definedName name="solver_drv" localSheetId="0" hidden="1">1</definedName>
    <definedName name="solver_est" localSheetId="2" hidden="1">1</definedName>
    <definedName name="solver_est" localSheetId="1" hidden="1">1</definedName>
    <definedName name="solver_est" localSheetId="0" hidden="1">1</definedName>
    <definedName name="solver_itr" localSheetId="2" hidden="1">2147483647</definedName>
    <definedName name="solver_lhs1" localSheetId="2" hidden="1">optimization!$D$10</definedName>
    <definedName name="solver_lhs1" localSheetId="1" hidden="1">'results (policy)'!#REF!</definedName>
    <definedName name="solver_lhs1" localSheetId="0" hidden="1">'results (spec)'!#REF!</definedName>
    <definedName name="solver_lhs2" localSheetId="2" hidden="1">optimization!$D$11:$D$13</definedName>
    <definedName name="solver_lhs2" localSheetId="1" hidden="1">'results (policy)'!#REF!</definedName>
    <definedName name="solver_lhs2" localSheetId="0" hidden="1">'results (spec)'!#REF!</definedName>
    <definedName name="solver_lhs3" localSheetId="2" hidden="1">optimization!$F$10:$F$13</definedName>
    <definedName name="solver_neg" localSheetId="2" hidden="1">1</definedName>
    <definedName name="solver_neg" localSheetId="1" hidden="1">1</definedName>
    <definedName name="solver_neg" localSheetId="0" hidden="1">1</definedName>
    <definedName name="solver_num" localSheetId="2" hidden="1">3</definedName>
    <definedName name="solver_num" localSheetId="1" hidden="1">2</definedName>
    <definedName name="solver_num" localSheetId="0" hidden="1">2</definedName>
    <definedName name="solver_nwt" localSheetId="2" hidden="1">1</definedName>
    <definedName name="solver_nwt" localSheetId="1" hidden="1">1</definedName>
    <definedName name="solver_nwt" localSheetId="0" hidden="1">1</definedName>
    <definedName name="solver_opt" localSheetId="2" hidden="1">optimization!$D$15</definedName>
    <definedName name="solver_opt" localSheetId="1" hidden="1">'results (policy)'!#REF!</definedName>
    <definedName name="solver_opt" localSheetId="0" hidden="1">'results (spec)'!#REF!</definedName>
    <definedName name="solver_rel1" localSheetId="2" hidden="1">1</definedName>
    <definedName name="solver_rel1" localSheetId="1" hidden="1">1</definedName>
    <definedName name="solver_rel1" localSheetId="0" hidden="1">1</definedName>
    <definedName name="solver_rel2" localSheetId="2" hidden="1">3</definedName>
    <definedName name="solver_rel2" localSheetId="1" hidden="1">3</definedName>
    <definedName name="solver_rel2" localSheetId="0" hidden="1">3</definedName>
    <definedName name="solver_rel3" localSheetId="2" hidden="1">3</definedName>
    <definedName name="solver_rhs1" localSheetId="2" hidden="1">optimization!$E$10</definedName>
    <definedName name="solver_rhs1" localSheetId="1" hidden="1">'results (policy)'!#REF!</definedName>
    <definedName name="solver_rhs1" localSheetId="0" hidden="1">'results (spec)'!#REF!</definedName>
    <definedName name="solver_rhs2" localSheetId="2" hidden="1">optimization!$E$11:$E$13</definedName>
    <definedName name="solver_rhs2" localSheetId="1" hidden="1">'results (policy)'!#REF!</definedName>
    <definedName name="solver_rhs2" localSheetId="0" hidden="1">'results (spec)'!#REF!</definedName>
    <definedName name="solver_rhs3" localSheetId="2" hidden="1">0</definedName>
    <definedName name="solver_rlx" localSheetId="2" hidden="1">2</definedName>
    <definedName name="solver_rlx" localSheetId="1" hidden="1">2</definedName>
    <definedName name="solver_rlx" localSheetId="0" hidden="1">2</definedName>
    <definedName name="solver_scl" localSheetId="2" hidden="1">2</definedName>
    <definedName name="solver_scl" localSheetId="1" hidden="1">2</definedName>
    <definedName name="solver_scl" localSheetId="0" hidden="1">2</definedName>
    <definedName name="solver_sho" localSheetId="2" hidden="1">0</definedName>
    <definedName name="solver_tim" localSheetId="2" hidden="1">2147483647</definedName>
    <definedName name="solver_tol" localSheetId="2" hidden="1">0.05</definedName>
    <definedName name="solver_typ" localSheetId="2" hidden="1">1</definedName>
    <definedName name="solver_typ" localSheetId="1" hidden="1">1</definedName>
    <definedName name="solver_typ" localSheetId="0" hidden="1">1</definedName>
    <definedName name="solver_val" localSheetId="2" hidden="1">0</definedName>
    <definedName name="solver_val" localSheetId="1" hidden="1">0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5" i="10" l="1"/>
  <c r="U67" i="10"/>
  <c r="S67" i="10"/>
  <c r="R67" i="10"/>
  <c r="Q67" i="10"/>
  <c r="P67" i="10"/>
  <c r="U66" i="10"/>
  <c r="T66" i="10"/>
  <c r="S66" i="10"/>
  <c r="R66" i="10"/>
  <c r="Q66" i="10"/>
  <c r="P66" i="10"/>
  <c r="U65" i="10"/>
  <c r="T65" i="10"/>
  <c r="S65" i="10"/>
  <c r="R65" i="10"/>
  <c r="Q65" i="10"/>
  <c r="P65" i="10"/>
  <c r="U62" i="10"/>
  <c r="T62" i="10"/>
  <c r="S62" i="10"/>
  <c r="R62" i="10"/>
  <c r="Q62" i="10"/>
  <c r="P62" i="10"/>
  <c r="T61" i="10"/>
  <c r="S61" i="10"/>
  <c r="R61" i="10"/>
  <c r="Q61" i="10"/>
  <c r="P61" i="10"/>
  <c r="U60" i="10"/>
  <c r="T60" i="10"/>
  <c r="S60" i="10"/>
  <c r="R60" i="10"/>
  <c r="Q60" i="10"/>
  <c r="P60" i="10"/>
  <c r="P55" i="10"/>
  <c r="P49" i="10" a="1"/>
  <c r="P49" i="10" s="1"/>
  <c r="D8" i="10" l="1" a="1"/>
  <c r="D10" i="10" s="1"/>
  <c r="E8" i="10" a="1"/>
  <c r="E13" i="10" s="1"/>
  <c r="F8" i="10" a="1"/>
  <c r="F8" i="10" s="1"/>
  <c r="G8" i="10" a="1"/>
  <c r="G9" i="10" s="1"/>
  <c r="H8" i="10" a="1"/>
  <c r="H8" i="10" s="1"/>
  <c r="D68" i="10" l="1"/>
  <c r="D57" i="10"/>
  <c r="D33" i="10"/>
  <c r="D9" i="10"/>
  <c r="D44" i="10"/>
  <c r="D20" i="10"/>
  <c r="D67" i="10"/>
  <c r="D43" i="10"/>
  <c r="D19" i="10"/>
  <c r="D42" i="10"/>
  <c r="D18" i="10"/>
  <c r="D41" i="10"/>
  <c r="D17" i="10"/>
  <c r="D52" i="10"/>
  <c r="D28" i="10"/>
  <c r="D51" i="10"/>
  <c r="D49" i="10"/>
  <c r="D45" i="10"/>
  <c r="D21" i="10"/>
  <c r="D56" i="10"/>
  <c r="D32" i="10"/>
  <c r="D8" i="10"/>
  <c r="D55" i="10"/>
  <c r="D31" i="10"/>
  <c r="D66" i="10"/>
  <c r="D54" i="10"/>
  <c r="D30" i="10"/>
  <c r="D65" i="10"/>
  <c r="D53" i="10"/>
  <c r="D29" i="10"/>
  <c r="D64" i="10"/>
  <c r="D40" i="10"/>
  <c r="D16" i="10"/>
  <c r="D63" i="10"/>
  <c r="D39" i="10"/>
  <c r="D27" i="10"/>
  <c r="D15" i="10"/>
  <c r="D62" i="10"/>
  <c r="D50" i="10"/>
  <c r="D38" i="10"/>
  <c r="D26" i="10"/>
  <c r="D14" i="10"/>
  <c r="D61" i="10"/>
  <c r="D37" i="10"/>
  <c r="D25" i="10"/>
  <c r="D13" i="10"/>
  <c r="D60" i="10"/>
  <c r="D48" i="10"/>
  <c r="D36" i="10"/>
  <c r="D24" i="10"/>
  <c r="D12" i="10"/>
  <c r="D59" i="10"/>
  <c r="D47" i="10"/>
  <c r="D35" i="10"/>
  <c r="D23" i="10"/>
  <c r="D11" i="10"/>
  <c r="D69" i="10"/>
  <c r="D58" i="10"/>
  <c r="D46" i="10"/>
  <c r="D34" i="10"/>
  <c r="D22" i="10"/>
  <c r="E60" i="10"/>
  <c r="E48" i="10"/>
  <c r="E36" i="10"/>
  <c r="E24" i="10"/>
  <c r="E12" i="10"/>
  <c r="E59" i="10"/>
  <c r="E47" i="10"/>
  <c r="E35" i="10"/>
  <c r="E23" i="10"/>
  <c r="E11" i="10"/>
  <c r="E69" i="10"/>
  <c r="E58" i="10"/>
  <c r="E46" i="10"/>
  <c r="E34" i="10"/>
  <c r="E22" i="10"/>
  <c r="E10" i="10"/>
  <c r="E57" i="10"/>
  <c r="E33" i="10"/>
  <c r="E21" i="10"/>
  <c r="E68" i="10"/>
  <c r="E32" i="10"/>
  <c r="E8" i="10"/>
  <c r="E55" i="10"/>
  <c r="E54" i="10"/>
  <c r="E18" i="10"/>
  <c r="E53" i="10"/>
  <c r="E29" i="10"/>
  <c r="E52" i="10"/>
  <c r="E14" i="10"/>
  <c r="E45" i="10"/>
  <c r="E9" i="10"/>
  <c r="E56" i="10"/>
  <c r="E44" i="10"/>
  <c r="E20" i="10"/>
  <c r="E67" i="10"/>
  <c r="E43" i="10"/>
  <c r="E31" i="10"/>
  <c r="E19" i="10"/>
  <c r="E66" i="10"/>
  <c r="E42" i="10"/>
  <c r="E30" i="10"/>
  <c r="E65" i="10"/>
  <c r="E41" i="10"/>
  <c r="E17" i="10"/>
  <c r="E64" i="10"/>
  <c r="E40" i="10"/>
  <c r="E28" i="10"/>
  <c r="E16" i="10"/>
  <c r="E63" i="10"/>
  <c r="E51" i="10"/>
  <c r="E39" i="10"/>
  <c r="E27" i="10"/>
  <c r="E15" i="10"/>
  <c r="E62" i="10"/>
  <c r="E50" i="10"/>
  <c r="E38" i="10"/>
  <c r="E26" i="10"/>
  <c r="E61" i="10"/>
  <c r="E49" i="10"/>
  <c r="E37" i="10"/>
  <c r="E25" i="10"/>
  <c r="F67" i="10"/>
  <c r="F43" i="10"/>
  <c r="F19" i="10"/>
  <c r="F54" i="10"/>
  <c r="F17" i="10"/>
  <c r="F53" i="10"/>
  <c r="F30" i="10"/>
  <c r="F55" i="10"/>
  <c r="F31" i="10"/>
  <c r="F66" i="10"/>
  <c r="F42" i="10"/>
  <c r="F18" i="10"/>
  <c r="F65" i="10"/>
  <c r="F41" i="10"/>
  <c r="F29" i="10"/>
  <c r="F64" i="10"/>
  <c r="F52" i="10"/>
  <c r="F40" i="10"/>
  <c r="F28" i="10"/>
  <c r="F16" i="10"/>
  <c r="F63" i="10"/>
  <c r="F51" i="10"/>
  <c r="F39" i="10"/>
  <c r="F27" i="10"/>
  <c r="F15" i="10"/>
  <c r="F62" i="10"/>
  <c r="F50" i="10"/>
  <c r="F38" i="10"/>
  <c r="F26" i="10"/>
  <c r="F14" i="10"/>
  <c r="F61" i="10"/>
  <c r="F49" i="10"/>
  <c r="F37" i="10"/>
  <c r="F25" i="10"/>
  <c r="F13" i="10"/>
  <c r="F60" i="10"/>
  <c r="F48" i="10"/>
  <c r="F36" i="10"/>
  <c r="F24" i="10"/>
  <c r="F12" i="10"/>
  <c r="F59" i="10"/>
  <c r="F47" i="10"/>
  <c r="F35" i="10"/>
  <c r="F23" i="10"/>
  <c r="F11" i="10"/>
  <c r="F69" i="10"/>
  <c r="F58" i="10"/>
  <c r="F46" i="10"/>
  <c r="F34" i="10"/>
  <c r="F22" i="10"/>
  <c r="F10" i="10"/>
  <c r="F57" i="10"/>
  <c r="F45" i="10"/>
  <c r="F33" i="10"/>
  <c r="F21" i="10"/>
  <c r="F9" i="10"/>
  <c r="F68" i="10"/>
  <c r="F56" i="10"/>
  <c r="F44" i="10"/>
  <c r="F32" i="10"/>
  <c r="F20" i="10"/>
  <c r="G22" i="10"/>
  <c r="G58" i="10"/>
  <c r="G34" i="10"/>
  <c r="G68" i="10"/>
  <c r="G44" i="10"/>
  <c r="G20" i="10"/>
  <c r="G67" i="10"/>
  <c r="G43" i="10"/>
  <c r="G19" i="10"/>
  <c r="G54" i="10"/>
  <c r="G30" i="10"/>
  <c r="G65" i="10"/>
  <c r="G27" i="10"/>
  <c r="G69" i="10"/>
  <c r="G46" i="10"/>
  <c r="G10" i="10"/>
  <c r="G56" i="10"/>
  <c r="G32" i="10"/>
  <c r="G8" i="10"/>
  <c r="G55" i="10"/>
  <c r="G31" i="10"/>
  <c r="G66" i="10"/>
  <c r="G42" i="10"/>
  <c r="G18" i="10"/>
  <c r="G53" i="10"/>
  <c r="G41" i="10"/>
  <c r="G29" i="10"/>
  <c r="G17" i="10"/>
  <c r="G64" i="10"/>
  <c r="G52" i="10"/>
  <c r="G40" i="10"/>
  <c r="G28" i="10"/>
  <c r="G16" i="10"/>
  <c r="G63" i="10"/>
  <c r="G51" i="10"/>
  <c r="G39" i="10"/>
  <c r="G15" i="10"/>
  <c r="G62" i="10"/>
  <c r="G50" i="10"/>
  <c r="G38" i="10"/>
  <c r="G26" i="10"/>
  <c r="G14" i="10"/>
  <c r="G61" i="10"/>
  <c r="G49" i="10"/>
  <c r="G37" i="10"/>
  <c r="G25" i="10"/>
  <c r="G13" i="10"/>
  <c r="G60" i="10"/>
  <c r="G48" i="10"/>
  <c r="G36" i="10"/>
  <c r="G24" i="10"/>
  <c r="G12" i="10"/>
  <c r="G59" i="10"/>
  <c r="G47" i="10"/>
  <c r="G35" i="10"/>
  <c r="G23" i="10"/>
  <c r="G11" i="10"/>
  <c r="G57" i="10"/>
  <c r="G45" i="10"/>
  <c r="G33" i="10"/>
  <c r="G21" i="10"/>
  <c r="H19" i="10"/>
  <c r="H55" i="10"/>
  <c r="H31" i="10"/>
  <c r="H54" i="10"/>
  <c r="H30" i="10"/>
  <c r="H65" i="10"/>
  <c r="H41" i="10"/>
  <c r="H17" i="10"/>
  <c r="H52" i="10"/>
  <c r="H28" i="10"/>
  <c r="H39" i="10"/>
  <c r="H60" i="10"/>
  <c r="H67" i="10"/>
  <c r="H43" i="10"/>
  <c r="H66" i="10"/>
  <c r="H42" i="10"/>
  <c r="H18" i="10"/>
  <c r="H53" i="10"/>
  <c r="H29" i="10"/>
  <c r="H64" i="10"/>
  <c r="H40" i="10"/>
  <c r="H16" i="10"/>
  <c r="H63" i="10"/>
  <c r="H51" i="10"/>
  <c r="H27" i="10"/>
  <c r="H15" i="10"/>
  <c r="H62" i="10"/>
  <c r="H50" i="10"/>
  <c r="H38" i="10"/>
  <c r="H26" i="10"/>
  <c r="H14" i="10"/>
  <c r="H61" i="10"/>
  <c r="H49" i="10"/>
  <c r="H37" i="10"/>
  <c r="H25" i="10"/>
  <c r="H13" i="10"/>
  <c r="H48" i="10"/>
  <c r="H36" i="10"/>
  <c r="H24" i="10"/>
  <c r="H12" i="10"/>
  <c r="H59" i="10"/>
  <c r="H47" i="10"/>
  <c r="H35" i="10"/>
  <c r="H23" i="10"/>
  <c r="H11" i="10"/>
  <c r="H69" i="10"/>
  <c r="H58" i="10"/>
  <c r="H46" i="10"/>
  <c r="H34" i="10"/>
  <c r="H22" i="10"/>
  <c r="H10" i="10"/>
  <c r="H21" i="10"/>
  <c r="H57" i="10"/>
  <c r="H45" i="10"/>
  <c r="H33" i="10"/>
  <c r="H9" i="10"/>
  <c r="H68" i="10"/>
  <c r="H56" i="10"/>
  <c r="H44" i="10"/>
  <c r="H32" i="10"/>
  <c r="H20" i="10"/>
  <c r="I11" i="2" l="1"/>
  <c r="I12" i="2"/>
  <c r="I10" i="2"/>
  <c r="F17" i="2"/>
  <c r="D17" i="2"/>
  <c r="F10" i="2" a="1"/>
  <c r="F10" i="2" s="1"/>
  <c r="D13" i="2" a="1"/>
  <c r="D12" i="2" a="1"/>
  <c r="D11" i="2" a="1"/>
  <c r="D10" i="2" a="1"/>
  <c r="D10" i="2" s="1"/>
  <c r="H10" i="2" a="1"/>
  <c r="H10" i="2" s="1"/>
  <c r="H12" i="2"/>
  <c r="F11" i="2" l="1"/>
  <c r="F12" i="2"/>
  <c r="H11" i="2"/>
  <c r="C32" i="4"/>
  <c r="C31" i="4"/>
  <c r="C30" i="4"/>
  <c r="C29" i="4"/>
  <c r="C28" i="4"/>
  <c r="U61" i="10" l="1"/>
  <c r="G10" i="11"/>
  <c r="G9" i="11"/>
  <c r="G6" i="11"/>
  <c r="G5" i="11"/>
  <c r="G3" i="11"/>
  <c r="I8" i="10" l="1" a="1"/>
  <c r="I14" i="10" s="1"/>
  <c r="N8" i="10" a="1"/>
  <c r="N9" i="10" s="1"/>
  <c r="M8" i="10" a="1"/>
  <c r="M13" i="10" s="1"/>
  <c r="P53" i="10" a="1"/>
  <c r="U53" i="10" s="1"/>
  <c r="L8" i="10" a="1"/>
  <c r="L12" i="10" s="1"/>
  <c r="K8" i="10" a="1"/>
  <c r="K10" i="10" s="1"/>
  <c r="R55" i="10" s="1"/>
  <c r="S53" i="10" l="1"/>
  <c r="T53" i="10"/>
  <c r="I66" i="10"/>
  <c r="I54" i="10"/>
  <c r="I42" i="10"/>
  <c r="I30" i="10"/>
  <c r="I18" i="10"/>
  <c r="I61" i="10"/>
  <c r="I49" i="10"/>
  <c r="I37" i="10"/>
  <c r="I25" i="10"/>
  <c r="I13" i="10"/>
  <c r="I60" i="10"/>
  <c r="I48" i="10"/>
  <c r="I36" i="10"/>
  <c r="I24" i="10"/>
  <c r="I12" i="10"/>
  <c r="I59" i="10"/>
  <c r="I47" i="10"/>
  <c r="I35" i="10"/>
  <c r="I23" i="10"/>
  <c r="I11" i="10"/>
  <c r="I58" i="10"/>
  <c r="I46" i="10"/>
  <c r="I34" i="10"/>
  <c r="I22" i="10"/>
  <c r="I10" i="10"/>
  <c r="I69" i="10"/>
  <c r="I57" i="10"/>
  <c r="I45" i="10"/>
  <c r="I33" i="10"/>
  <c r="I21" i="10"/>
  <c r="I9" i="10"/>
  <c r="I68" i="10"/>
  <c r="I56" i="10"/>
  <c r="I44" i="10"/>
  <c r="I32" i="10"/>
  <c r="I20" i="10"/>
  <c r="P56" i="10" s="1"/>
  <c r="I8" i="10"/>
  <c r="I67" i="10"/>
  <c r="I55" i="10"/>
  <c r="I43" i="10"/>
  <c r="I31" i="10"/>
  <c r="P57" i="10" s="1"/>
  <c r="I19" i="10"/>
  <c r="I65" i="10"/>
  <c r="I53" i="10"/>
  <c r="I41" i="10"/>
  <c r="I29" i="10"/>
  <c r="I17" i="10"/>
  <c r="I64" i="10"/>
  <c r="I52" i="10"/>
  <c r="I40" i="10"/>
  <c r="I28" i="10"/>
  <c r="I16" i="10"/>
  <c r="I63" i="10"/>
  <c r="I51" i="10"/>
  <c r="I39" i="10"/>
  <c r="I27" i="10"/>
  <c r="I15" i="10"/>
  <c r="I62" i="10"/>
  <c r="I50" i="10"/>
  <c r="I38" i="10"/>
  <c r="I26" i="10"/>
  <c r="N68" i="10"/>
  <c r="N32" i="10"/>
  <c r="N20" i="10"/>
  <c r="U56" i="10" s="1"/>
  <c r="N55" i="10"/>
  <c r="N31" i="10"/>
  <c r="U57" i="10" s="1"/>
  <c r="N66" i="10"/>
  <c r="N30" i="10"/>
  <c r="N53" i="10"/>
  <c r="N41" i="10"/>
  <c r="N17" i="10"/>
  <c r="N64" i="10"/>
  <c r="N28" i="10"/>
  <c r="N62" i="10"/>
  <c r="N26" i="10"/>
  <c r="N14" i="10"/>
  <c r="N44" i="10"/>
  <c r="N8" i="10"/>
  <c r="N19" i="10"/>
  <c r="N42" i="10"/>
  <c r="N29" i="10"/>
  <c r="N40" i="10"/>
  <c r="N13" i="10"/>
  <c r="N63" i="10"/>
  <c r="N39" i="10"/>
  <c r="N27" i="10"/>
  <c r="N38" i="10"/>
  <c r="N49" i="10"/>
  <c r="N25" i="10"/>
  <c r="N60" i="10"/>
  <c r="N36" i="10"/>
  <c r="N24" i="10"/>
  <c r="N59" i="10"/>
  <c r="N35" i="10"/>
  <c r="N23" i="10"/>
  <c r="N58" i="10"/>
  <c r="N46" i="10"/>
  <c r="N34" i="10"/>
  <c r="N22" i="10"/>
  <c r="N10" i="10"/>
  <c r="U55" i="10" s="1"/>
  <c r="N56" i="10"/>
  <c r="N67" i="10"/>
  <c r="N43" i="10"/>
  <c r="N54" i="10"/>
  <c r="N18" i="10"/>
  <c r="N65" i="10"/>
  <c r="N52" i="10"/>
  <c r="N16" i="10"/>
  <c r="N51" i="10"/>
  <c r="N15" i="10"/>
  <c r="N50" i="10"/>
  <c r="N61" i="10"/>
  <c r="N37" i="10"/>
  <c r="N48" i="10"/>
  <c r="N12" i="10"/>
  <c r="N47" i="10"/>
  <c r="N11" i="10"/>
  <c r="N69" i="10"/>
  <c r="N57" i="10"/>
  <c r="N45" i="10"/>
  <c r="N33" i="10"/>
  <c r="N21" i="10"/>
  <c r="M66" i="10"/>
  <c r="M54" i="10"/>
  <c r="M42" i="10"/>
  <c r="M30" i="10"/>
  <c r="M18" i="10"/>
  <c r="M60" i="10"/>
  <c r="M48" i="10"/>
  <c r="M36" i="10"/>
  <c r="M24" i="10"/>
  <c r="M12" i="10"/>
  <c r="M59" i="10"/>
  <c r="M47" i="10"/>
  <c r="M35" i="10"/>
  <c r="M23" i="10"/>
  <c r="M11" i="10"/>
  <c r="M58" i="10"/>
  <c r="M46" i="10"/>
  <c r="M34" i="10"/>
  <c r="M22" i="10"/>
  <c r="M10" i="10"/>
  <c r="T55" i="10" s="1"/>
  <c r="M69" i="10"/>
  <c r="M57" i="10"/>
  <c r="M45" i="10"/>
  <c r="M33" i="10"/>
  <c r="M21" i="10"/>
  <c r="M9" i="10"/>
  <c r="M68" i="10"/>
  <c r="M56" i="10"/>
  <c r="M44" i="10"/>
  <c r="M32" i="10"/>
  <c r="M20" i="10"/>
  <c r="T56" i="10" s="1"/>
  <c r="M8" i="10"/>
  <c r="M67" i="10"/>
  <c r="M55" i="10"/>
  <c r="M43" i="10"/>
  <c r="M31" i="10"/>
  <c r="T57" i="10" s="1"/>
  <c r="M19" i="10"/>
  <c r="M65" i="10"/>
  <c r="M53" i="10"/>
  <c r="M41" i="10"/>
  <c r="M29" i="10"/>
  <c r="M17" i="10"/>
  <c r="M64" i="10"/>
  <c r="M52" i="10"/>
  <c r="M40" i="10"/>
  <c r="M28" i="10"/>
  <c r="M16" i="10"/>
  <c r="M63" i="10"/>
  <c r="M51" i="10"/>
  <c r="M39" i="10"/>
  <c r="M27" i="10"/>
  <c r="M15" i="10"/>
  <c r="M62" i="10"/>
  <c r="M50" i="10"/>
  <c r="M38" i="10"/>
  <c r="M26" i="10"/>
  <c r="M14" i="10"/>
  <c r="M61" i="10"/>
  <c r="M49" i="10"/>
  <c r="M37" i="10"/>
  <c r="M25" i="10"/>
  <c r="R53" i="10"/>
  <c r="Q53" i="10"/>
  <c r="P53" i="10"/>
  <c r="U54" i="10"/>
  <c r="T54" i="10"/>
  <c r="S54" i="10"/>
  <c r="R54" i="10"/>
  <c r="Q54" i="10"/>
  <c r="P54" i="10"/>
  <c r="L11" i="10"/>
  <c r="L47" i="10"/>
  <c r="L22" i="10"/>
  <c r="L59" i="10"/>
  <c r="L35" i="10"/>
  <c r="L23" i="10"/>
  <c r="L58" i="10"/>
  <c r="L46" i="10"/>
  <c r="L34" i="10"/>
  <c r="L10" i="10"/>
  <c r="S55" i="10" s="1"/>
  <c r="L69" i="10"/>
  <c r="L57" i="10"/>
  <c r="L45" i="10"/>
  <c r="L33" i="10"/>
  <c r="L21" i="10"/>
  <c r="L9" i="10"/>
  <c r="L68" i="10"/>
  <c r="L56" i="10"/>
  <c r="L44" i="10"/>
  <c r="L32" i="10"/>
  <c r="L20" i="10"/>
  <c r="S56" i="10" s="1"/>
  <c r="L8" i="10"/>
  <c r="L67" i="10"/>
  <c r="L55" i="10"/>
  <c r="L43" i="10"/>
  <c r="L31" i="10"/>
  <c r="S57" i="10" s="1"/>
  <c r="L19" i="10"/>
  <c r="L66" i="10"/>
  <c r="L42" i="10"/>
  <c r="L30" i="10"/>
  <c r="L18" i="10"/>
  <c r="L65" i="10"/>
  <c r="L53" i="10"/>
  <c r="L41" i="10"/>
  <c r="L29" i="10"/>
  <c r="L14" i="10"/>
  <c r="L54" i="10"/>
  <c r="L17" i="10"/>
  <c r="L64" i="10"/>
  <c r="L52" i="10"/>
  <c r="L40" i="10"/>
  <c r="L28" i="10"/>
  <c r="L16" i="10"/>
  <c r="L63" i="10"/>
  <c r="L51" i="10"/>
  <c r="L39" i="10"/>
  <c r="L27" i="10"/>
  <c r="L15" i="10"/>
  <c r="L62" i="10"/>
  <c r="L50" i="10"/>
  <c r="L38" i="10"/>
  <c r="L26" i="10"/>
  <c r="L61" i="10"/>
  <c r="L49" i="10"/>
  <c r="L37" i="10"/>
  <c r="L25" i="10"/>
  <c r="L13" i="10"/>
  <c r="L60" i="10"/>
  <c r="L48" i="10"/>
  <c r="L36" i="10"/>
  <c r="L24" i="10"/>
  <c r="K69" i="10"/>
  <c r="K42" i="10"/>
  <c r="K18" i="10"/>
  <c r="K53" i="10"/>
  <c r="K29" i="10"/>
  <c r="K64" i="10"/>
  <c r="K28" i="10"/>
  <c r="K27" i="10"/>
  <c r="K62" i="10"/>
  <c r="K38" i="10"/>
  <c r="K61" i="10"/>
  <c r="K12" i="10"/>
  <c r="K57" i="10"/>
  <c r="K45" i="10"/>
  <c r="K33" i="10"/>
  <c r="K21" i="10"/>
  <c r="K9" i="10"/>
  <c r="K68" i="10"/>
  <c r="K56" i="10"/>
  <c r="K44" i="10"/>
  <c r="K32" i="10"/>
  <c r="K20" i="10"/>
  <c r="R56" i="10" s="1"/>
  <c r="K8" i="10"/>
  <c r="K67" i="10"/>
  <c r="K55" i="10"/>
  <c r="K43" i="10"/>
  <c r="K31" i="10"/>
  <c r="R57" i="10" s="1"/>
  <c r="K19" i="10"/>
  <c r="K66" i="10"/>
  <c r="K54" i="10"/>
  <c r="K30" i="10"/>
  <c r="K65" i="10"/>
  <c r="K41" i="10"/>
  <c r="K17" i="10"/>
  <c r="K52" i="10"/>
  <c r="K40" i="10"/>
  <c r="K16" i="10"/>
  <c r="K63" i="10"/>
  <c r="K51" i="10"/>
  <c r="K39" i="10"/>
  <c r="K15" i="10"/>
  <c r="K50" i="10"/>
  <c r="K26" i="10"/>
  <c r="K14" i="10"/>
  <c r="K49" i="10"/>
  <c r="K37" i="10"/>
  <c r="K25" i="10"/>
  <c r="K13" i="10"/>
  <c r="K60" i="10"/>
  <c r="K48" i="10"/>
  <c r="K36" i="10"/>
  <c r="K24" i="10"/>
  <c r="K59" i="10"/>
  <c r="K47" i="10"/>
  <c r="K35" i="10"/>
  <c r="K23" i="10"/>
  <c r="K11" i="10"/>
  <c r="K58" i="10"/>
  <c r="K46" i="10"/>
  <c r="K34" i="10"/>
  <c r="K22" i="10"/>
  <c r="J8" i="10" l="1" a="1"/>
  <c r="J13" i="10" s="1"/>
  <c r="C8" i="10" a="1"/>
  <c r="C11" i="10" s="1"/>
  <c r="C11" i="11"/>
  <c r="J66" i="10" l="1"/>
  <c r="J54" i="10"/>
  <c r="J42" i="10"/>
  <c r="J30" i="10"/>
  <c r="J18" i="10"/>
  <c r="J60" i="10"/>
  <c r="J48" i="10"/>
  <c r="J36" i="10"/>
  <c r="J24" i="10"/>
  <c r="J12" i="10"/>
  <c r="J59" i="10"/>
  <c r="J47" i="10"/>
  <c r="J35" i="10"/>
  <c r="J23" i="10"/>
  <c r="J11" i="10"/>
  <c r="J58" i="10"/>
  <c r="J46" i="10"/>
  <c r="J34" i="10"/>
  <c r="J22" i="10"/>
  <c r="J10" i="10"/>
  <c r="J69" i="10"/>
  <c r="J57" i="10"/>
  <c r="J45" i="10"/>
  <c r="J33" i="10"/>
  <c r="J21" i="10"/>
  <c r="J9" i="10"/>
  <c r="J68" i="10"/>
  <c r="J56" i="10"/>
  <c r="J44" i="10"/>
  <c r="J32" i="10"/>
  <c r="J20" i="10"/>
  <c r="Q56" i="10" s="1"/>
  <c r="J8" i="10"/>
  <c r="J67" i="10"/>
  <c r="J55" i="10"/>
  <c r="J43" i="10"/>
  <c r="J31" i="10"/>
  <c r="Q57" i="10" s="1"/>
  <c r="J19" i="10"/>
  <c r="J65" i="10"/>
  <c r="J53" i="10"/>
  <c r="J41" i="10"/>
  <c r="J29" i="10"/>
  <c r="J17" i="10"/>
  <c r="J64" i="10"/>
  <c r="J52" i="10"/>
  <c r="J40" i="10"/>
  <c r="J28" i="10"/>
  <c r="J16" i="10"/>
  <c r="J63" i="10"/>
  <c r="J51" i="10"/>
  <c r="J39" i="10"/>
  <c r="J27" i="10"/>
  <c r="J15" i="10"/>
  <c r="J62" i="10"/>
  <c r="J50" i="10"/>
  <c r="J38" i="10"/>
  <c r="J26" i="10"/>
  <c r="J14" i="10"/>
  <c r="J61" i="10"/>
  <c r="J49" i="10"/>
  <c r="J37" i="10"/>
  <c r="J25" i="10"/>
  <c r="C66" i="10"/>
  <c r="C54" i="10"/>
  <c r="C42" i="10"/>
  <c r="C30" i="10"/>
  <c r="C18" i="10"/>
  <c r="C65" i="10"/>
  <c r="C53" i="10"/>
  <c r="C41" i="10"/>
  <c r="C29" i="10"/>
  <c r="C17" i="10"/>
  <c r="C58" i="10"/>
  <c r="C46" i="10"/>
  <c r="C34" i="10"/>
  <c r="C22" i="10"/>
  <c r="C10" i="10"/>
  <c r="C69" i="10"/>
  <c r="C57" i="10"/>
  <c r="C45" i="10"/>
  <c r="C33" i="10"/>
  <c r="C21" i="10"/>
  <c r="C9" i="10"/>
  <c r="C68" i="10"/>
  <c r="C56" i="10"/>
  <c r="C44" i="10"/>
  <c r="C32" i="10"/>
  <c r="C20" i="10"/>
  <c r="C8" i="10"/>
  <c r="C67" i="10"/>
  <c r="C55" i="10"/>
  <c r="C43" i="10"/>
  <c r="C31" i="10"/>
  <c r="C19" i="10"/>
  <c r="C64" i="10"/>
  <c r="C52" i="10"/>
  <c r="C40" i="10"/>
  <c r="C28" i="10"/>
  <c r="C16" i="10"/>
  <c r="C63" i="10"/>
  <c r="C51" i="10"/>
  <c r="C39" i="10"/>
  <c r="C27" i="10"/>
  <c r="C15" i="10"/>
  <c r="C62" i="10"/>
  <c r="C50" i="10"/>
  <c r="C38" i="10"/>
  <c r="C26" i="10"/>
  <c r="C14" i="10"/>
  <c r="C61" i="10"/>
  <c r="C49" i="10"/>
  <c r="C37" i="10"/>
  <c r="C25" i="10"/>
  <c r="C13" i="10"/>
  <c r="C60" i="10"/>
  <c r="C48" i="10"/>
  <c r="C36" i="10"/>
  <c r="C24" i="10"/>
  <c r="C12" i="10"/>
  <c r="C59" i="10"/>
  <c r="C47" i="10"/>
  <c r="C35" i="10"/>
  <c r="C23" i="10"/>
  <c r="C10" i="11"/>
  <c r="C9" i="11"/>
  <c r="AC60" i="10" l="1"/>
  <c r="AC65" i="10"/>
  <c r="AA65" i="10"/>
  <c r="Z65" i="10"/>
  <c r="P50" i="10" a="1"/>
  <c r="AB65" i="10"/>
  <c r="AB60" i="10"/>
  <c r="T67" i="10"/>
  <c r="AA60" i="10"/>
  <c r="Y65" i="10"/>
  <c r="Y60" i="10"/>
  <c r="Z60" i="10"/>
  <c r="P51" i="10" a="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8" i="11"/>
  <c r="C7" i="11"/>
  <c r="C6" i="11"/>
  <c r="C5" i="11"/>
  <c r="C4" i="11"/>
  <c r="C3" i="11"/>
  <c r="Y62" i="10" l="1"/>
  <c r="Y67" i="10"/>
  <c r="Y66" i="10"/>
  <c r="P51" i="10"/>
  <c r="AA67" i="10"/>
  <c r="AB67" i="10"/>
  <c r="AC62" i="10"/>
  <c r="AC67" i="10"/>
  <c r="Z62" i="10"/>
  <c r="AA62" i="10"/>
  <c r="AB62" i="10"/>
  <c r="Z67" i="10"/>
  <c r="P50" i="10"/>
  <c r="AB61" i="10"/>
  <c r="AC61" i="10"/>
  <c r="AB66" i="10"/>
  <c r="AC66" i="10"/>
  <c r="AA61" i="10"/>
  <c r="Z66" i="10"/>
  <c r="AA66" i="10"/>
  <c r="Z61" i="10"/>
  <c r="Y61" i="10"/>
  <c r="X60" i="10"/>
  <c r="X65" i="10"/>
  <c r="A69" i="10" a="1"/>
  <c r="A69" i="10" s="1"/>
  <c r="A68" i="10" a="1"/>
  <c r="A68" i="10" s="1"/>
  <c r="A67" i="10" a="1"/>
  <c r="A67" i="10" s="1"/>
  <c r="A66" i="10" a="1"/>
  <c r="A66" i="10" s="1"/>
  <c r="A8" i="10" a="1"/>
  <c r="A53" i="10" s="1"/>
  <c r="X66" i="10" l="1"/>
  <c r="X61" i="10"/>
  <c r="X62" i="10"/>
  <c r="X67" i="10"/>
  <c r="A14" i="10"/>
  <c r="A15" i="10"/>
  <c r="A17" i="10"/>
  <c r="A23" i="10"/>
  <c r="A26" i="10"/>
  <c r="A49" i="10"/>
  <c r="A43" i="10"/>
  <c r="A44" i="10"/>
  <c r="A47" i="10"/>
  <c r="A48" i="10"/>
  <c r="A29" i="10"/>
  <c r="A59" i="10"/>
  <c r="A11" i="10"/>
  <c r="A32" i="10"/>
  <c r="A62" i="10"/>
  <c r="A30" i="10"/>
  <c r="A60" i="10"/>
  <c r="A31" i="10"/>
  <c r="A61" i="10"/>
  <c r="A12" i="10"/>
  <c r="A38" i="10"/>
  <c r="A63" i="10"/>
  <c r="A13" i="10"/>
  <c r="A42" i="10"/>
  <c r="A65" i="10"/>
  <c r="A27" i="10"/>
  <c r="A54" i="10"/>
  <c r="A18" i="10"/>
  <c r="A35" i="10"/>
  <c r="A50" i="10"/>
  <c r="A19" i="10"/>
  <c r="A36" i="10"/>
  <c r="A51" i="10"/>
  <c r="A20" i="10"/>
  <c r="A37" i="10"/>
  <c r="A58" i="10"/>
  <c r="A46" i="10"/>
  <c r="A34" i="10"/>
  <c r="A22" i="10"/>
  <c r="A10" i="10"/>
  <c r="A57" i="10"/>
  <c r="A45" i="10"/>
  <c r="A33" i="10"/>
  <c r="A21" i="10"/>
  <c r="A9" i="10"/>
  <c r="A64" i="10"/>
  <c r="A52" i="10"/>
  <c r="A40" i="10"/>
  <c r="A28" i="10"/>
  <c r="A16" i="10"/>
  <c r="A24" i="10"/>
  <c r="A39" i="10"/>
  <c r="A55" i="10"/>
  <c r="A8" i="10"/>
  <c r="A25" i="10"/>
  <c r="A41" i="10"/>
  <c r="A56" i="10"/>
  <c r="F5" i="2" l="1" a="1"/>
  <c r="F5" i="2" s="1"/>
  <c r="F4" i="2" a="1"/>
  <c r="F4" i="2" s="1"/>
  <c r="F3" i="2" a="1"/>
  <c r="G3" i="2" s="1"/>
  <c r="D15" i="2" s="1" a="1"/>
  <c r="D15" i="2" s="1"/>
  <c r="Y3" i="2" l="1"/>
  <c r="M3" i="2"/>
  <c r="X3" i="2"/>
  <c r="L3" i="2"/>
  <c r="D12" i="2" s="1"/>
  <c r="K3" i="2"/>
  <c r="D11" i="2" s="1"/>
  <c r="AA3" i="2"/>
  <c r="Z3" i="2"/>
  <c r="U3" i="2"/>
  <c r="Q3" i="2"/>
  <c r="P3" i="2"/>
  <c r="J3" i="2"/>
  <c r="D13" i="2" s="1"/>
  <c r="W3" i="2"/>
  <c r="F3" i="2"/>
  <c r="V3" i="2"/>
  <c r="R3" i="2"/>
  <c r="O3" i="2"/>
  <c r="N3" i="2"/>
  <c r="I3" i="2"/>
  <c r="T3" i="2"/>
  <c r="H3" i="2"/>
  <c r="S3" i="2"/>
  <c r="C7" i="4" l="1"/>
  <c r="C6" i="4"/>
  <c r="C5" i="4"/>
  <c r="C59" i="4" l="1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27" i="4"/>
  <c r="C26" i="4"/>
  <c r="C25" i="4"/>
  <c r="C24" i="4"/>
  <c r="C23" i="4"/>
  <c r="C22" i="4"/>
  <c r="C13" i="4" l="1"/>
  <c r="C14" i="4"/>
  <c r="C15" i="4"/>
  <c r="C16" i="4"/>
  <c r="C17" i="4"/>
  <c r="C18" i="4"/>
  <c r="C19" i="4"/>
  <c r="C20" i="4"/>
  <c r="C21" i="4"/>
  <c r="C4" i="4" l="1"/>
  <c r="C8" i="4"/>
  <c r="C9" i="4"/>
  <c r="C10" i="4"/>
  <c r="C11" i="4"/>
  <c r="C12" i="4"/>
  <c r="C3" i="4" l="1"/>
  <c r="B8" i="10" s="1" a="1"/>
  <c r="B49" i="10" l="1"/>
  <c r="B20" i="10"/>
  <c r="B37" i="10"/>
  <c r="B46" i="10"/>
  <c r="B9" i="10"/>
  <c r="B44" i="10"/>
  <c r="B26" i="10"/>
  <c r="B22" i="10"/>
  <c r="B57" i="10"/>
  <c r="B65" i="10"/>
  <c r="B31" i="10"/>
  <c r="B19" i="10"/>
  <c r="B30" i="10"/>
  <c r="B35" i="10"/>
  <c r="B67" i="10"/>
  <c r="B58" i="10"/>
  <c r="B50" i="10"/>
  <c r="B38" i="10"/>
  <c r="B34" i="10"/>
  <c r="B61" i="10"/>
  <c r="B21" i="10"/>
  <c r="B51" i="10"/>
  <c r="B32" i="10"/>
  <c r="B10" i="10"/>
  <c r="B16" i="10"/>
  <c r="B59" i="10"/>
  <c r="B14" i="10"/>
  <c r="B39" i="10"/>
  <c r="B18" i="10"/>
  <c r="B42" i="10"/>
  <c r="B60" i="10"/>
  <c r="B53" i="10"/>
  <c r="B54" i="10"/>
  <c r="B69" i="10"/>
  <c r="B47" i="10"/>
  <c r="B33" i="10"/>
  <c r="B45" i="10"/>
  <c r="B62" i="10"/>
  <c r="B52" i="10"/>
  <c r="B43" i="10"/>
  <c r="B48" i="10"/>
  <c r="B41" i="10"/>
  <c r="B12" i="10"/>
  <c r="B25" i="10"/>
  <c r="B40" i="10"/>
  <c r="B56" i="10"/>
  <c r="B36" i="10"/>
  <c r="B64" i="10"/>
  <c r="B28" i="10"/>
  <c r="B8" i="10"/>
  <c r="B29" i="10"/>
  <c r="B23" i="10"/>
  <c r="B63" i="10"/>
  <c r="B66" i="10"/>
  <c r="B17" i="10"/>
  <c r="B24" i="10"/>
  <c r="B27" i="10"/>
  <c r="B55" i="10"/>
  <c r="B15" i="10"/>
  <c r="B11" i="10"/>
  <c r="B13" i="10"/>
  <c r="B68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<sst xmlns="http://schemas.openxmlformats.org/spreadsheetml/2006/main" count="351" uniqueCount="107">
  <si>
    <t>Scenario</t>
  </si>
  <si>
    <t>Unit Cost</t>
  </si>
  <si>
    <t>Max Unit</t>
  </si>
  <si>
    <t>Functional Unit</t>
  </si>
  <si>
    <t>FU</t>
  </si>
  <si>
    <t>Max Inv</t>
  </si>
  <si>
    <t>Water Saving</t>
  </si>
  <si>
    <t>Emission Saving</t>
  </si>
  <si>
    <t>Land Saving</t>
  </si>
  <si>
    <t>Maximum Budget</t>
  </si>
  <si>
    <t>End.</t>
  </si>
  <si>
    <t>Exo.</t>
  </si>
  <si>
    <t>1 M Ksh investment</t>
  </si>
  <si>
    <t>M kSh/FU</t>
  </si>
  <si>
    <t>years</t>
  </si>
  <si>
    <t>Water Investment</t>
  </si>
  <si>
    <t>Emission Investment</t>
  </si>
  <si>
    <t>Land Investment</t>
  </si>
  <si>
    <t>Workforce Saving</t>
  </si>
  <si>
    <t>Workforce Investment</t>
  </si>
  <si>
    <t>x</t>
  </si>
  <si>
    <t>Investment</t>
  </si>
  <si>
    <t>M kSh</t>
  </si>
  <si>
    <t>kton/FU</t>
  </si>
  <si>
    <t>kton</t>
  </si>
  <si>
    <t>Ecopulpers</t>
  </si>
  <si>
    <t>Biomass</t>
  </si>
  <si>
    <t>Shading trees</t>
  </si>
  <si>
    <t>PROI</t>
  </si>
  <si>
    <t>PPBT</t>
  </si>
  <si>
    <t>Intervetion</t>
  </si>
  <si>
    <t>Case</t>
  </si>
  <si>
    <t>Import Saving</t>
  </si>
  <si>
    <t>Import Investment</t>
  </si>
  <si>
    <t>Water Total Impact</t>
  </si>
  <si>
    <t>Emission Total Impact</t>
  </si>
  <si>
    <t>Land Total Impact</t>
  </si>
  <si>
    <t>Import Total Impact</t>
  </si>
  <si>
    <t>Workforce Total Impact</t>
  </si>
  <si>
    <t>Capital Saving</t>
  </si>
  <si>
    <t>Capital Investment</t>
  </si>
  <si>
    <t>Capital Total Impact</t>
  </si>
  <si>
    <t>Intervention</t>
  </si>
  <si>
    <t>Saving</t>
  </si>
  <si>
    <t>_prod_to_+2%</t>
  </si>
  <si>
    <t>_prod_to_+1%</t>
  </si>
  <si>
    <t>Shading_nets</t>
  </si>
  <si>
    <t>Enter data in columns A-E (Yellow)</t>
  </si>
  <si>
    <t>_high_price_petroleum</t>
  </si>
  <si>
    <t>_mid-high_price_petroleum</t>
  </si>
  <si>
    <t>_mid-low_price_petroleum</t>
  </si>
  <si>
    <t>_low_price_petroleum</t>
  </si>
  <si>
    <t>_mid_price_petroleum</t>
  </si>
  <si>
    <t>Shading_trees</t>
  </si>
  <si>
    <t>Investment Jobs</t>
  </si>
  <si>
    <t>Annual Avoided Import</t>
  </si>
  <si>
    <t>kha/FU</t>
  </si>
  <si>
    <t>_prod_to_+1.5%</t>
  </si>
  <si>
    <t>_1800_cplant_ha</t>
  </si>
  <si>
    <t>_1940_cplant_ha</t>
  </si>
  <si>
    <t>_2080_cplant_ha</t>
  </si>
  <si>
    <t>_2360_cplant_ha</t>
  </si>
  <si>
    <t>_2220_cplant_ha</t>
  </si>
  <si>
    <t>_15kg_banana_per_tree</t>
  </si>
  <si>
    <t>_16kg_banana_per_tree</t>
  </si>
  <si>
    <t>_19kg_banana_per_tree</t>
  </si>
  <si>
    <t>_18kg_banana_per_tree</t>
  </si>
  <si>
    <t>Mm3/FU</t>
  </si>
  <si>
    <t>Mm3</t>
  </si>
  <si>
    <t>kha</t>
  </si>
  <si>
    <t>Budget in M USD</t>
  </si>
  <si>
    <t>Final</t>
  </si>
  <si>
    <t>M $</t>
  </si>
  <si>
    <t>Minimum CO2 Saving</t>
  </si>
  <si>
    <t>Minimum Land Saving</t>
  </si>
  <si>
    <t>Minimum Water Saving</t>
  </si>
  <si>
    <t>Objective Function: PROI</t>
  </si>
  <si>
    <t>17 Biomass Power Plants</t>
  </si>
  <si>
    <t>40% of wet mills</t>
  </si>
  <si>
    <t>Crossocropping every coffee plant</t>
  </si>
  <si>
    <t>No investement</t>
  </si>
  <si>
    <t>_baseline</t>
  </si>
  <si>
    <t>All_the_above</t>
  </si>
  <si>
    <t>100 M $ optimal investment</t>
  </si>
  <si>
    <t>_baseline_with_side_policies</t>
  </si>
  <si>
    <t>Crossocropping 80% coffee plants</t>
  </si>
  <si>
    <t>12 Biomass Power Plants</t>
  </si>
  <si>
    <t>Bar Plot for normalized performances</t>
  </si>
  <si>
    <t>%</t>
  </si>
  <si>
    <t>ton</t>
  </si>
  <si>
    <t>ha</t>
  </si>
  <si>
    <t>MCM</t>
  </si>
  <si>
    <t>Labels</t>
  </si>
  <si>
    <t>$</t>
  </si>
  <si>
    <t>Allocation</t>
  </si>
  <si>
    <t>*_baseline_without_side_policies</t>
  </si>
  <si>
    <t>_mid_price_fertilizer</t>
  </si>
  <si>
    <t>_mid-high_price_fertilizer</t>
  </si>
  <si>
    <t>_high_price_fertilizer</t>
  </si>
  <si>
    <t>_low_price_fertilizer</t>
  </si>
  <si>
    <t>_mid-low_price_fertilizer</t>
  </si>
  <si>
    <t>_17kg_banana_per_tree</t>
  </si>
  <si>
    <t>Perc</t>
  </si>
  <si>
    <t>Error Bars</t>
  </si>
  <si>
    <t>Values</t>
  </si>
  <si>
    <t>_prod_to_+1.25%</t>
  </si>
  <si>
    <t>_prod_to_+1.75%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</si>
</sst>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;0;\-"/>
    <numFmt numFmtId="166" formatCode="0.000"/>
    <numFmt numFmtId="167" formatCode="0.000;0.000;\-"/>
    <numFmt numFmtId="168" formatCode="0.0000;0.0000;\-"/>
    <numFmt numFmtId="169" formatCode="0.0000"/>
    <numFmt numFmtId="170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9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0" xfId="0" applyFont="1"/>
    <xf numFmtId="0" fontId="0" fillId="3" borderId="1" xfId="0" applyFill="1" applyBorder="1"/>
    <xf numFmtId="2" fontId="0" fillId="3" borderId="1" xfId="0" applyNumberFormat="1" applyFill="1" applyBorder="1"/>
    <xf numFmtId="1" fontId="0" fillId="2" borderId="1" xfId="0" applyNumberFormat="1" applyFill="1" applyBorder="1" applyAlignment="1">
      <alignment horizontal="center"/>
    </xf>
    <xf numFmtId="1" fontId="0" fillId="0" borderId="0" xfId="0" applyNumberFormat="1"/>
    <xf numFmtId="169" fontId="0" fillId="0" borderId="1" xfId="0" applyNumberFormat="1" applyBorder="1" applyAlignment="1">
      <alignment horizontal="center"/>
    </xf>
    <xf numFmtId="0" fontId="0" fillId="6" borderId="0" xfId="0" applyFill="1"/>
    <xf numFmtId="0" fontId="0" fillId="4" borderId="0" xfId="0" applyFill="1"/>
    <xf numFmtId="0" fontId="0" fillId="8" borderId="0" xfId="0" applyFill="1"/>
    <xf numFmtId="0" fontId="4" fillId="7" borderId="0" xfId="0" applyFont="1" applyFill="1"/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5" fillId="0" borderId="1" xfId="0" applyFont="1" applyBorder="1"/>
    <xf numFmtId="0" fontId="5" fillId="0" borderId="1" xfId="0" applyFont="1" applyFill="1" applyBorder="1" applyAlignment="1">
      <alignment horizontal="center"/>
    </xf>
    <xf numFmtId="0" fontId="7" fillId="0" borderId="1" xfId="0" applyFont="1" applyBorder="1"/>
    <xf numFmtId="0" fontId="5" fillId="0" borderId="1" xfId="0" applyFont="1" applyBorder="1" applyAlignment="1">
      <alignment horizontal="center" vertical="top"/>
    </xf>
    <xf numFmtId="0" fontId="5" fillId="6" borderId="1" xfId="0" applyFont="1" applyFill="1" applyBorder="1"/>
    <xf numFmtId="165" fontId="5" fillId="6" borderId="1" xfId="0" applyNumberFormat="1" applyFont="1" applyFill="1" applyBorder="1" applyAlignment="1">
      <alignment horizontal="center"/>
    </xf>
    <xf numFmtId="167" fontId="5" fillId="6" borderId="1" xfId="0" applyNumberFormat="1" applyFont="1" applyFill="1" applyBorder="1" applyAlignment="1">
      <alignment horizontal="center"/>
    </xf>
    <xf numFmtId="168" fontId="5" fillId="6" borderId="1" xfId="0" applyNumberFormat="1" applyFont="1" applyFill="1" applyBorder="1" applyAlignment="1">
      <alignment horizontal="center"/>
    </xf>
    <xf numFmtId="0" fontId="6" fillId="7" borderId="1" xfId="0" applyFont="1" applyFill="1" applyBorder="1"/>
    <xf numFmtId="165" fontId="6" fillId="7" borderId="1" xfId="0" applyNumberFormat="1" applyFont="1" applyFill="1" applyBorder="1" applyAlignment="1">
      <alignment horizontal="center"/>
    </xf>
    <xf numFmtId="167" fontId="6" fillId="7" borderId="1" xfId="0" applyNumberFormat="1" applyFont="1" applyFill="1" applyBorder="1" applyAlignment="1">
      <alignment horizontal="center"/>
    </xf>
    <xf numFmtId="168" fontId="6" fillId="7" borderId="1" xfId="0" applyNumberFormat="1" applyFont="1" applyFill="1" applyBorder="1" applyAlignment="1">
      <alignment horizontal="center"/>
    </xf>
    <xf numFmtId="0" fontId="5" fillId="7" borderId="1" xfId="0" applyFont="1" applyFill="1" applyBorder="1"/>
    <xf numFmtId="0" fontId="6" fillId="4" borderId="1" xfId="0" applyFont="1" applyFill="1" applyBorder="1"/>
    <xf numFmtId="167" fontId="6" fillId="4" borderId="1" xfId="0" applyNumberFormat="1" applyFont="1" applyFill="1" applyBorder="1" applyAlignment="1">
      <alignment horizontal="center"/>
    </xf>
    <xf numFmtId="168" fontId="6" fillId="4" borderId="1" xfId="0" applyNumberFormat="1" applyFont="1" applyFill="1" applyBorder="1" applyAlignment="1">
      <alignment horizontal="center"/>
    </xf>
    <xf numFmtId="0" fontId="5" fillId="4" borderId="1" xfId="0" applyFont="1" applyFill="1" applyBorder="1"/>
    <xf numFmtId="165" fontId="5" fillId="4" borderId="1" xfId="0" applyNumberFormat="1" applyFont="1" applyFill="1" applyBorder="1" applyAlignment="1">
      <alignment horizontal="center"/>
    </xf>
    <xf numFmtId="167" fontId="5" fillId="4" borderId="1" xfId="0" applyNumberFormat="1" applyFont="1" applyFill="1" applyBorder="1" applyAlignment="1">
      <alignment horizontal="center"/>
    </xf>
    <xf numFmtId="168" fontId="5" fillId="4" borderId="1" xfId="0" applyNumberFormat="1" applyFont="1" applyFill="1" applyBorder="1" applyAlignment="1">
      <alignment horizontal="center"/>
    </xf>
    <xf numFmtId="0" fontId="5" fillId="8" borderId="1" xfId="0" applyFont="1" applyFill="1" applyBorder="1"/>
    <xf numFmtId="165" fontId="5" fillId="8" borderId="1" xfId="0" applyNumberFormat="1" applyFont="1" applyFill="1" applyBorder="1" applyAlignment="1">
      <alignment horizontal="center"/>
    </xf>
    <xf numFmtId="167" fontId="5" fillId="8" borderId="1" xfId="0" applyNumberFormat="1" applyFont="1" applyFill="1" applyBorder="1" applyAlignment="1">
      <alignment horizontal="center"/>
    </xf>
    <xf numFmtId="168" fontId="5" fillId="8" borderId="1" xfId="0" applyNumberFormat="1" applyFont="1" applyFill="1" applyBorder="1" applyAlignment="1">
      <alignment horizontal="center"/>
    </xf>
    <xf numFmtId="0" fontId="6" fillId="0" borderId="1" xfId="0" applyFont="1" applyBorder="1"/>
    <xf numFmtId="167" fontId="6" fillId="0" borderId="1" xfId="0" applyNumberFormat="1" applyFont="1" applyBorder="1" applyAlignment="1">
      <alignment horizontal="center"/>
    </xf>
    <xf numFmtId="1" fontId="0" fillId="3" borderId="0" xfId="0" applyNumberFormat="1" applyFill="1"/>
    <xf numFmtId="1" fontId="0" fillId="9" borderId="0" xfId="0" applyNumberFormat="1" applyFill="1"/>
    <xf numFmtId="0" fontId="0" fillId="9" borderId="0" xfId="0" applyFill="1"/>
    <xf numFmtId="165" fontId="6" fillId="0" borderId="1" xfId="0" applyNumberFormat="1" applyFont="1" applyBorder="1" applyAlignment="1">
      <alignment horizontal="center"/>
    </xf>
    <xf numFmtId="9" fontId="0" fillId="3" borderId="1" xfId="1" applyFont="1" applyFill="1" applyBorder="1"/>
    <xf numFmtId="2" fontId="0" fillId="3" borderId="1" xfId="1" applyNumberFormat="1" applyFont="1" applyFill="1" applyBorder="1"/>
    <xf numFmtId="0" fontId="1" fillId="3" borderId="1" xfId="0" applyFont="1" applyFill="1" applyBorder="1"/>
    <xf numFmtId="9" fontId="1" fillId="3" borderId="1" xfId="1" applyFont="1" applyFill="1" applyBorder="1"/>
    <xf numFmtId="2" fontId="1" fillId="3" borderId="1" xfId="1" applyNumberFormat="1" applyFont="1" applyFill="1" applyBorder="1"/>
    <xf numFmtId="9" fontId="0" fillId="0" borderId="0" xfId="0" applyNumberFormat="1"/>
    <xf numFmtId="9" fontId="5" fillId="6" borderId="1" xfId="1" applyFont="1" applyFill="1" applyBorder="1" applyAlignment="1">
      <alignment horizontal="center"/>
    </xf>
    <xf numFmtId="9" fontId="6" fillId="7" borderId="1" xfId="1" applyFont="1" applyFill="1" applyBorder="1" applyAlignment="1">
      <alignment horizontal="center"/>
    </xf>
    <xf numFmtId="9" fontId="5" fillId="4" borderId="1" xfId="1" applyFont="1" applyFill="1" applyBorder="1" applyAlignment="1">
      <alignment horizontal="center"/>
    </xf>
    <xf numFmtId="9" fontId="5" fillId="8" borderId="1" xfId="1" applyFont="1" applyFill="1" applyBorder="1" applyAlignment="1">
      <alignment horizontal="center"/>
    </xf>
    <xf numFmtId="0" fontId="6" fillId="10" borderId="1" xfId="0" applyFont="1" applyFill="1" applyBorder="1"/>
    <xf numFmtId="167" fontId="6" fillId="10" borderId="1" xfId="0" applyNumberFormat="1" applyFont="1" applyFill="1" applyBorder="1" applyAlignment="1">
      <alignment horizontal="center"/>
    </xf>
    <xf numFmtId="168" fontId="6" fillId="10" borderId="1" xfId="0" applyNumberFormat="1" applyFont="1" applyFill="1" applyBorder="1" applyAlignment="1">
      <alignment horizontal="center"/>
    </xf>
    <xf numFmtId="0" fontId="5" fillId="10" borderId="1" xfId="0" applyFont="1" applyFill="1" applyBorder="1"/>
    <xf numFmtId="167" fontId="5" fillId="10" borderId="1" xfId="0" applyNumberFormat="1" applyFont="1" applyFill="1" applyBorder="1" applyAlignment="1">
      <alignment horizontal="center"/>
    </xf>
    <xf numFmtId="168" fontId="5" fillId="10" borderId="1" xfId="0" applyNumberFormat="1" applyFont="1" applyFill="1" applyBorder="1" applyAlignment="1">
      <alignment horizontal="center"/>
    </xf>
    <xf numFmtId="0" fontId="0" fillId="0" borderId="0" xfId="0" applyFill="1"/>
    <xf numFmtId="0" fontId="6" fillId="11" borderId="1" xfId="0" applyFont="1" applyFill="1" applyBorder="1"/>
    <xf numFmtId="167" fontId="6" fillId="11" borderId="1" xfId="0" applyNumberFormat="1" applyFont="1" applyFill="1" applyBorder="1" applyAlignment="1">
      <alignment horizontal="center"/>
    </xf>
    <xf numFmtId="168" fontId="6" fillId="11" borderId="1" xfId="0" applyNumberFormat="1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/>
    <xf numFmtId="0" fontId="1" fillId="0" borderId="0" xfId="0" applyFont="1" applyFill="1" applyBorder="1" applyAlignment="1">
      <alignment horizontal="center"/>
    </xf>
    <xf numFmtId="9" fontId="0" fillId="0" borderId="0" xfId="1" applyFont="1"/>
    <xf numFmtId="0" fontId="0" fillId="3" borderId="1" xfId="0" applyFont="1" applyFill="1" applyBorder="1"/>
    <xf numFmtId="9" fontId="8" fillId="3" borderId="1" xfId="1" applyFont="1" applyFill="1" applyBorder="1"/>
    <xf numFmtId="2" fontId="8" fillId="3" borderId="1" xfId="1" applyNumberFormat="1" applyFont="1" applyFill="1" applyBorder="1"/>
    <xf numFmtId="0" fontId="6" fillId="5" borderId="1" xfId="0" applyFont="1" applyFill="1" applyBorder="1"/>
    <xf numFmtId="167" fontId="6" fillId="5" borderId="1" xfId="0" applyNumberFormat="1" applyFont="1" applyFill="1" applyBorder="1" applyAlignment="1">
      <alignment horizontal="center"/>
    </xf>
    <xf numFmtId="168" fontId="6" fillId="5" borderId="1" xfId="0" applyNumberFormat="1" applyFont="1" applyFill="1" applyBorder="1" applyAlignment="1">
      <alignment horizontal="center"/>
    </xf>
    <xf numFmtId="0" fontId="5" fillId="5" borderId="1" xfId="0" applyFont="1" applyFill="1" applyBorder="1"/>
    <xf numFmtId="167" fontId="5" fillId="5" borderId="1" xfId="0" applyNumberFormat="1" applyFont="1" applyFill="1" applyBorder="1" applyAlignment="1">
      <alignment horizontal="center"/>
    </xf>
    <xf numFmtId="168" fontId="5" fillId="5" borderId="1" xfId="0" applyNumberFormat="1" applyFont="1" applyFill="1" applyBorder="1" applyAlignment="1">
      <alignment horizontal="center"/>
    </xf>
    <xf numFmtId="0" fontId="6" fillId="12" borderId="1" xfId="0" applyFont="1" applyFill="1" applyBorder="1"/>
    <xf numFmtId="167" fontId="6" fillId="12" borderId="1" xfId="0" applyNumberFormat="1" applyFont="1" applyFill="1" applyBorder="1" applyAlignment="1">
      <alignment horizontal="center"/>
    </xf>
    <xf numFmtId="168" fontId="6" fillId="12" borderId="1" xfId="0" applyNumberFormat="1" applyFont="1" applyFill="1" applyBorder="1" applyAlignment="1">
      <alignment horizontal="center"/>
    </xf>
    <xf numFmtId="170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FF"/>
      <color rgb="FF9491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ource Sans Pro" panose="020B0503030403020204" pitchFamily="34" charset="0"/>
                <a:ea typeface="+mn-ea"/>
                <a:cs typeface="+mn-cs"/>
              </a:defRPr>
            </a:pPr>
            <a:r>
              <a:rPr lang="en-GB" sz="2000">
                <a:latin typeface="Source Sans Pro" panose="020B0503030403020204" pitchFamily="34" charset="0"/>
              </a:rPr>
              <a:t>Interventions performances per</a:t>
            </a:r>
            <a:r>
              <a:rPr lang="en-GB" sz="2000" baseline="0">
                <a:latin typeface="Source Sans Pro" panose="020B0503030403020204" pitchFamily="34" charset="0"/>
              </a:rPr>
              <a:t> 9 k$ (1 M Ksh) investment</a:t>
            </a:r>
            <a:endParaRPr lang="en-GB" sz="2000">
              <a:latin typeface="Source Sans Pro" panose="020B0503030403020204" pitchFamily="34" charset="0"/>
            </a:endParaRPr>
          </a:p>
        </c:rich>
      </c:tx>
      <c:layout>
        <c:manualLayout>
          <c:xMode val="edge"/>
          <c:yMode val="edge"/>
          <c:x val="0.14699391871833292"/>
          <c:y val="1.46335190315180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ource Sans Pro" panose="020B0503030403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2"/>
          <c:tx>
            <c:strRef>
              <c:f>bar!$A$10</c:f>
              <c:strCache>
                <c:ptCount val="1"/>
                <c:pt idx="0">
                  <c:v>Ecopulpers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D52D8A6-FAE3-4435-8330-4C161390684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8E4F-41F9-92C9-F3F3F6B077C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7088B27-7CD3-4ECA-81CB-6A5E55D0010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8E4F-41F9-92C9-F3F3F6B077C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5483082-2BB4-4208-8F44-51DF41A0C42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8E4F-41F9-92C9-F3F3F6B077C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3F91485-6C93-40CF-B81E-93CBA6938BD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8E4F-41F9-92C9-F3F3F6B077C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A980620-6C8E-4FC1-A368-F0EAAC92612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8E4F-41F9-92C9-F3F3F6B077C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8E58773-161D-482D-B210-44AB655893A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8E4F-41F9-92C9-F3F3F6B077C6}"/>
                </c:ext>
              </c:extLst>
            </c:dLbl>
            <c:spPr>
              <a:solidFill>
                <a:srgbClr val="FFFFFF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bar!$C$6:$H$6</c:f>
              <c:strCache>
                <c:ptCount val="6"/>
                <c:pt idx="0">
                  <c:v>PROI</c:v>
                </c:pt>
                <c:pt idx="1">
                  <c:v>Water Saving</c:v>
                </c:pt>
                <c:pt idx="2">
                  <c:v>Emission Saving</c:v>
                </c:pt>
                <c:pt idx="3">
                  <c:v>Land Saving</c:v>
                </c:pt>
                <c:pt idx="4">
                  <c:v>Annual Avoided Import</c:v>
                </c:pt>
                <c:pt idx="5">
                  <c:v>Investment Jobs</c:v>
                </c:pt>
              </c:strCache>
            </c:strRef>
          </c:cat>
          <c:val>
            <c:numRef>
              <c:f>bar!$C$10:$H$10</c:f>
              <c:numCache>
                <c:formatCode>0%</c:formatCode>
                <c:ptCount val="6"/>
                <c:pt idx="0">
                  <c:v>0.53015213991859234</c:v>
                </c:pt>
                <c:pt idx="1">
                  <c:v>0.99305233429100637</c:v>
                </c:pt>
                <c:pt idx="2">
                  <c:v>2.3643036563261523E-2</c:v>
                </c:pt>
                <c:pt idx="3">
                  <c:v>0.7499106979997151</c:v>
                </c:pt>
                <c:pt idx="4">
                  <c:v>9.9175021227882978E-2</c:v>
                </c:pt>
                <c:pt idx="5">
                  <c:v>0.5832116805350066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bar!$P$55:$U$55</c15:f>
                <c15:dlblRangeCache>
                  <c:ptCount val="6"/>
                  <c:pt idx="0">
                    <c:v>53.0%</c:v>
                  </c:pt>
                  <c:pt idx="1">
                    <c:v>1.46 MCM</c:v>
                  </c:pt>
                  <c:pt idx="2">
                    <c:v>0.25 ton</c:v>
                  </c:pt>
                  <c:pt idx="3">
                    <c:v>3.19 ha</c:v>
                  </c:pt>
                  <c:pt idx="4">
                    <c:v>462 $</c:v>
                  </c:pt>
                  <c:pt idx="5">
                    <c:v>526 $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7A12-4F1E-876F-11A159B8E0F5}"/>
            </c:ext>
          </c:extLst>
        </c:ser>
        <c:ser>
          <c:idx val="10"/>
          <c:order val="10"/>
          <c:tx>
            <c:strRef>
              <c:f>bar!$A$20</c:f>
              <c:strCache>
                <c:ptCount val="1"/>
                <c:pt idx="0">
                  <c:v>Shading_trees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B4E5B92-02CB-4358-9DFD-464EDCF0382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8E4F-41F9-92C9-F3F3F6B077C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1DA256E-1631-459D-9FD0-71646B17FF2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8E4F-41F9-92C9-F3F3F6B077C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643A0A1-4854-49B1-8A2C-F759AB034EB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8E4F-41F9-92C9-F3F3F6B077C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77C7833-2A96-4C3C-9443-37A228F0EAA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8E4F-41F9-92C9-F3F3F6B077C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5AC750B-7066-4419-BFB6-D951DE58BD9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8E4F-41F9-92C9-F3F3F6B077C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1FCBACD-3C70-4C68-AAEC-87873E87458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8E4F-41F9-92C9-F3F3F6B077C6}"/>
                </c:ext>
              </c:extLst>
            </c:dLbl>
            <c:spPr>
              <a:solidFill>
                <a:srgbClr val="FFFFFF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bar!$C$6:$H$6</c:f>
              <c:strCache>
                <c:ptCount val="6"/>
                <c:pt idx="0">
                  <c:v>PROI</c:v>
                </c:pt>
                <c:pt idx="1">
                  <c:v>Water Saving</c:v>
                </c:pt>
                <c:pt idx="2">
                  <c:v>Emission Saving</c:v>
                </c:pt>
                <c:pt idx="3">
                  <c:v>Land Saving</c:v>
                </c:pt>
                <c:pt idx="4">
                  <c:v>Annual Avoided Import</c:v>
                </c:pt>
                <c:pt idx="5">
                  <c:v>Investment Jobs</c:v>
                </c:pt>
              </c:strCache>
            </c:strRef>
          </c:cat>
          <c:val>
            <c:numRef>
              <c:f>bar!$C$20:$H$20</c:f>
              <c:numCache>
                <c:formatCode>0%</c:formatCode>
                <c:ptCount val="6"/>
                <c:pt idx="0">
                  <c:v>0.63804884304450515</c:v>
                </c:pt>
                <c:pt idx="1">
                  <c:v>1.9386471380016066E-2</c:v>
                </c:pt>
                <c:pt idx="2">
                  <c:v>0.28058578994554478</c:v>
                </c:pt>
                <c:pt idx="3">
                  <c:v>0.56091871558661976</c:v>
                </c:pt>
                <c:pt idx="4">
                  <c:v>0.11262335784997181</c:v>
                </c:pt>
                <c:pt idx="5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bar!$P$56:$U$56</c15:f>
                <c15:dlblRangeCache>
                  <c:ptCount val="6"/>
                  <c:pt idx="0">
                    <c:v>63.8%</c:v>
                  </c:pt>
                  <c:pt idx="1">
                    <c:v>0.03 MCM</c:v>
                  </c:pt>
                  <c:pt idx="2">
                    <c:v>2.98 ton</c:v>
                  </c:pt>
                  <c:pt idx="3">
                    <c:v>2.39 ha</c:v>
                  </c:pt>
                  <c:pt idx="4">
                    <c:v>525 $</c:v>
                  </c:pt>
                  <c:pt idx="5">
                    <c:v>903 $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C-7A12-4F1E-876F-11A159B8E0F5}"/>
            </c:ext>
          </c:extLst>
        </c:ser>
        <c:ser>
          <c:idx val="23"/>
          <c:order val="23"/>
          <c:tx>
            <c:strRef>
              <c:f>bar!$A$31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FD4E7C4-63AA-403F-8809-B9B83C425B4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8E4F-41F9-92C9-F3F3F6B077C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CB98964-4A98-44E7-B77B-82F5F2F1334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8E4F-41F9-92C9-F3F3F6B077C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7E5FB7A-7DED-49A0-A38C-F5E547149EF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8E4F-41F9-92C9-F3F3F6B077C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6E276E9-9AE3-4A6D-84C5-335236647F1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8E4F-41F9-92C9-F3F3F6B077C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DF40976-7B80-4AF9-BBE4-8311E47147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8E4F-41F9-92C9-F3F3F6B077C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77F0E06-9DB6-41E2-8224-4E30157DAAC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8E4F-41F9-92C9-F3F3F6B077C6}"/>
                </c:ext>
              </c:extLst>
            </c:dLbl>
            <c:spPr>
              <a:solidFill>
                <a:srgbClr val="FFFFFF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bar!$C$6:$H$6</c:f>
              <c:strCache>
                <c:ptCount val="6"/>
                <c:pt idx="0">
                  <c:v>PROI</c:v>
                </c:pt>
                <c:pt idx="1">
                  <c:v>Water Saving</c:v>
                </c:pt>
                <c:pt idx="2">
                  <c:v>Emission Saving</c:v>
                </c:pt>
                <c:pt idx="3">
                  <c:v>Land Saving</c:v>
                </c:pt>
                <c:pt idx="4">
                  <c:v>Annual Avoided Import</c:v>
                </c:pt>
                <c:pt idx="5">
                  <c:v>Investment Jobs</c:v>
                </c:pt>
              </c:strCache>
            </c:strRef>
          </c:cat>
          <c:val>
            <c:numRef>
              <c:f>bar!$C$31:$H$31</c:f>
              <c:numCache>
                <c:formatCode>0%</c:formatCode>
                <c:ptCount val="6"/>
                <c:pt idx="0">
                  <c:v>0.60365060654579672</c:v>
                </c:pt>
                <c:pt idx="1">
                  <c:v>1.3362597694154177E-3</c:v>
                </c:pt>
                <c:pt idx="2">
                  <c:v>0.9944273830902578</c:v>
                </c:pt>
                <c:pt idx="3">
                  <c:v>1.0921302773450685E-3</c:v>
                </c:pt>
                <c:pt idx="4">
                  <c:v>0.92060854148350835</c:v>
                </c:pt>
                <c:pt idx="5">
                  <c:v>0.52758301391047835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bar!$P$57:$U$57</c15:f>
                <c15:dlblRangeCache>
                  <c:ptCount val="6"/>
                  <c:pt idx="0">
                    <c:v>60.4%</c:v>
                  </c:pt>
                  <c:pt idx="1">
                    <c:v>0 MCM</c:v>
                  </c:pt>
                  <c:pt idx="2">
                    <c:v>10.55 ton</c:v>
                  </c:pt>
                  <c:pt idx="3">
                    <c:v>0 ha</c:v>
                  </c:pt>
                  <c:pt idx="4">
                    <c:v>4290 $</c:v>
                  </c:pt>
                  <c:pt idx="5">
                    <c:v>476 $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9-7A12-4F1E-876F-11A159B8E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5107224"/>
        <c:axId val="6651023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bar!$A$8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bar!$C$8:$H$8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0.30809651569340968</c:v>
                      </c:pt>
                      <c:pt idx="1">
                        <c:v>0.98610466560472831</c:v>
                      </c:pt>
                      <c:pt idx="2">
                        <c:v>8.7192683952876226E-3</c:v>
                      </c:pt>
                      <c:pt idx="3">
                        <c:v>0.49982128924761859</c:v>
                      </c:pt>
                      <c:pt idx="4">
                        <c:v>6.0236680439882631E-2</c:v>
                      </c:pt>
                      <c:pt idx="5">
                        <c:v>0.5832116805350066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A12-4F1E-876F-11A159B8E0F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bar!$A$9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bar!$C$9:$H$9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0.41912433944753419</c:v>
                      </c:pt>
                      <c:pt idx="1">
                        <c:v>0.98957850033987682</c:v>
                      </c:pt>
                      <c:pt idx="2">
                        <c:v>1.6181153250607271E-2</c:v>
                      </c:pt>
                      <c:pt idx="3">
                        <c:v>0.62486600728789876</c:v>
                      </c:pt>
                      <c:pt idx="4">
                        <c:v>7.9705852225642429E-2</c:v>
                      </c:pt>
                      <c:pt idx="5">
                        <c:v>0.5832116805350066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A12-4F1E-876F-11A159B8E0F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bar!$A$11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bar!$C$11:$H$11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0.6411799161752616</c:v>
                      </c:pt>
                      <c:pt idx="1">
                        <c:v>0.99652616753751266</c:v>
                      </c:pt>
                      <c:pt idx="2">
                        <c:v>3.1104917819028591E-2</c:v>
                      </c:pt>
                      <c:pt idx="3">
                        <c:v>0.87495536245058547</c:v>
                      </c:pt>
                      <c:pt idx="4">
                        <c:v>0.11864418466308503</c:v>
                      </c:pt>
                      <c:pt idx="5">
                        <c:v>0.5832116805350066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A12-4F1E-876F-11A159B8E0F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bar!$A$12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bar!$C$12:$H$12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0.75220766821754181</c:v>
                      </c:pt>
                      <c:pt idx="1">
                        <c:v>1</c:v>
                      </c:pt>
                      <c:pt idx="2">
                        <c:v>3.8566798217759317E-2</c:v>
                      </c:pt>
                      <c:pt idx="3">
                        <c:v>1</c:v>
                      </c:pt>
                      <c:pt idx="4">
                        <c:v>0.13811334438692813</c:v>
                      </c:pt>
                      <c:pt idx="5">
                        <c:v>0.5832116805350066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A12-4F1E-876F-11A159B8E0F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bar!$A$13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bar!$C$13:$H$13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0.53050436987112581</c:v>
                      </c:pt>
                      <c:pt idx="1">
                        <c:v>0.99305314673245138</c:v>
                      </c:pt>
                      <c:pt idx="2">
                        <c:v>2.3686155775115084E-2</c:v>
                      </c:pt>
                      <c:pt idx="3">
                        <c:v>0.74991135516386676</c:v>
                      </c:pt>
                      <c:pt idx="4">
                        <c:v>9.9657588824917182E-2</c:v>
                      </c:pt>
                      <c:pt idx="5">
                        <c:v>0.5832116805350066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A12-4F1E-876F-11A159B8E0F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bar!$A$14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bar!$C$14:$H$14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0.53043392462567729</c:v>
                      </c:pt>
                      <c:pt idx="1">
                        <c:v>0.99305298425210209</c:v>
                      </c:pt>
                      <c:pt idx="2">
                        <c:v>2.3677531589929839E-2</c:v>
                      </c:pt>
                      <c:pt idx="3">
                        <c:v>0.74991122364563478</c:v>
                      </c:pt>
                      <c:pt idx="4">
                        <c:v>9.9561074934374452E-2</c:v>
                      </c:pt>
                      <c:pt idx="5">
                        <c:v>0.5832116805350066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A12-4F1E-876F-11A159B8E0F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bar!$A$15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bar!$C$15:$H$15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0.53036347844890608</c:v>
                      </c:pt>
                      <c:pt idx="1">
                        <c:v>0.9930528217618283</c:v>
                      </c:pt>
                      <c:pt idx="2">
                        <c:v>2.3668907918966392E-2</c:v>
                      </c:pt>
                      <c:pt idx="3">
                        <c:v>0.7499110923409068</c:v>
                      </c:pt>
                      <c:pt idx="4">
                        <c:v>9.9464561507751598E-2</c:v>
                      </c:pt>
                      <c:pt idx="5">
                        <c:v>0.5832116805350066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A12-4F1E-876F-11A159B8E0F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bar!$A$16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bar!$C$16:$H$16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0.53029303134081218</c:v>
                      </c:pt>
                      <c:pt idx="1">
                        <c:v>0.99305265928147823</c:v>
                      </c:pt>
                      <c:pt idx="2">
                        <c:v>2.3660284076595681E-2</c:v>
                      </c:pt>
                      <c:pt idx="3">
                        <c:v>0.7499109610361786</c:v>
                      </c:pt>
                      <c:pt idx="4">
                        <c:v>9.9368048081128715E-2</c:v>
                      </c:pt>
                      <c:pt idx="5">
                        <c:v>0.5832116805350066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A12-4F1E-876F-11A159B8E0F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bar!$A$17</c15:sqref>
                        </c15:formulaRef>
                      </c:ext>
                    </c:extLst>
                    <c:strCache>
                      <c:ptCount val="1"/>
                      <c:pt idx="0">
                        <c:v>Ecopulpers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bar!$C$17:$H$17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0.53022258702668623</c:v>
                      </c:pt>
                      <c:pt idx="1">
                        <c:v>0.99305249679120444</c:v>
                      </c:pt>
                      <c:pt idx="2">
                        <c:v>2.3651660234224971E-2</c:v>
                      </c:pt>
                      <c:pt idx="3">
                        <c:v>0.74991082994495395</c:v>
                      </c:pt>
                      <c:pt idx="4">
                        <c:v>9.9271534654505847E-2</c:v>
                      </c:pt>
                      <c:pt idx="5">
                        <c:v>0.5832116805350066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7A12-4F1E-876F-11A159B8E0F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bar!$A$19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bar!$C$19:$H$19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0.59032352608162963</c:v>
                      </c:pt>
                      <c:pt idx="1">
                        <c:v>1.8003321776747815E-2</c:v>
                      </c:pt>
                      <c:pt idx="2">
                        <c:v>0.27718252284607137</c:v>
                      </c:pt>
                      <c:pt idx="3">
                        <c:v>0.52034702839605662</c:v>
                      </c:pt>
                      <c:pt idx="4">
                        <c:v>0.10460425602618285</c:v>
                      </c:pt>
                      <c:pt idx="5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7A12-4F1E-876F-11A159B8E0F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bar!$A$20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bar!$C$20:$H$20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0.63804884304450515</c:v>
                      </c:pt>
                      <c:pt idx="1">
                        <c:v>1.9386471380016066E-2</c:v>
                      </c:pt>
                      <c:pt idx="2">
                        <c:v>0.28058578994554478</c:v>
                      </c:pt>
                      <c:pt idx="3">
                        <c:v>0.56091871558661976</c:v>
                      </c:pt>
                      <c:pt idx="4">
                        <c:v>0.11262335784997181</c:v>
                      </c:pt>
                      <c:pt idx="5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7A12-4F1E-876F-11A159B8E0F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bar!$A$21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bar!$C$21:$H$21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0.68577415535076858</c:v>
                      </c:pt>
                      <c:pt idx="1">
                        <c:v>2.0769620884041492E-2</c:v>
                      </c:pt>
                      <c:pt idx="2">
                        <c:v>0.28398905653079637</c:v>
                      </c:pt>
                      <c:pt idx="3">
                        <c:v>0.60149039936112503</c:v>
                      </c:pt>
                      <c:pt idx="4">
                        <c:v>0.12064245967376078</c:v>
                      </c:pt>
                      <c:pt idx="5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7A12-4F1E-876F-11A159B8E0F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bar!$A$22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bar!$C$22:$H$22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0.73349946393174226</c:v>
                      </c:pt>
                      <c:pt idx="1">
                        <c:v>2.2152770229278397E-2</c:v>
                      </c:pt>
                      <c:pt idx="2">
                        <c:v>0.28739232311604795</c:v>
                      </c:pt>
                      <c:pt idx="3">
                        <c:v>0.64206207886555788</c:v>
                      </c:pt>
                      <c:pt idx="4">
                        <c:v>0.12866156010579013</c:v>
                      </c:pt>
                      <c:pt idx="5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7A12-4F1E-876F-11A159B8E0F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bar!$A$23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bar!$C$23:$H$23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0.61077723388361771</c:v>
                      </c:pt>
                      <c:pt idx="1">
                        <c:v>1.8596100199414812E-2</c:v>
                      </c:pt>
                      <c:pt idx="2">
                        <c:v>0.27864106549691481</c:v>
                      </c:pt>
                      <c:pt idx="3">
                        <c:v>0.53773489497538041</c:v>
                      </c:pt>
                      <c:pt idx="4">
                        <c:v>0.10804101434830943</c:v>
                      </c:pt>
                      <c:pt idx="5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7A12-4F1E-876F-11A159B8E0F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bar!$A$24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bar!$C$24:$H$24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0.65622991457666691</c:v>
                      </c:pt>
                      <c:pt idx="1">
                        <c:v>1.9913385497108808E-2</c:v>
                      </c:pt>
                      <c:pt idx="2">
                        <c:v>0.28188227165431146</c:v>
                      </c:pt>
                      <c:pt idx="3">
                        <c:v>0.57637459535360192</c:v>
                      </c:pt>
                      <c:pt idx="4">
                        <c:v>0.11567825351774673</c:v>
                      </c:pt>
                      <c:pt idx="5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7A12-4F1E-876F-11A159B8E0F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bar!$A$25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bar!$C$25:$H$25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0.70168259154442647</c:v>
                      </c:pt>
                      <c:pt idx="1">
                        <c:v>2.123067064593856E-2</c:v>
                      </c:pt>
                      <c:pt idx="2">
                        <c:v>0.28512347849733721</c:v>
                      </c:pt>
                      <c:pt idx="3">
                        <c:v>0.61501429274277297</c:v>
                      </c:pt>
                      <c:pt idx="4">
                        <c:v>0.12331549315110391</c:v>
                      </c:pt>
                      <c:pt idx="5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7A12-4F1E-876F-11A159B8E0F5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bar!$A$26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bar!$C$26:$H$26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0.74713526571821876</c:v>
                      </c:pt>
                      <c:pt idx="1">
                        <c:v>2.2547955725298337E-2</c:v>
                      </c:pt>
                      <c:pt idx="2">
                        <c:v>0.28836468499754841</c:v>
                      </c:pt>
                      <c:pt idx="3">
                        <c:v>0.65365398671588593</c:v>
                      </c:pt>
                      <c:pt idx="4">
                        <c:v>0.13095273092878157</c:v>
                      </c:pt>
                      <c:pt idx="5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7A12-4F1E-876F-11A159B8E0F5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bar!$A$27</c15:sqref>
                        </c15:formulaRef>
                      </c:ext>
                    </c:extLst>
                    <c:strCache>
                      <c:ptCount val="1"/>
                      <c:pt idx="0">
                        <c:v>Shading_trees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bar!$C$27:$H$27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0.79258793430407637</c:v>
                      </c:pt>
                      <c:pt idx="1">
                        <c:v>2.3865240645869607E-2</c:v>
                      </c:pt>
                      <c:pt idx="2">
                        <c:v>0.29160589046931606</c:v>
                      </c:pt>
                      <c:pt idx="3">
                        <c:v>0.69229367684593379</c:v>
                      </c:pt>
                      <c:pt idx="4">
                        <c:v>0.13858996870645926</c:v>
                      </c:pt>
                      <c:pt idx="5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7A12-4F1E-876F-11A159B8E0F5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bar!$A$28</c15:sqref>
                        </c15:formulaRef>
                      </c:ext>
                    </c:extLst>
                    <c:strCache>
                      <c:ptCount val="1"/>
                      <c:pt idx="0">
                        <c:v>Biomass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bar!$C$28:$H$28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0.59322712852857118</c:v>
                      </c:pt>
                      <c:pt idx="1">
                        <c:v>1.3122178534013421E-3</c:v>
                      </c:pt>
                      <c:pt idx="2">
                        <c:v>0.99315254069095571</c:v>
                      </c:pt>
                      <c:pt idx="3">
                        <c:v>1.0726900382579288E-3</c:v>
                      </c:pt>
                      <c:pt idx="4">
                        <c:v>0.90632809260228087</c:v>
                      </c:pt>
                      <c:pt idx="5">
                        <c:v>0.52758301391047835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7A12-4F1E-876F-11A159B8E0F5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bar!$A$29</c15:sqref>
                        </c15:formulaRef>
                      </c:ext>
                    </c:extLst>
                    <c:strCache>
                      <c:ptCount val="1"/>
                      <c:pt idx="0">
                        <c:v>Biomass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bar!$C$29:$H$29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0.59670162414991901</c:v>
                      </c:pt>
                      <c:pt idx="1">
                        <c:v>1.3202318322110191E-3</c:v>
                      </c:pt>
                      <c:pt idx="2">
                        <c:v>0.99357748851805971</c:v>
                      </c:pt>
                      <c:pt idx="3">
                        <c:v>1.0791701234934285E-3</c:v>
                      </c:pt>
                      <c:pt idx="4">
                        <c:v>0.91108824626976936</c:v>
                      </c:pt>
                      <c:pt idx="5">
                        <c:v>0.52758301391047835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7-7A12-4F1E-876F-11A159B8E0F5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bar!$A$30</c15:sqref>
                        </c15:formulaRef>
                      </c:ext>
                    </c:extLst>
                    <c:strCache>
                      <c:ptCount val="1"/>
                      <c:pt idx="0">
                        <c:v>Biomass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bar!$C$30:$H$30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0.60017611682249927</c:v>
                      </c:pt>
                      <c:pt idx="1">
                        <c:v>1.3282458042108297E-3</c:v>
                      </c:pt>
                      <c:pt idx="2">
                        <c:v>0.99400243598453597</c:v>
                      </c:pt>
                      <c:pt idx="3">
                        <c:v>1.0856502030578672E-3</c:v>
                      </c:pt>
                      <c:pt idx="4">
                        <c:v>0.91584839589690203</c:v>
                      </c:pt>
                      <c:pt idx="5">
                        <c:v>0.52758301391047835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8-7A12-4F1E-876F-11A159B8E0F5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bar!$A$32</c15:sqref>
                        </c15:formulaRef>
                      </c:ext>
                    </c:extLst>
                    <c:strCache>
                      <c:ptCount val="1"/>
                      <c:pt idx="0">
                        <c:v>Biomass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bar!$C$32:$H$32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0.6071250933203266</c:v>
                      </c:pt>
                      <c:pt idx="1">
                        <c:v>1.3442737278174606E-3</c:v>
                      </c:pt>
                      <c:pt idx="2">
                        <c:v>0.99485232983541505</c:v>
                      </c:pt>
                      <c:pt idx="3">
                        <c:v>1.0986103459612085E-3</c:v>
                      </c:pt>
                      <c:pt idx="4">
                        <c:v>0.92536868302984487</c:v>
                      </c:pt>
                      <c:pt idx="5">
                        <c:v>0.52758301391047835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A-7A12-4F1E-876F-11A159B8E0F5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bar!$A$33</c15:sqref>
                        </c15:formulaRef>
                      </c:ext>
                    </c:extLst>
                    <c:strCache>
                      <c:ptCount val="1"/>
                      <c:pt idx="0">
                        <c:v>Biomass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bar!$C$33:$H$33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0.55136440095050143</c:v>
                      </c:pt>
                      <c:pt idx="1">
                        <c:v>1.245326908778172E-3</c:v>
                      </c:pt>
                      <c:pt idx="2">
                        <c:v>0.98885476611734402</c:v>
                      </c:pt>
                      <c:pt idx="3">
                        <c:v>1.0162754423437476E-3</c:v>
                      </c:pt>
                      <c:pt idx="4">
                        <c:v>0.84121708206635504</c:v>
                      </c:pt>
                      <c:pt idx="5">
                        <c:v>0.52758301391047835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B-7A12-4F1E-876F-11A159B8E0F5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bar!$A$34</c15:sqref>
                        </c15:formulaRef>
                      </c:ext>
                    </c:extLst>
                    <c:strCache>
                      <c:ptCount val="1"/>
                      <c:pt idx="0">
                        <c:v>Biomass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bar!$C$34:$H$34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0.57750750382236216</c:v>
                      </c:pt>
                      <c:pt idx="1">
                        <c:v>1.2907933392304293E-3</c:v>
                      </c:pt>
                      <c:pt idx="2">
                        <c:v>0.99164107461172113</c:v>
                      </c:pt>
                      <c:pt idx="3">
                        <c:v>1.0542028598444079E-3</c:v>
                      </c:pt>
                      <c:pt idx="4">
                        <c:v>0.8809128118875893</c:v>
                      </c:pt>
                      <c:pt idx="5">
                        <c:v>0.52758301391047835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C-7A12-4F1E-876F-11A159B8E0F5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bar!$A$35</c15:sqref>
                        </c15:formulaRef>
                      </c:ext>
                    </c:extLst>
                    <c:strCache>
                      <c:ptCount val="1"/>
                      <c:pt idx="0">
                        <c:v>Biomass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bar!$C$35:$H$35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0.60365060654579672</c:v>
                      </c:pt>
                      <c:pt idx="1">
                        <c:v>1.3362597694154177E-3</c:v>
                      </c:pt>
                      <c:pt idx="2">
                        <c:v>0.9944273830902578</c:v>
                      </c:pt>
                      <c:pt idx="3">
                        <c:v>1.0921302773450685E-3</c:v>
                      </c:pt>
                      <c:pt idx="4">
                        <c:v>0.92060854148350835</c:v>
                      </c:pt>
                      <c:pt idx="5">
                        <c:v>0.52758301391047835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D-7A12-4F1E-876F-11A159B8E0F5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bar!$A$36</c15:sqref>
                        </c15:formulaRef>
                      </c:ext>
                    </c:extLst>
                    <c:strCache>
                      <c:ptCount val="1"/>
                      <c:pt idx="0">
                        <c:v>Biomass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bar!$C$36:$H$36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0.62979370912114874</c:v>
                      </c:pt>
                      <c:pt idx="1">
                        <c:v>1.3817261993477813E-3</c:v>
                      </c:pt>
                      <c:pt idx="2">
                        <c:v>0.99721369155304906</c:v>
                      </c:pt>
                      <c:pt idx="3">
                        <c:v>1.1300576944125228E-3</c:v>
                      </c:pt>
                      <c:pt idx="4">
                        <c:v>0.96030427085428338</c:v>
                      </c:pt>
                      <c:pt idx="5">
                        <c:v>0.52758301391047835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E-7A12-4F1E-876F-11A159B8E0F5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bar!$A$37</c15:sqref>
                        </c15:formulaRef>
                      </c:ext>
                    </c:extLst>
                    <c:strCache>
                      <c:ptCount val="1"/>
                      <c:pt idx="0">
                        <c:v>Biomass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bar!$C$37:$H$37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0.65593681154807448</c:v>
                      </c:pt>
                      <c:pt idx="1">
                        <c:v>1.4271926290238606E-3</c:v>
                      </c:pt>
                      <c:pt idx="2">
                        <c:v>1</c:v>
                      </c:pt>
                      <c:pt idx="3">
                        <c:v>1.1679851114012123E-3</c:v>
                      </c:pt>
                      <c:pt idx="4">
                        <c:v>1</c:v>
                      </c:pt>
                      <c:pt idx="5">
                        <c:v>0.52758301391047835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F-7A12-4F1E-876F-11A159B8E0F5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bar!$A$38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bar!$C$38:$H$38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0-7A12-4F1E-876F-11A159B8E0F5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bar!$A$39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bar!$C$39:$H$39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1-7A12-4F1E-876F-11A159B8E0F5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bar!$A$40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bar!$C$40:$H$40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2-7A12-4F1E-876F-11A159B8E0F5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bar!$A$41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dLbl>
                    <c:idx val="0"/>
                    <c:tx>
                      <c:rich>
                        <a:bodyPr/>
                        <a:lstStyle/>
                        <a:p>
                          <a:fld id="{CAB09FFE-B37A-450E-BFF1-C3EB111879A4}" type="CELLRANGE">
                            <a:rPr lang="en-US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dLblPos val="inBase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C-8E4F-41F9-92C9-F3F3F6B077C6}"/>
                      </c:ext>
                    </c:extLst>
                  </c:dLbl>
                  <c:dLbl>
                    <c:idx val="1"/>
                    <c:tx>
                      <c:rich>
                        <a:bodyPr/>
                        <a:lstStyle/>
                        <a:p>
                          <a:fld id="{AFE7E8D5-A8CF-4048-887A-0B5DAFE97ECC}" type="CELLRANGE">
                            <a:rPr lang="en-GB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dLblPos val="inBase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dlblFieldTable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D-8E4F-41F9-92C9-F3F3F6B077C6}"/>
                      </c:ext>
                    </c:extLst>
                  </c:dLbl>
                  <c:dLbl>
                    <c:idx val="2"/>
                    <c:tx>
                      <c:rich>
                        <a:bodyPr/>
                        <a:lstStyle/>
                        <a:p>
                          <a:fld id="{20E1DA89-49C8-4AD2-8D37-BDBBB7E2BEB7}" type="CELLRANGE">
                            <a:rPr lang="en-GB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dLblPos val="inBase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E-8E4F-41F9-92C9-F3F3F6B077C6}"/>
                      </c:ext>
                    </c:extLst>
                  </c:dLbl>
                  <c:dLbl>
                    <c:idx val="3"/>
                    <c:tx>
                      <c:rich>
                        <a:bodyPr/>
                        <a:lstStyle/>
                        <a:p>
                          <a:fld id="{2B948773-D890-4B1B-87AE-C42F5087535C}" type="CELLRANGE">
                            <a:rPr lang="en-GB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dLblPos val="inBase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1F-8E4F-41F9-92C9-F3F3F6B077C6}"/>
                      </c:ext>
                    </c:extLst>
                  </c:dLbl>
                  <c:dLbl>
                    <c:idx val="4"/>
                    <c:tx>
                      <c:rich>
                        <a:bodyPr/>
                        <a:lstStyle/>
                        <a:p>
                          <a:fld id="{7401ECC5-96B2-43CF-BBB5-A88BA4831F93}" type="CELLRANGE">
                            <a:rPr lang="en-GB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dLblPos val="inBase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20-8E4F-41F9-92C9-F3F3F6B077C6}"/>
                      </c:ext>
                    </c:extLst>
                  </c:dLbl>
                  <c:dLbl>
                    <c:idx val="5"/>
                    <c:tx>
                      <c:rich>
                        <a:bodyPr/>
                        <a:lstStyle/>
                        <a:p>
                          <a:fld id="{DBC4A97C-40F8-4560-A8BB-87D6C2A25BE1}" type="CELLRANGE">
                            <a:rPr lang="en-GB"/>
                            <a:pPr/>
                            <a:t>[CELLRANGE]</a:t>
                          </a:fld>
                          <a:endParaRPr lang="en-GB"/>
                        </a:p>
                      </c:rich>
                    </c:tx>
                    <c:dLblPos val="inBase"/>
                    <c:showLegendKey val="0"/>
                    <c:showVal val="0"/>
                    <c:showCatName val="0"/>
                    <c:showSerName val="0"/>
                    <c:showPercent val="0"/>
                    <c:showBubbleSize val="0"/>
                    <c:extLst>
                      <c:ext xmlns:c15="http://schemas.microsoft.com/office/drawing/2012/chart" uri="{CE6537A1-D6FC-4f65-9D91-7224C49458BB}">
                        <c15:dlblFieldTable/>
                        <c15:xForSave val="1"/>
                        <c15:showDataLabelsRange val="1"/>
                      </c:ext>
                      <c:ext xmlns:c16="http://schemas.microsoft.com/office/drawing/2014/chart" uri="{C3380CC4-5D6E-409C-BE32-E72D297353CC}">
                        <c16:uniqueId val="{00000021-8E4F-41F9-92C9-F3F3F6B077C6}"/>
                      </c:ext>
                    </c:extLst>
                  </c:dLbl>
                  <c:spPr>
                    <a:solidFill>
                      <a:schemeClr val="bg1">
                        <a:alpha val="50196"/>
                      </a:schemeClr>
                    </a:solidFill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Base"/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DataLabelsRange val="1"/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bar!$C$41:$H$41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datalabelsRange>
                      <c15:f>bar!$P$58:$U$58</c15:f>
                      <c15:dlblRangeCache>
                        <c:ptCount val="6"/>
                      </c15:dlblRangeCache>
                    </c15:datalabelsRange>
                  </c:ext>
                  <c:ext xmlns:c16="http://schemas.microsoft.com/office/drawing/2014/chart" uri="{C3380CC4-5D6E-409C-BE32-E72D297353CC}">
                    <c16:uniqueId val="{00000073-7A12-4F1E-876F-11A159B8E0F5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bar!$A$42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bar!$C$42:$H$42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4-7A12-4F1E-876F-11A159B8E0F5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bar!$A$43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bar!$C$6:$H$6</c15:sqref>
                        </c15:formulaRef>
                      </c:ext>
                    </c:extLst>
                    <c:strCache>
                      <c:ptCount val="6"/>
                      <c:pt idx="0">
                        <c:v>PROI</c:v>
                      </c:pt>
                      <c:pt idx="1">
                        <c:v>Water Saving</c:v>
                      </c:pt>
                      <c:pt idx="2">
                        <c:v>Emission Saving</c:v>
                      </c:pt>
                      <c:pt idx="3">
                        <c:v>Land Saving</c:v>
                      </c:pt>
                      <c:pt idx="4">
                        <c:v>Annual Avoided Import</c:v>
                      </c:pt>
                      <c:pt idx="5">
                        <c:v>Investment Jobs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bar!$C$43:$H$43</c15:sqref>
                        </c15:formulaRef>
                      </c:ext>
                    </c:extLst>
                    <c:numCache>
                      <c:formatCode>0%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75-7A12-4F1E-876F-11A159B8E0F5}"/>
                  </c:ext>
                </c:extLst>
              </c15:ser>
            </c15:filteredBarSeries>
          </c:ext>
        </c:extLst>
      </c:barChart>
      <c:catAx>
        <c:axId val="665107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102304"/>
        <c:crosses val="autoZero"/>
        <c:auto val="1"/>
        <c:lblAlgn val="ctr"/>
        <c:lblOffset val="100"/>
        <c:noMultiLvlLbl val="0"/>
      </c:catAx>
      <c:valAx>
        <c:axId val="66510230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107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320937</xdr:colOff>
      <xdr:row>4</xdr:row>
      <xdr:rowOff>171563</xdr:rowOff>
    </xdr:from>
    <xdr:to>
      <xdr:col>33</xdr:col>
      <xdr:colOff>522866</xdr:colOff>
      <xdr:row>46</xdr:row>
      <xdr:rowOff>16921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A24E73-F55F-4665-9204-BDE421058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4C5D-C6A9-435C-9F9F-B239C36DB161}">
  <dimension ref="A1:Z59"/>
  <sheetViews>
    <sheetView showGridLines="0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I5" sqref="I5"/>
    </sheetView>
  </sheetViews>
  <sheetFormatPr defaultRowHeight="14.4" x14ac:dyDescent="0.3"/>
  <cols>
    <col min="1" max="1" width="17.44140625" bestFit="1" customWidth="1"/>
    <col min="2" max="2" width="25.6640625" bestFit="1" customWidth="1"/>
    <col min="3" max="3" width="35.44140625" bestFit="1" customWidth="1"/>
    <col min="4" max="4" width="18" bestFit="1" customWidth="1"/>
    <col min="5" max="5" width="10.6640625" bestFit="1" customWidth="1"/>
    <col min="6" max="7" width="9.5546875" bestFit="1" customWidth="1"/>
    <col min="8" max="8" width="17.33203125" bestFit="1" customWidth="1"/>
    <col min="9" max="10" width="14.5546875" bestFit="1" customWidth="1"/>
    <col min="11" max="11" width="12.6640625" bestFit="1" customWidth="1"/>
    <col min="12" max="12" width="12.6640625" customWidth="1"/>
    <col min="13" max="13" width="16.109375" bestFit="1" customWidth="1"/>
    <col min="14" max="14" width="16.44140625" bestFit="1" customWidth="1"/>
    <col min="15" max="15" width="18.6640625" bestFit="1" customWidth="1"/>
    <col min="16" max="16" width="18.88671875" bestFit="1" customWidth="1"/>
    <col min="17" max="17" width="17" bestFit="1" customWidth="1"/>
    <col min="18" max="19" width="20.33203125" bestFit="1" customWidth="1"/>
    <col min="20" max="20" width="16.44140625" bestFit="1" customWidth="1"/>
    <col min="21" max="21" width="18.6640625" bestFit="1" customWidth="1"/>
    <col min="22" max="22" width="19.6640625" bestFit="1" customWidth="1"/>
    <col min="23" max="23" width="17" bestFit="1" customWidth="1"/>
    <col min="24" max="24" width="20.33203125" bestFit="1" customWidth="1"/>
    <col min="25" max="25" width="21.33203125" bestFit="1" customWidth="1"/>
    <col min="26" max="26" width="18.109375" bestFit="1" customWidth="1"/>
  </cols>
  <sheetData>
    <row r="1" spans="1:26" x14ac:dyDescent="0.3">
      <c r="A1" s="24"/>
      <c r="B1" s="25"/>
      <c r="C1" s="24"/>
      <c r="D1" s="26"/>
      <c r="E1" s="25" t="s">
        <v>21</v>
      </c>
      <c r="F1" s="25" t="s">
        <v>43</v>
      </c>
      <c r="G1" s="28" t="s">
        <v>28</v>
      </c>
      <c r="H1" s="25" t="s">
        <v>29</v>
      </c>
      <c r="I1" s="25" t="s">
        <v>6</v>
      </c>
      <c r="J1" s="25" t="s">
        <v>7</v>
      </c>
      <c r="K1" s="25" t="s">
        <v>8</v>
      </c>
      <c r="L1" s="25" t="s">
        <v>32</v>
      </c>
      <c r="M1" s="25" t="s">
        <v>39</v>
      </c>
      <c r="N1" s="25" t="s">
        <v>18</v>
      </c>
      <c r="O1" s="25" t="s">
        <v>15</v>
      </c>
      <c r="P1" s="25" t="s">
        <v>16</v>
      </c>
      <c r="Q1" s="25" t="s">
        <v>17</v>
      </c>
      <c r="R1" s="25" t="s">
        <v>33</v>
      </c>
      <c r="S1" s="25" t="s">
        <v>19</v>
      </c>
      <c r="T1" s="25" t="s">
        <v>40</v>
      </c>
      <c r="U1" s="25" t="s">
        <v>34</v>
      </c>
      <c r="V1" s="25" t="s">
        <v>35</v>
      </c>
      <c r="W1" s="25" t="s">
        <v>36</v>
      </c>
      <c r="X1" s="25" t="s">
        <v>37</v>
      </c>
      <c r="Y1" s="25" t="s">
        <v>38</v>
      </c>
      <c r="Z1" s="25" t="s">
        <v>41</v>
      </c>
    </row>
    <row r="2" spans="1:26" x14ac:dyDescent="0.3">
      <c r="A2" s="29" t="s">
        <v>30</v>
      </c>
      <c r="B2" s="29" t="s">
        <v>0</v>
      </c>
      <c r="C2" s="29" t="s">
        <v>31</v>
      </c>
      <c r="D2" s="29" t="s">
        <v>3</v>
      </c>
      <c r="E2" s="25" t="s">
        <v>22</v>
      </c>
      <c r="F2" s="25" t="s">
        <v>13</v>
      </c>
      <c r="G2" s="25" t="s">
        <v>13</v>
      </c>
      <c r="H2" s="25" t="s">
        <v>14</v>
      </c>
      <c r="I2" s="25" t="s">
        <v>67</v>
      </c>
      <c r="J2" s="25" t="s">
        <v>23</v>
      </c>
      <c r="K2" s="25" t="s">
        <v>56</v>
      </c>
      <c r="L2" s="25" t="s">
        <v>13</v>
      </c>
      <c r="M2" s="25" t="s">
        <v>13</v>
      </c>
      <c r="N2" s="25" t="s">
        <v>13</v>
      </c>
      <c r="O2" s="25" t="s">
        <v>67</v>
      </c>
      <c r="P2" s="30" t="s">
        <v>23</v>
      </c>
      <c r="Q2" s="25" t="s">
        <v>56</v>
      </c>
      <c r="R2" s="25" t="s">
        <v>13</v>
      </c>
      <c r="S2" s="25" t="s">
        <v>13</v>
      </c>
      <c r="T2" s="25" t="s">
        <v>13</v>
      </c>
      <c r="U2" s="25" t="s">
        <v>67</v>
      </c>
      <c r="V2" s="30" t="s">
        <v>23</v>
      </c>
      <c r="W2" s="25" t="s">
        <v>56</v>
      </c>
      <c r="X2" s="25" t="s">
        <v>13</v>
      </c>
      <c r="Y2" s="25" t="s">
        <v>13</v>
      </c>
      <c r="Z2" s="25" t="s">
        <v>13</v>
      </c>
    </row>
    <row r="3" spans="1:26" s="73" customFormat="1" x14ac:dyDescent="0.3">
      <c r="A3" s="67" t="s">
        <v>25</v>
      </c>
      <c r="B3" s="67" t="s">
        <v>45</v>
      </c>
      <c r="C3" s="67" t="str">
        <f>_xlfn.CONCAT(A3,B3)</f>
        <v>Ecopulpers_prod_to_+1%</v>
      </c>
      <c r="D3" s="67" t="s">
        <v>12</v>
      </c>
      <c r="E3" s="68">
        <v>0.99999991618096828</v>
      </c>
      <c r="F3" s="68">
        <v>0.30809648986905808</v>
      </c>
      <c r="G3" s="68">
        <v>0.30809651569340968</v>
      </c>
      <c r="H3" s="68">
        <v>3.245736154300138</v>
      </c>
      <c r="I3" s="68">
        <v>1.445919321369729</v>
      </c>
      <c r="J3" s="69">
        <v>9.2529664470930584E-5</v>
      </c>
      <c r="K3" s="69">
        <v>2.1291667462719488E-3</v>
      </c>
      <c r="L3" s="68">
        <v>3.0231395270675421E-2</v>
      </c>
      <c r="M3" s="68">
        <v>6.8420909810811281E-3</v>
      </c>
      <c r="N3" s="68">
        <v>3.2924906816333532E-2</v>
      </c>
      <c r="O3" s="68">
        <v>2.2479462786577642E-3</v>
      </c>
      <c r="P3" s="68">
        <v>2.062287945591379E-3</v>
      </c>
      <c r="Q3" s="68">
        <v>8.9824798124027438E-6</v>
      </c>
      <c r="R3" s="68">
        <v>0.29188280482776457</v>
      </c>
      <c r="S3" s="68">
        <v>5.6691531091928482E-2</v>
      </c>
      <c r="T3" s="68">
        <v>0.52841822453774512</v>
      </c>
      <c r="U3" s="68">
        <v>-14.456945267418631</v>
      </c>
      <c r="V3" s="68">
        <v>1.1369913008820729E-3</v>
      </c>
      <c r="W3" s="68">
        <v>-2.1282684982907089E-2</v>
      </c>
      <c r="X3" s="68">
        <v>-1.0431147878989581E-2</v>
      </c>
      <c r="Y3" s="68">
        <v>-0.27255753707140679</v>
      </c>
      <c r="Z3" s="68">
        <v>0.45999731472693378</v>
      </c>
    </row>
    <row r="4" spans="1:26" s="73" customFormat="1" x14ac:dyDescent="0.3">
      <c r="A4" s="67" t="s">
        <v>25</v>
      </c>
      <c r="B4" s="67" t="s">
        <v>105</v>
      </c>
      <c r="C4" s="67" t="str">
        <f t="shared" ref="C4:C12" si="0">_xlfn.CONCAT(A4,B4)</f>
        <v>Ecopulpers_prod_to_+1.25%</v>
      </c>
      <c r="D4" s="67" t="s">
        <v>12</v>
      </c>
      <c r="E4" s="68">
        <v>0.99999991618096828</v>
      </c>
      <c r="F4" s="68">
        <v>0.41912430431693792</v>
      </c>
      <c r="G4" s="68">
        <v>0.41912433944753419</v>
      </c>
      <c r="H4" s="68">
        <v>2.3859268142674388</v>
      </c>
      <c r="I4" s="68">
        <v>1.4510129842819881</v>
      </c>
      <c r="J4" s="69">
        <v>1.7171586114272941E-4</v>
      </c>
      <c r="K4" s="69">
        <v>2.6618392457749E-3</v>
      </c>
      <c r="L4" s="68">
        <v>4.0002521825954318E-2</v>
      </c>
      <c r="M4" s="68">
        <v>1.0819636983796951E-2</v>
      </c>
      <c r="N4" s="68">
        <v>4.5459198299795389E-2</v>
      </c>
      <c r="O4" s="68">
        <v>2.2479462786577642E-3</v>
      </c>
      <c r="P4" s="68">
        <v>2.062287945591379E-3</v>
      </c>
      <c r="Q4" s="68">
        <v>8.9824798124027438E-6</v>
      </c>
      <c r="R4" s="68">
        <v>0.29188280482776457</v>
      </c>
      <c r="S4" s="68">
        <v>5.6691531091928482E-2</v>
      </c>
      <c r="T4" s="68">
        <v>0.52841822453774512</v>
      </c>
      <c r="U4" s="68">
        <v>-14.507881896541219</v>
      </c>
      <c r="V4" s="68">
        <v>3.4512933416408492E-4</v>
      </c>
      <c r="W4" s="68">
        <v>-2.660940997793659E-2</v>
      </c>
      <c r="X4" s="68">
        <v>-0.10814241343177861</v>
      </c>
      <c r="Y4" s="68">
        <v>-0.39790045190602541</v>
      </c>
      <c r="Z4" s="68">
        <v>0.42022185469977558</v>
      </c>
    </row>
    <row r="5" spans="1:26" s="73" customFormat="1" x14ac:dyDescent="0.3">
      <c r="A5" s="70" t="s">
        <v>25</v>
      </c>
      <c r="B5" s="70" t="s">
        <v>57</v>
      </c>
      <c r="C5" s="70" t="str">
        <f t="shared" si="0"/>
        <v>Ecopulpers_prod_to_+1.5%</v>
      </c>
      <c r="D5" s="70" t="s">
        <v>12</v>
      </c>
      <c r="E5" s="71">
        <v>0.99999991618096828</v>
      </c>
      <c r="F5" s="71">
        <v>0.53015209548175335</v>
      </c>
      <c r="G5" s="71">
        <v>0.53015213991859234</v>
      </c>
      <c r="H5" s="71">
        <v>1.886250992316197</v>
      </c>
      <c r="I5" s="71">
        <v>1.456106646044645</v>
      </c>
      <c r="J5" s="72">
        <v>2.509020414436236E-4</v>
      </c>
      <c r="K5" s="72">
        <v>3.194511628862529E-3</v>
      </c>
      <c r="L5" s="71">
        <v>4.9773646984249353E-2</v>
      </c>
      <c r="M5" s="71">
        <v>1.4797182520851489E-2</v>
      </c>
      <c r="N5" s="71">
        <v>5.7993486989289522E-2</v>
      </c>
      <c r="O5" s="71">
        <v>2.2479462786577642E-3</v>
      </c>
      <c r="P5" s="71">
        <v>2.062287945591379E-3</v>
      </c>
      <c r="Q5" s="71">
        <v>8.9824798124027438E-6</v>
      </c>
      <c r="R5" s="71">
        <v>0.29188280482776457</v>
      </c>
      <c r="S5" s="71">
        <v>5.6691531091928482E-2</v>
      </c>
      <c r="T5" s="71">
        <v>0.52841822453774512</v>
      </c>
      <c r="U5" s="71">
        <v>-14.5588185141678</v>
      </c>
      <c r="V5" s="71">
        <v>-4.4673246884485712E-4</v>
      </c>
      <c r="W5" s="71">
        <v>-3.1936133808812883E-2</v>
      </c>
      <c r="X5" s="71">
        <v>-0.2058536650147289</v>
      </c>
      <c r="Y5" s="71">
        <v>-0.52324333880096674</v>
      </c>
      <c r="Z5" s="71">
        <v>0.38044639932923019</v>
      </c>
    </row>
    <row r="6" spans="1:26" s="73" customFormat="1" x14ac:dyDescent="0.3">
      <c r="A6" s="67" t="s">
        <v>25</v>
      </c>
      <c r="B6" s="67" t="s">
        <v>106</v>
      </c>
      <c r="C6" s="67" t="str">
        <f t="shared" si="0"/>
        <v>Ecopulpers_prod_to_+1.75%</v>
      </c>
      <c r="D6" s="67" t="s">
        <v>12</v>
      </c>
      <c r="E6" s="68">
        <v>0.99999991618096828</v>
      </c>
      <c r="F6" s="68">
        <v>0.64117986243218184</v>
      </c>
      <c r="G6" s="68">
        <v>0.6411799161752616</v>
      </c>
      <c r="H6" s="68">
        <v>1.559624646331963</v>
      </c>
      <c r="I6" s="68">
        <v>1.4612003067741171</v>
      </c>
      <c r="J6" s="69">
        <v>3.3008819991664501E-4</v>
      </c>
      <c r="K6" s="69">
        <v>3.7271839000823088E-3</v>
      </c>
      <c r="L6" s="68">
        <v>5.9544769348576658E-2</v>
      </c>
      <c r="M6" s="68">
        <v>1.877472666092217E-2</v>
      </c>
      <c r="N6" s="68">
        <v>7.0527772884815931E-2</v>
      </c>
      <c r="O6" s="68">
        <v>2.2479462786577642E-3</v>
      </c>
      <c r="P6" s="68">
        <v>2.062287945591379E-3</v>
      </c>
      <c r="Q6" s="68">
        <v>8.9824798124027438E-6</v>
      </c>
      <c r="R6" s="68">
        <v>0.29188280482776457</v>
      </c>
      <c r="S6" s="68">
        <v>5.6691531091928482E-2</v>
      </c>
      <c r="T6" s="68">
        <v>0.52841822453774512</v>
      </c>
      <c r="U6" s="68">
        <v>-14.609755121462509</v>
      </c>
      <c r="V6" s="68">
        <v>-1.238594053575071E-3</v>
      </c>
      <c r="W6" s="68">
        <v>-3.726285652101069E-2</v>
      </c>
      <c r="X6" s="68">
        <v>-0.30356488865800202</v>
      </c>
      <c r="Y6" s="68">
        <v>-0.64858619775623083</v>
      </c>
      <c r="Z6" s="68">
        <v>0.34067095792852342</v>
      </c>
    </row>
    <row r="7" spans="1:26" s="73" customFormat="1" x14ac:dyDescent="0.3">
      <c r="A7" s="67" t="s">
        <v>25</v>
      </c>
      <c r="B7" s="67" t="s">
        <v>44</v>
      </c>
      <c r="C7" s="67" t="str">
        <f t="shared" si="0"/>
        <v>Ecopulpers_prod_to_+2%</v>
      </c>
      <c r="D7" s="67" t="s">
        <v>12</v>
      </c>
      <c r="E7" s="68">
        <v>0.99999991618096828</v>
      </c>
      <c r="F7" s="68">
        <v>0.75220760516822338</v>
      </c>
      <c r="G7" s="68">
        <v>0.75220766821754181</v>
      </c>
      <c r="H7" s="68">
        <v>1.3294201086378661</v>
      </c>
      <c r="I7" s="68">
        <v>1.4662939663539869</v>
      </c>
      <c r="J7" s="69">
        <v>4.0927434929471929E-4</v>
      </c>
      <c r="K7" s="69">
        <v>4.2598560567057584E-3</v>
      </c>
      <c r="L7" s="68">
        <v>6.9315889850258827E-2</v>
      </c>
      <c r="M7" s="68">
        <v>2.2752270102500919E-2</v>
      </c>
      <c r="N7" s="68">
        <v>8.3062056452035904E-2</v>
      </c>
      <c r="O7" s="68">
        <v>2.2479462786577642E-3</v>
      </c>
      <c r="P7" s="68">
        <v>2.062287945591379E-3</v>
      </c>
      <c r="Q7" s="68">
        <v>8.9824798124027438E-6</v>
      </c>
      <c r="R7" s="68">
        <v>0.29188280482776457</v>
      </c>
      <c r="S7" s="68">
        <v>5.6691531091928482E-2</v>
      </c>
      <c r="T7" s="68">
        <v>0.52841822453774512</v>
      </c>
      <c r="U7" s="68">
        <v>-14.660691717261219</v>
      </c>
      <c r="V7" s="68">
        <v>-2.0304555473558139E-3</v>
      </c>
      <c r="W7" s="68">
        <v>-4.2589578087245172E-2</v>
      </c>
      <c r="X7" s="68">
        <v>-0.40127609367482359</v>
      </c>
      <c r="Y7" s="68">
        <v>-0.77392903342843056</v>
      </c>
      <c r="Z7" s="68">
        <v>0.30089552351273602</v>
      </c>
    </row>
    <row r="8" spans="1:26" s="73" customFormat="1" x14ac:dyDescent="0.3">
      <c r="A8" s="74" t="s">
        <v>25</v>
      </c>
      <c r="B8" s="74" t="s">
        <v>51</v>
      </c>
      <c r="C8" s="74" t="str">
        <f t="shared" si="0"/>
        <v>Ecopulpers_low_price_petroleum</v>
      </c>
      <c r="D8" s="74" t="s">
        <v>12</v>
      </c>
      <c r="E8" s="75">
        <v>0.99999991618096828</v>
      </c>
      <c r="F8" s="75">
        <v>0.53050432540476322</v>
      </c>
      <c r="G8" s="75">
        <v>0.53050436987112581</v>
      </c>
      <c r="H8" s="75">
        <v>1.8849986103656931</v>
      </c>
      <c r="I8" s="75">
        <v>1.4561078373226339</v>
      </c>
      <c r="J8" s="76">
        <v>2.513596264179796E-4</v>
      </c>
      <c r="K8" s="76">
        <v>3.1945144282872211E-3</v>
      </c>
      <c r="L8" s="75">
        <v>5.0015836488455527E-2</v>
      </c>
      <c r="M8" s="75">
        <v>1.4816922834143041E-2</v>
      </c>
      <c r="N8" s="75">
        <v>5.7999825570732362E-2</v>
      </c>
      <c r="O8" s="75">
        <v>2.2479462786577642E-3</v>
      </c>
      <c r="P8" s="75">
        <v>2.062287945591379E-3</v>
      </c>
      <c r="Q8" s="75">
        <v>8.9824798124027438E-6</v>
      </c>
      <c r="R8" s="75">
        <v>0.29188280482776457</v>
      </c>
      <c r="S8" s="75">
        <v>5.6691531091928482E-2</v>
      </c>
      <c r="T8" s="75">
        <v>0.52841822453774512</v>
      </c>
      <c r="U8" s="75">
        <v>-14.558830426947679</v>
      </c>
      <c r="V8" s="75">
        <v>-4.5130831858841702E-4</v>
      </c>
      <c r="W8" s="75">
        <v>-3.1936161803059797E-2</v>
      </c>
      <c r="X8" s="75">
        <v>-0.20827556005679071</v>
      </c>
      <c r="Y8" s="75">
        <v>-0.52330672461539507</v>
      </c>
      <c r="Z8" s="75">
        <v>0.38024899619631469</v>
      </c>
    </row>
    <row r="9" spans="1:26" s="73" customFormat="1" x14ac:dyDescent="0.3">
      <c r="A9" s="74" t="s">
        <v>25</v>
      </c>
      <c r="B9" s="74" t="s">
        <v>50</v>
      </c>
      <c r="C9" s="74" t="str">
        <f t="shared" si="0"/>
        <v>Ecopulpers_mid-low_price_petroleum</v>
      </c>
      <c r="D9" s="74" t="s">
        <v>12</v>
      </c>
      <c r="E9" s="75">
        <v>0.99999991618096828</v>
      </c>
      <c r="F9" s="75">
        <v>0.53043388016521931</v>
      </c>
      <c r="G9" s="75">
        <v>0.53043392462567729</v>
      </c>
      <c r="H9" s="75">
        <v>1.885248951046431</v>
      </c>
      <c r="I9" s="75">
        <v>1.456107599078678</v>
      </c>
      <c r="J9" s="76">
        <v>2.5126810578512959E-4</v>
      </c>
      <c r="K9" s="76">
        <v>3.1945138680384839E-3</v>
      </c>
      <c r="L9" s="75">
        <v>4.9967398401349783E-2</v>
      </c>
      <c r="M9" s="75">
        <v>1.481297449208796E-2</v>
      </c>
      <c r="N9" s="75">
        <v>5.7998558040708303E-2</v>
      </c>
      <c r="O9" s="75">
        <v>2.2479462786577642E-3</v>
      </c>
      <c r="P9" s="75">
        <v>2.062287945591379E-3</v>
      </c>
      <c r="Q9" s="75">
        <v>8.9824798124027438E-6</v>
      </c>
      <c r="R9" s="75">
        <v>0.29188280482776457</v>
      </c>
      <c r="S9" s="75">
        <v>5.6691531091928482E-2</v>
      </c>
      <c r="T9" s="75">
        <v>0.52841822453774512</v>
      </c>
      <c r="U9" s="75">
        <v>-14.55882804450812</v>
      </c>
      <c r="V9" s="75">
        <v>-4.5039311225991702E-4</v>
      </c>
      <c r="W9" s="75">
        <v>-3.1936156200572441E-2</v>
      </c>
      <c r="X9" s="75">
        <v>-0.2077911791857332</v>
      </c>
      <c r="Y9" s="75">
        <v>-0.52329404931515455</v>
      </c>
      <c r="Z9" s="75">
        <v>0.38028847961686552</v>
      </c>
    </row>
    <row r="10" spans="1:26" s="73" customFormat="1" x14ac:dyDescent="0.3">
      <c r="A10" s="74" t="s">
        <v>25</v>
      </c>
      <c r="B10" s="74" t="s">
        <v>52</v>
      </c>
      <c r="C10" s="74" t="str">
        <f t="shared" si="0"/>
        <v>Ecopulpers_mid_price_petroleum</v>
      </c>
      <c r="D10" s="74" t="s">
        <v>12</v>
      </c>
      <c r="E10" s="75">
        <v>0.99999991618096828</v>
      </c>
      <c r="F10" s="75">
        <v>0.53036343399435282</v>
      </c>
      <c r="G10" s="75">
        <v>0.53036347844890608</v>
      </c>
      <c r="H10" s="75">
        <v>1.885499361540856</v>
      </c>
      <c r="I10" s="75">
        <v>1.45610736082017</v>
      </c>
      <c r="J10" s="76">
        <v>2.511765906092478E-4</v>
      </c>
      <c r="K10" s="76">
        <v>3.1945133086992432E-3</v>
      </c>
      <c r="L10" s="75">
        <v>4.9918960547074682E-2</v>
      </c>
      <c r="M10" s="75">
        <v>1.480902638286352E-2</v>
      </c>
      <c r="N10" s="75">
        <v>5.7997290045022958E-2</v>
      </c>
      <c r="O10" s="75">
        <v>2.2479462786577642E-3</v>
      </c>
      <c r="P10" s="75">
        <v>2.062287945591379E-3</v>
      </c>
      <c r="Q10" s="75">
        <v>8.9824798124027438E-6</v>
      </c>
      <c r="R10" s="75">
        <v>0.29188280482776457</v>
      </c>
      <c r="S10" s="75">
        <v>5.6691531091928482E-2</v>
      </c>
      <c r="T10" s="75">
        <v>0.52841822453774512</v>
      </c>
      <c r="U10" s="75">
        <v>-14.55882566192304</v>
      </c>
      <c r="V10" s="75">
        <v>-4.4947796050109901E-4</v>
      </c>
      <c r="W10" s="75">
        <v>-3.1936150607180018E-2</v>
      </c>
      <c r="X10" s="75">
        <v>-0.2073068006429821</v>
      </c>
      <c r="Y10" s="75">
        <v>-0.52328136935830116</v>
      </c>
      <c r="Z10" s="75">
        <v>0.3803279607091099</v>
      </c>
    </row>
    <row r="11" spans="1:26" s="77" customFormat="1" x14ac:dyDescent="0.3">
      <c r="A11" s="74" t="s">
        <v>25</v>
      </c>
      <c r="B11" s="74" t="s">
        <v>49</v>
      </c>
      <c r="C11" s="74" t="str">
        <f t="shared" si="0"/>
        <v>Ecopulpers_mid-high_price_petroleum</v>
      </c>
      <c r="D11" s="74" t="s">
        <v>12</v>
      </c>
      <c r="E11" s="75">
        <v>0.99999991618096828</v>
      </c>
      <c r="F11" s="75">
        <v>0.53029298689216375</v>
      </c>
      <c r="G11" s="75">
        <v>0.53029303134081218</v>
      </c>
      <c r="H11" s="75">
        <v>1.88574984187811</v>
      </c>
      <c r="I11" s="75">
        <v>1.456107122576213</v>
      </c>
      <c r="J11" s="76">
        <v>2.510850736143766E-4</v>
      </c>
      <c r="K11" s="76">
        <v>3.1945127493600012E-3</v>
      </c>
      <c r="L11" s="75">
        <v>4.9870522692799568E-2</v>
      </c>
      <c r="M11" s="75">
        <v>1.480507850646973E-2</v>
      </c>
      <c r="N11" s="75">
        <v>5.7996022514998913E-2</v>
      </c>
      <c r="O11" s="75">
        <v>2.2479462786577642E-3</v>
      </c>
      <c r="P11" s="75">
        <v>2.062287945591379E-3</v>
      </c>
      <c r="Q11" s="75">
        <v>8.9824798124027438E-6</v>
      </c>
      <c r="R11" s="75">
        <v>0.29188280482776457</v>
      </c>
      <c r="S11" s="75">
        <v>5.6691531091928482E-2</v>
      </c>
      <c r="T11" s="75">
        <v>0.52841822453774512</v>
      </c>
      <c r="U11" s="75">
        <v>-14.55882327948348</v>
      </c>
      <c r="V11" s="75">
        <v>-4.4856279055238701E-4</v>
      </c>
      <c r="W11" s="75">
        <v>-3.1936145013787609E-2</v>
      </c>
      <c r="X11" s="75">
        <v>-0.20682242210023111</v>
      </c>
      <c r="Y11" s="75">
        <v>-0.52326869405806065</v>
      </c>
      <c r="Z11" s="75">
        <v>0.38036743947304791</v>
      </c>
    </row>
    <row r="12" spans="1:26" s="73" customFormat="1" x14ac:dyDescent="0.3">
      <c r="A12" s="74" t="s">
        <v>25</v>
      </c>
      <c r="B12" s="74" t="s">
        <v>48</v>
      </c>
      <c r="C12" s="74" t="str">
        <f t="shared" si="0"/>
        <v>Ecopulpers_high_price_petroleum</v>
      </c>
      <c r="D12" s="74" t="s">
        <v>12</v>
      </c>
      <c r="E12" s="75">
        <v>0.99999991618096828</v>
      </c>
      <c r="F12" s="75">
        <v>0.53022254258394241</v>
      </c>
      <c r="G12" s="75">
        <v>0.53022258702668623</v>
      </c>
      <c r="H12" s="75">
        <v>1.886000378836501</v>
      </c>
      <c r="I12" s="75">
        <v>1.456106884317705</v>
      </c>
      <c r="J12" s="76">
        <v>2.509935566195054E-4</v>
      </c>
      <c r="K12" s="76">
        <v>3.1945121909302539E-3</v>
      </c>
      <c r="L12" s="75">
        <v>4.9822084838524461E-2</v>
      </c>
      <c r="M12" s="75">
        <v>1.480113039724529E-2</v>
      </c>
      <c r="N12" s="75">
        <v>5.7994754519313567E-2</v>
      </c>
      <c r="O12" s="75">
        <v>2.2479462786577642E-3</v>
      </c>
      <c r="P12" s="75">
        <v>2.062287945591379E-3</v>
      </c>
      <c r="Q12" s="75">
        <v>8.9824798124027438E-6</v>
      </c>
      <c r="R12" s="75">
        <v>0.29188280482776457</v>
      </c>
      <c r="S12" s="75">
        <v>5.6691531091928482E-2</v>
      </c>
      <c r="T12" s="75">
        <v>0.52841822453774512</v>
      </c>
      <c r="U12" s="75">
        <v>-14.5588208968984</v>
      </c>
      <c r="V12" s="75">
        <v>-4.4764762060367502E-4</v>
      </c>
      <c r="W12" s="75">
        <v>-3.193613942949014E-2</v>
      </c>
      <c r="X12" s="75">
        <v>-0.20633804355748001</v>
      </c>
      <c r="Y12" s="75">
        <v>-0.52325601410120726</v>
      </c>
      <c r="Z12" s="75">
        <v>0.38040692056529218</v>
      </c>
    </row>
    <row r="13" spans="1:26" s="73" customFormat="1" x14ac:dyDescent="0.3">
      <c r="A13" s="84" t="s">
        <v>53</v>
      </c>
      <c r="B13" s="84" t="s">
        <v>58</v>
      </c>
      <c r="C13" s="84" t="str">
        <f t="shared" ref="C13:C22" si="1">_xlfn.CONCAT(A13,B13)</f>
        <v>Shading_trees_1800_cplant_ha</v>
      </c>
      <c r="D13" s="84" t="s">
        <v>12</v>
      </c>
      <c r="E13" s="85">
        <v>1.0000001583248379</v>
      </c>
      <c r="F13" s="85">
        <v>0.54259828943759203</v>
      </c>
      <c r="G13" s="85">
        <v>0.54259820353081956</v>
      </c>
      <c r="H13" s="85">
        <v>1.84298435470806</v>
      </c>
      <c r="I13" s="85">
        <v>2.437005793035496E-2</v>
      </c>
      <c r="J13" s="86">
        <v>2.9053702055534809E-3</v>
      </c>
      <c r="K13" s="86">
        <v>2.043773873992905E-3</v>
      </c>
      <c r="L13" s="85">
        <v>4.8473852453753352E-2</v>
      </c>
      <c r="M13" s="85">
        <v>4.6996647957712412E-2</v>
      </c>
      <c r="N13" s="85">
        <v>2.3837537039071321E-2</v>
      </c>
      <c r="O13" s="85">
        <v>5.1817132043652236E-4</v>
      </c>
      <c r="P13" s="85">
        <v>9.1856733160966542E-4</v>
      </c>
      <c r="Q13" s="85">
        <v>1.404879185429309E-6</v>
      </c>
      <c r="R13" s="85">
        <v>6.4913946902379394E-2</v>
      </c>
      <c r="S13" s="85">
        <v>9.7205753903836012E-2</v>
      </c>
      <c r="T13" s="85">
        <v>4.09148377366364E-3</v>
      </c>
      <c r="U13" s="85">
        <v>-0.48688298728666268</v>
      </c>
      <c r="V13" s="85">
        <v>-5.7188836779459962E-2</v>
      </c>
      <c r="W13" s="85">
        <v>-4.0874072600672662E-2</v>
      </c>
      <c r="X13" s="85">
        <v>-0.90456310217268765</v>
      </c>
      <c r="Y13" s="85">
        <v>-0.37954498687759042</v>
      </c>
      <c r="Z13" s="85">
        <v>-0.9358414753805846</v>
      </c>
    </row>
    <row r="14" spans="1:26" s="73" customFormat="1" x14ac:dyDescent="0.3">
      <c r="A14" s="84" t="s">
        <v>53</v>
      </c>
      <c r="B14" s="84" t="s">
        <v>59</v>
      </c>
      <c r="C14" s="84" t="str">
        <f t="shared" si="1"/>
        <v>Shading_trees_1940_cplant_ha</v>
      </c>
      <c r="D14" s="84" t="s">
        <v>12</v>
      </c>
      <c r="E14" s="85">
        <v>1.0000001583248379</v>
      </c>
      <c r="F14" s="85">
        <v>0.59032361954450607</v>
      </c>
      <c r="G14" s="85">
        <v>0.59032352608162963</v>
      </c>
      <c r="H14" s="85">
        <v>1.6939863580190779</v>
      </c>
      <c r="I14" s="85">
        <v>2.6398162095574659E-2</v>
      </c>
      <c r="J14" s="86">
        <v>2.941485990959336E-3</v>
      </c>
      <c r="K14" s="86">
        <v>2.2166034405017849E-3</v>
      </c>
      <c r="L14" s="85">
        <v>5.2498454228043563E-2</v>
      </c>
      <c r="M14" s="85">
        <v>5.0755505682900548E-2</v>
      </c>
      <c r="N14" s="85">
        <v>2.8650308959186081E-2</v>
      </c>
      <c r="O14" s="85">
        <v>5.1817132043652236E-4</v>
      </c>
      <c r="P14" s="85">
        <v>9.1856733160966542E-4</v>
      </c>
      <c r="Q14" s="85">
        <v>1.404879185429309E-6</v>
      </c>
      <c r="R14" s="85">
        <v>6.4913946902379394E-2</v>
      </c>
      <c r="S14" s="85">
        <v>9.7205753903836012E-2</v>
      </c>
      <c r="T14" s="85">
        <v>4.09148377366364E-3</v>
      </c>
      <c r="U14" s="85">
        <v>-0.52744507059105672</v>
      </c>
      <c r="V14" s="85">
        <v>-5.7911152487577063E-2</v>
      </c>
      <c r="W14" s="85">
        <v>-4.4330663930850278E-2</v>
      </c>
      <c r="X14" s="85">
        <v>-0.98505513765849173</v>
      </c>
      <c r="Y14" s="85">
        <v>-0.47580042527988547</v>
      </c>
      <c r="Z14" s="85">
        <v>-1.0110186298843471</v>
      </c>
    </row>
    <row r="15" spans="1:26" s="73" customFormat="1" x14ac:dyDescent="0.3">
      <c r="A15" s="87" t="s">
        <v>53</v>
      </c>
      <c r="B15" s="87" t="s">
        <v>60</v>
      </c>
      <c r="C15" s="87" t="str">
        <f t="shared" si="1"/>
        <v>Shading_trees_2080_cplant_ha</v>
      </c>
      <c r="D15" s="87" t="s">
        <v>12</v>
      </c>
      <c r="E15" s="88">
        <v>1.0000001583248379</v>
      </c>
      <c r="F15" s="88">
        <v>0.63804894406348467</v>
      </c>
      <c r="G15" s="88">
        <v>0.63804884304450515</v>
      </c>
      <c r="H15" s="88">
        <v>1.567278133799936</v>
      </c>
      <c r="I15" s="88">
        <v>2.8426266013411809E-2</v>
      </c>
      <c r="J15" s="89">
        <v>2.9776017690892331E-3</v>
      </c>
      <c r="K15" s="89">
        <v>2.389432987911277E-3</v>
      </c>
      <c r="L15" s="88">
        <v>5.6523055769503117E-2</v>
      </c>
      <c r="M15" s="88">
        <v>5.4514363640919328E-2</v>
      </c>
      <c r="N15" s="88">
        <v>3.3463079482316971E-2</v>
      </c>
      <c r="O15" s="88">
        <v>5.1817132043652236E-4</v>
      </c>
      <c r="P15" s="88">
        <v>9.1856733160966542E-4</v>
      </c>
      <c r="Q15" s="88">
        <v>1.404879185429309E-6</v>
      </c>
      <c r="R15" s="88">
        <v>6.4913946902379394E-2</v>
      </c>
      <c r="S15" s="88">
        <v>9.7205753903836012E-2</v>
      </c>
      <c r="T15" s="88">
        <v>4.09148377366364E-3</v>
      </c>
      <c r="U15" s="88">
        <v>-0.56800714894779958</v>
      </c>
      <c r="V15" s="88">
        <v>-5.8633468050174997E-2</v>
      </c>
      <c r="W15" s="88">
        <v>-4.778725487904012E-2</v>
      </c>
      <c r="X15" s="88">
        <v>-1.0655471684876829</v>
      </c>
      <c r="Y15" s="88">
        <v>-0.5720558357425034</v>
      </c>
      <c r="Z15" s="88">
        <v>-1.0861957890447229</v>
      </c>
    </row>
    <row r="16" spans="1:26" s="73" customFormat="1" x14ac:dyDescent="0.3">
      <c r="A16" s="84" t="s">
        <v>53</v>
      </c>
      <c r="B16" s="84" t="s">
        <v>62</v>
      </c>
      <c r="C16" s="84" t="str">
        <f t="shared" si="1"/>
        <v>Shading_trees_2220_cplant_ha</v>
      </c>
      <c r="D16" s="84" t="s">
        <v>12</v>
      </c>
      <c r="E16" s="85">
        <v>1.0000001583248379</v>
      </c>
      <c r="F16" s="85">
        <v>0.68577426392585039</v>
      </c>
      <c r="G16" s="85">
        <v>0.68577415535076858</v>
      </c>
      <c r="H16" s="85">
        <v>1.458206017531394</v>
      </c>
      <c r="I16" s="85">
        <v>3.0454369785729799E-2</v>
      </c>
      <c r="J16" s="86">
        <v>3.013717541762162E-3</v>
      </c>
      <c r="K16" s="86">
        <v>2.5622625207688539E-3</v>
      </c>
      <c r="L16" s="85">
        <v>6.0547657310962677E-2</v>
      </c>
      <c r="M16" s="85">
        <v>5.8273220434784889E-2</v>
      </c>
      <c r="N16" s="85">
        <v>3.8275849539786577E-2</v>
      </c>
      <c r="O16" s="85">
        <v>5.1817132043652236E-4</v>
      </c>
      <c r="P16" s="85">
        <v>9.1856733160966542E-4</v>
      </c>
      <c r="Q16" s="85">
        <v>1.404879185429309E-6</v>
      </c>
      <c r="R16" s="85">
        <v>6.4913946902379394E-2</v>
      </c>
      <c r="S16" s="85">
        <v>9.7205753903836012E-2</v>
      </c>
      <c r="T16" s="85">
        <v>4.09148377366364E-3</v>
      </c>
      <c r="U16" s="85">
        <v>-0.60856922439415939</v>
      </c>
      <c r="V16" s="85">
        <v>-5.9355783503633568E-2</v>
      </c>
      <c r="W16" s="85">
        <v>-5.1243845536191657E-2</v>
      </c>
      <c r="X16" s="85">
        <v>-1.1460391993168739</v>
      </c>
      <c r="Y16" s="85">
        <v>-0.66831123689189553</v>
      </c>
      <c r="Z16" s="85">
        <v>-1.1613729249220339</v>
      </c>
    </row>
    <row r="17" spans="1:26" s="73" customFormat="1" x14ac:dyDescent="0.3">
      <c r="A17" s="84" t="s">
        <v>53</v>
      </c>
      <c r="B17" s="84" t="s">
        <v>61</v>
      </c>
      <c r="C17" s="84" t="str">
        <f t="shared" si="1"/>
        <v>Shading_trees_2360_cplant_ha</v>
      </c>
      <c r="D17" s="84" t="s">
        <v>12</v>
      </c>
      <c r="E17" s="85">
        <v>1.0000001583248379</v>
      </c>
      <c r="F17" s="85">
        <v>0.73349958006292582</v>
      </c>
      <c r="G17" s="85">
        <v>0.73349946393174226</v>
      </c>
      <c r="H17" s="85">
        <v>1.363327513069672</v>
      </c>
      <c r="I17" s="85">
        <v>3.2482473325217143E-2</v>
      </c>
      <c r="J17" s="86">
        <v>3.0498333144350909E-3</v>
      </c>
      <c r="K17" s="86">
        <v>2.7350920354365371E-3</v>
      </c>
      <c r="L17" s="85">
        <v>6.4572258153930306E-2</v>
      </c>
      <c r="M17" s="85">
        <v>6.2032077228650451E-2</v>
      </c>
      <c r="N17" s="85">
        <v>4.3088619597256177E-2</v>
      </c>
      <c r="O17" s="85">
        <v>5.1817132043652236E-4</v>
      </c>
      <c r="P17" s="85">
        <v>9.1856733160966542E-4</v>
      </c>
      <c r="Q17" s="85">
        <v>1.404879185429309E-6</v>
      </c>
      <c r="R17" s="85">
        <v>6.4913946902379394E-2</v>
      </c>
      <c r="S17" s="85">
        <v>9.7205753903836012E-2</v>
      </c>
      <c r="T17" s="85">
        <v>4.09148377366364E-3</v>
      </c>
      <c r="U17" s="85">
        <v>-0.64913129518390633</v>
      </c>
      <c r="V17" s="85">
        <v>-6.0078098957092152E-2</v>
      </c>
      <c r="W17" s="85">
        <v>-5.4700435829545313E-2</v>
      </c>
      <c r="X17" s="85">
        <v>-1.226531216176227</v>
      </c>
      <c r="Y17" s="85">
        <v>-0.76456663804128766</v>
      </c>
      <c r="Z17" s="85">
        <v>-1.2365500607993449</v>
      </c>
    </row>
    <row r="18" spans="1:26" s="73" customFormat="1" x14ac:dyDescent="0.3">
      <c r="A18" s="35" t="s">
        <v>53</v>
      </c>
      <c r="B18" s="35" t="s">
        <v>63</v>
      </c>
      <c r="C18" s="35" t="str">
        <f t="shared" si="1"/>
        <v>Shading_trees_15kg_banana_per_tree</v>
      </c>
      <c r="D18" s="35" t="s">
        <v>12</v>
      </c>
      <c r="E18" s="37">
        <v>1.0000001583248379</v>
      </c>
      <c r="F18" s="37">
        <v>0.61077733058482409</v>
      </c>
      <c r="G18" s="37">
        <v>0.61077723388361771</v>
      </c>
      <c r="H18" s="37">
        <v>1.6372581434339251</v>
      </c>
      <c r="I18" s="37">
        <v>2.726734952011611E-2</v>
      </c>
      <c r="J18" s="38">
        <v>2.9569641774287452E-3</v>
      </c>
      <c r="K18" s="38">
        <v>2.2906732492629089E-3</v>
      </c>
      <c r="L18" s="37">
        <v>5.4223283659666777E-2</v>
      </c>
      <c r="M18" s="37">
        <v>5.236644484102726E-2</v>
      </c>
      <c r="N18" s="37">
        <v>3.0712924897670749E-2</v>
      </c>
      <c r="O18" s="37">
        <v>5.1817132043652236E-4</v>
      </c>
      <c r="P18" s="37">
        <v>9.1856733160966542E-4</v>
      </c>
      <c r="Q18" s="37">
        <v>1.404879185429309E-6</v>
      </c>
      <c r="R18" s="37">
        <v>6.4913946902379394E-2</v>
      </c>
      <c r="S18" s="37">
        <v>9.7205753903836012E-2</v>
      </c>
      <c r="T18" s="37">
        <v>4.09148377366364E-3</v>
      </c>
      <c r="U18" s="37">
        <v>-0.54482881908188574</v>
      </c>
      <c r="V18" s="37">
        <v>-5.8220716216965229E-2</v>
      </c>
      <c r="W18" s="37">
        <v>-4.5812060106072749E-2</v>
      </c>
      <c r="X18" s="37">
        <v>-1.0195517262909559</v>
      </c>
      <c r="Y18" s="37">
        <v>-0.51705274404957891</v>
      </c>
      <c r="Z18" s="37">
        <v>-1.043237413046882</v>
      </c>
    </row>
    <row r="19" spans="1:26" s="73" customFormat="1" x14ac:dyDescent="0.3">
      <c r="A19" s="35" t="s">
        <v>53</v>
      </c>
      <c r="B19" s="35" t="s">
        <v>64</v>
      </c>
      <c r="C19" s="35" t="str">
        <f t="shared" si="1"/>
        <v>Shading_trees_16kg_banana_per_tree</v>
      </c>
      <c r="D19" s="35" t="s">
        <v>12</v>
      </c>
      <c r="E19" s="37">
        <v>1.0000001583248379</v>
      </c>
      <c r="F19" s="37">
        <v>0.65623001847416162</v>
      </c>
      <c r="G19" s="37">
        <v>0.65622991457666691</v>
      </c>
      <c r="H19" s="37">
        <v>1.5238561634988841</v>
      </c>
      <c r="I19" s="37">
        <v>2.9198877004091631E-2</v>
      </c>
      <c r="J19" s="38">
        <v>2.9913601501903031E-3</v>
      </c>
      <c r="K19" s="38">
        <v>2.4552728109483719E-3</v>
      </c>
      <c r="L19" s="37">
        <v>5.8056237176060677E-2</v>
      </c>
      <c r="M19" s="37">
        <v>5.594630865380168E-2</v>
      </c>
      <c r="N19" s="37">
        <v>3.5296515561640263E-2</v>
      </c>
      <c r="O19" s="37">
        <v>5.1817132043652236E-4</v>
      </c>
      <c r="P19" s="37">
        <v>9.1856733160966542E-4</v>
      </c>
      <c r="Q19" s="37">
        <v>1.404879185429309E-6</v>
      </c>
      <c r="R19" s="37">
        <v>6.4913946902379394E-2</v>
      </c>
      <c r="S19" s="37">
        <v>9.7205753903836012E-2</v>
      </c>
      <c r="T19" s="37">
        <v>4.09148377366364E-3</v>
      </c>
      <c r="U19" s="37">
        <v>-0.58345936876139604</v>
      </c>
      <c r="V19" s="37">
        <v>-5.8908635672196397E-2</v>
      </c>
      <c r="W19" s="37">
        <v>-4.9104051339782018E-2</v>
      </c>
      <c r="X19" s="37">
        <v>-1.0962107966188339</v>
      </c>
      <c r="Y19" s="37">
        <v>-0.60872455732896924</v>
      </c>
      <c r="Z19" s="37">
        <v>-1.11483468930237</v>
      </c>
    </row>
    <row r="20" spans="1:26" s="73" customFormat="1" x14ac:dyDescent="0.3">
      <c r="A20" s="35" t="s">
        <v>53</v>
      </c>
      <c r="B20" s="35" t="s">
        <v>101</v>
      </c>
      <c r="C20" s="35" t="str">
        <f t="shared" si="1"/>
        <v>Shading_trees_17kg_banana_per_tree</v>
      </c>
      <c r="D20" s="35" t="s">
        <v>12</v>
      </c>
      <c r="E20" s="37">
        <v>1.0000001583248379</v>
      </c>
      <c r="F20" s="37">
        <v>0.70168270263820887</v>
      </c>
      <c r="G20" s="37">
        <v>0.70168259154442647</v>
      </c>
      <c r="H20" s="37">
        <v>1.425145802461719</v>
      </c>
      <c r="I20" s="37">
        <v>3.1130404269788411E-2</v>
      </c>
      <c r="J20" s="38">
        <v>3.0257561302278191E-3</v>
      </c>
      <c r="K20" s="38">
        <v>2.6198723599009099E-3</v>
      </c>
      <c r="L20" s="37">
        <v>6.188919092528522E-2</v>
      </c>
      <c r="M20" s="37">
        <v>5.9526172699406743E-2</v>
      </c>
      <c r="N20" s="37">
        <v>3.9880106225609779E-2</v>
      </c>
      <c r="O20" s="37">
        <v>5.1817132043652236E-4</v>
      </c>
      <c r="P20" s="37">
        <v>9.1856733160966542E-4</v>
      </c>
      <c r="Q20" s="37">
        <v>1.404879185429309E-6</v>
      </c>
      <c r="R20" s="37">
        <v>6.4913946902379394E-2</v>
      </c>
      <c r="S20" s="37">
        <v>9.7205753903836012E-2</v>
      </c>
      <c r="T20" s="37">
        <v>4.09148377366364E-3</v>
      </c>
      <c r="U20" s="37">
        <v>-0.62208991407533176</v>
      </c>
      <c r="V20" s="37">
        <v>-5.9596555272946723E-2</v>
      </c>
      <c r="W20" s="37">
        <v>-5.239604231883277E-2</v>
      </c>
      <c r="X20" s="37">
        <v>-1.172869871603325</v>
      </c>
      <c r="Y20" s="37">
        <v>-0.70039637060835958</v>
      </c>
      <c r="Z20" s="37">
        <v>-1.186431970214471</v>
      </c>
    </row>
    <row r="21" spans="1:26" s="73" customFormat="1" x14ac:dyDescent="0.3">
      <c r="A21" s="35" t="s">
        <v>53</v>
      </c>
      <c r="B21" s="35" t="s">
        <v>66</v>
      </c>
      <c r="C21" s="35" t="str">
        <f t="shared" si="1"/>
        <v>Shading_trees_18kg_banana_per_tree</v>
      </c>
      <c r="D21" s="35" t="s">
        <v>12</v>
      </c>
      <c r="E21" s="37">
        <v>1.0000001583248379</v>
      </c>
      <c r="F21" s="37">
        <v>0.74713538400828838</v>
      </c>
      <c r="G21" s="37">
        <v>0.74713526571821876</v>
      </c>
      <c r="H21" s="37">
        <v>1.338445721791359</v>
      </c>
      <c r="I21" s="37">
        <v>3.3061931433621787E-2</v>
      </c>
      <c r="J21" s="38">
        <v>3.0601521066273558E-3</v>
      </c>
      <c r="K21" s="38">
        <v>2.7844718943015319E-3</v>
      </c>
      <c r="L21" s="37">
        <v>6.5722143743187189E-2</v>
      </c>
      <c r="M21" s="37">
        <v>6.3106036512181163E-2</v>
      </c>
      <c r="N21" s="37">
        <v>4.4463696423918009E-2</v>
      </c>
      <c r="O21" s="37">
        <v>5.1817132043652236E-4</v>
      </c>
      <c r="P21" s="37">
        <v>9.1856733160966542E-4</v>
      </c>
      <c r="Q21" s="37">
        <v>1.404879185429309E-6</v>
      </c>
      <c r="R21" s="37">
        <v>6.4913946902379394E-2</v>
      </c>
      <c r="S21" s="37">
        <v>9.7205753903836012E-2</v>
      </c>
      <c r="T21" s="37">
        <v>4.09148377366364E-3</v>
      </c>
      <c r="U21" s="37">
        <v>-0.66072045735199936</v>
      </c>
      <c r="V21" s="37">
        <v>-6.028447480093746E-2</v>
      </c>
      <c r="W21" s="37">
        <v>-5.5688033006845217E-2</v>
      </c>
      <c r="X21" s="37">
        <v>-1.2495289279613639</v>
      </c>
      <c r="Y21" s="37">
        <v>-0.79206817457452416</v>
      </c>
      <c r="Z21" s="37">
        <v>-1.2580292464699601</v>
      </c>
    </row>
    <row r="22" spans="1:26" s="73" customFormat="1" x14ac:dyDescent="0.3">
      <c r="A22" s="35" t="s">
        <v>53</v>
      </c>
      <c r="B22" s="35" t="s">
        <v>65</v>
      </c>
      <c r="C22" s="35" t="str">
        <f t="shared" si="1"/>
        <v>Shading_trees_19kg_banana_per_tree</v>
      </c>
      <c r="D22" s="35" t="s">
        <v>12</v>
      </c>
      <c r="E22" s="37">
        <v>1.0000001583248379</v>
      </c>
      <c r="F22" s="37">
        <v>0.79258805979043245</v>
      </c>
      <c r="G22" s="37">
        <v>0.79258793430407637</v>
      </c>
      <c r="H22" s="37">
        <v>1.261689658293927</v>
      </c>
      <c r="I22" s="37">
        <v>3.499345836462453E-2</v>
      </c>
      <c r="J22" s="38">
        <v>3.094548072112957E-3</v>
      </c>
      <c r="K22" s="38">
        <v>2.94907141233125E-3</v>
      </c>
      <c r="L22" s="37">
        <v>6.9555096561089158E-2</v>
      </c>
      <c r="M22" s="37">
        <v>6.6685899393633008E-2</v>
      </c>
      <c r="N22" s="37">
        <v>4.9047286622226238E-2</v>
      </c>
      <c r="O22" s="37">
        <v>5.1817132043652236E-4</v>
      </c>
      <c r="P22" s="37">
        <v>9.1856733160966542E-4</v>
      </c>
      <c r="Q22" s="37">
        <v>1.404879185429309E-6</v>
      </c>
      <c r="R22" s="37">
        <v>6.4913946902379394E-2</v>
      </c>
      <c r="S22" s="37">
        <v>9.7205753903836012E-2</v>
      </c>
      <c r="T22" s="37">
        <v>4.09148377366364E-3</v>
      </c>
      <c r="U22" s="37">
        <v>-0.69935099597205408</v>
      </c>
      <c r="V22" s="37">
        <v>-6.0972394110649468E-2</v>
      </c>
      <c r="W22" s="37">
        <v>-5.8980023367439571E-2</v>
      </c>
      <c r="X22" s="37">
        <v>-1.326187984319404</v>
      </c>
      <c r="Y22" s="37">
        <v>-0.88373997854068875</v>
      </c>
      <c r="Z22" s="37">
        <v>-1.329626504098997</v>
      </c>
    </row>
    <row r="23" spans="1:26" s="73" customFormat="1" x14ac:dyDescent="0.3">
      <c r="A23" s="40" t="s">
        <v>26</v>
      </c>
      <c r="B23" s="40" t="s">
        <v>51</v>
      </c>
      <c r="C23" s="40" t="str">
        <f t="shared" ref="C23" si="2">_xlfn.CONCAT(A23,B23)</f>
        <v>Biomass_low_price_petroleum</v>
      </c>
      <c r="D23" s="40" t="s">
        <v>12</v>
      </c>
      <c r="E23" s="41">
        <v>1</v>
      </c>
      <c r="F23" s="41">
        <v>0.59322712852857118</v>
      </c>
      <c r="G23" s="41">
        <v>0.59322712852857118</v>
      </c>
      <c r="H23" s="41">
        <v>1.6856949925408511</v>
      </c>
      <c r="I23" s="41">
        <v>1.9240971209843684E-3</v>
      </c>
      <c r="J23" s="42">
        <v>1.053942454716179E-2</v>
      </c>
      <c r="K23" s="42">
        <v>4.5695051564409693E-6</v>
      </c>
      <c r="L23" s="41">
        <v>0.45486508572998413</v>
      </c>
      <c r="M23" s="41">
        <v>2.2634529795390951E-2</v>
      </c>
      <c r="N23" s="41">
        <v>1.3835020987279149E-2</v>
      </c>
      <c r="O23" s="41">
        <v>2.2329664572353683E-3</v>
      </c>
      <c r="P23" s="41">
        <v>1.9323308260079349E-3</v>
      </c>
      <c r="Q23" s="41">
        <v>8.9635059357481307E-6</v>
      </c>
      <c r="R23" s="41">
        <v>0.29779893556448872</v>
      </c>
      <c r="S23" s="41">
        <v>5.1284104614026049E-2</v>
      </c>
      <c r="T23" s="41">
        <v>0.52539698562922765</v>
      </c>
      <c r="U23" s="41">
        <v>-1.7008004752608316E-2</v>
      </c>
      <c r="V23" s="41">
        <v>-0.10346191464560997</v>
      </c>
      <c r="W23" s="41">
        <v>-3.673154562866156E-5</v>
      </c>
      <c r="X23" s="41">
        <v>-4.2508519217353529</v>
      </c>
      <c r="Y23" s="41">
        <v>-0.17506119333988346</v>
      </c>
      <c r="Z23" s="41">
        <v>0.3870467757564362</v>
      </c>
    </row>
    <row r="24" spans="1:26" s="73" customFormat="1" x14ac:dyDescent="0.3">
      <c r="A24" s="40" t="s">
        <v>26</v>
      </c>
      <c r="B24" s="40" t="s">
        <v>50</v>
      </c>
      <c r="C24" s="40" t="str">
        <f t="shared" ref="C24:C59" si="3">_xlfn.CONCAT(A24,B24)</f>
        <v>Biomass_mid-low_price_petroleum</v>
      </c>
      <c r="D24" s="40" t="s">
        <v>12</v>
      </c>
      <c r="E24" s="41">
        <v>1</v>
      </c>
      <c r="F24" s="41">
        <v>0.59670162414991901</v>
      </c>
      <c r="G24" s="41">
        <v>0.59670162414991901</v>
      </c>
      <c r="H24" s="41">
        <v>1.675879467270821</v>
      </c>
      <c r="I24" s="41">
        <v>1.9358479697594866E-3</v>
      </c>
      <c r="J24" s="42">
        <v>1.0543934131920167E-2</v>
      </c>
      <c r="K24" s="42">
        <v>4.5971093867793825E-6</v>
      </c>
      <c r="L24" s="41">
        <v>0.45725409664526223</v>
      </c>
      <c r="M24" s="41">
        <v>2.2829270752893767E-2</v>
      </c>
      <c r="N24" s="41">
        <v>1.3897547094069096E-2</v>
      </c>
      <c r="O24" s="41">
        <v>2.2329664572353683E-3</v>
      </c>
      <c r="P24" s="41">
        <v>1.9323308260079349E-3</v>
      </c>
      <c r="Q24" s="41">
        <v>8.9635059357481307E-6</v>
      </c>
      <c r="R24" s="41">
        <v>0.29779893556448872</v>
      </c>
      <c r="S24" s="41">
        <v>5.1284104614026049E-2</v>
      </c>
      <c r="T24" s="41">
        <v>0.52539698562922765</v>
      </c>
      <c r="U24" s="41">
        <v>-1.7125513240359498E-2</v>
      </c>
      <c r="V24" s="41">
        <v>-0.10350701049319373</v>
      </c>
      <c r="W24" s="41">
        <v>-3.7007587932045693E-5</v>
      </c>
      <c r="X24" s="41">
        <v>-4.2747420308881336</v>
      </c>
      <c r="Y24" s="41">
        <v>-0.17700860291491161</v>
      </c>
      <c r="Z24" s="41">
        <v>0.38642151468853669</v>
      </c>
    </row>
    <row r="25" spans="1:26" s="73" customFormat="1" x14ac:dyDescent="0.3">
      <c r="A25" s="40" t="s">
        <v>26</v>
      </c>
      <c r="B25" s="40" t="s">
        <v>52</v>
      </c>
      <c r="C25" s="40" t="str">
        <f t="shared" si="3"/>
        <v>Biomass_mid_price_petroleum</v>
      </c>
      <c r="D25" s="40" t="s">
        <v>12</v>
      </c>
      <c r="E25" s="41">
        <v>1</v>
      </c>
      <c r="F25" s="41">
        <v>0.60017611682249938</v>
      </c>
      <c r="G25" s="41">
        <v>0.60017611682249927</v>
      </c>
      <c r="H25" s="41">
        <v>1.666177596826546</v>
      </c>
      <c r="I25" s="41">
        <v>1.9475988085493386E-3</v>
      </c>
      <c r="J25" s="42">
        <v>1.0548443712851529E-2</v>
      </c>
      <c r="K25" s="42">
        <v>4.6247135929598926E-6</v>
      </c>
      <c r="L25" s="41">
        <v>0.45964310553277932</v>
      </c>
      <c r="M25" s="41">
        <v>2.3024011544920318E-2</v>
      </c>
      <c r="N25" s="41">
        <v>1.3960073147690178E-2</v>
      </c>
      <c r="O25" s="41">
        <v>2.2329664572353683E-3</v>
      </c>
      <c r="P25" s="41">
        <v>1.9323308260079349E-3</v>
      </c>
      <c r="Q25" s="41">
        <v>8.9635059357481307E-6</v>
      </c>
      <c r="R25" s="41">
        <v>0.29779893556448872</v>
      </c>
      <c r="S25" s="41">
        <v>5.1284104614026049E-2</v>
      </c>
      <c r="T25" s="41">
        <v>0.52539698562922765</v>
      </c>
      <c r="U25" s="41">
        <v>-1.7243021628258019E-2</v>
      </c>
      <c r="V25" s="41">
        <v>-0.10355210630250736</v>
      </c>
      <c r="W25" s="41">
        <v>-3.728362999385079E-5</v>
      </c>
      <c r="X25" s="41">
        <v>-4.2986321197633046</v>
      </c>
      <c r="Y25" s="41">
        <v>-0.17895601083517712</v>
      </c>
      <c r="Z25" s="41">
        <v>0.38579625415232588</v>
      </c>
    </row>
    <row r="26" spans="1:26" s="73" customFormat="1" x14ac:dyDescent="0.3">
      <c r="A26" s="43" t="s">
        <v>26</v>
      </c>
      <c r="B26" s="43" t="s">
        <v>49</v>
      </c>
      <c r="C26" s="43" t="str">
        <f t="shared" si="3"/>
        <v>Biomass_mid-high_price_petroleum</v>
      </c>
      <c r="D26" s="43" t="s">
        <v>12</v>
      </c>
      <c r="E26" s="45">
        <v>1</v>
      </c>
      <c r="F26" s="45">
        <v>0.60365060654579661</v>
      </c>
      <c r="G26" s="45">
        <v>0.60365060654579672</v>
      </c>
      <c r="H26" s="45">
        <v>1.656587418543634</v>
      </c>
      <c r="I26" s="45">
        <v>1.9593496373753968E-3</v>
      </c>
      <c r="J26" s="46">
        <v>1.0552953289954533E-2</v>
      </c>
      <c r="K26" s="46">
        <v>4.6523177766601296E-6</v>
      </c>
      <c r="L26" s="45">
        <v>0.46203211239244979</v>
      </c>
      <c r="M26" s="45">
        <v>2.3218752171728252E-2</v>
      </c>
      <c r="N26" s="45">
        <v>1.4022599148314187E-2</v>
      </c>
      <c r="O26" s="45">
        <v>2.2329664572353683E-3</v>
      </c>
      <c r="P26" s="45">
        <v>1.9323308260079349E-3</v>
      </c>
      <c r="Q26" s="45">
        <v>8.9635059357481307E-6</v>
      </c>
      <c r="R26" s="45">
        <v>0.29779893556448872</v>
      </c>
      <c r="S26" s="45">
        <v>5.1284104614026049E-2</v>
      </c>
      <c r="T26" s="45">
        <v>0.52539698562922765</v>
      </c>
      <c r="U26" s="45">
        <v>-1.73605299165186E-2</v>
      </c>
      <c r="V26" s="45">
        <v>-0.1035972020735374</v>
      </c>
      <c r="W26" s="45">
        <v>-3.7559671830853167E-5</v>
      </c>
      <c r="X26" s="45">
        <v>-4.3225221883600096</v>
      </c>
      <c r="Y26" s="45">
        <v>-0.18090341710325647</v>
      </c>
      <c r="Z26" s="45">
        <v>0.3851709941460858</v>
      </c>
    </row>
    <row r="27" spans="1:26" s="73" customFormat="1" x14ac:dyDescent="0.3">
      <c r="A27" s="40" t="s">
        <v>26</v>
      </c>
      <c r="B27" s="40" t="s">
        <v>48</v>
      </c>
      <c r="C27" s="40" t="str">
        <f t="shared" si="3"/>
        <v>Biomass_high_price_petroleum</v>
      </c>
      <c r="D27" s="40" t="s">
        <v>12</v>
      </c>
      <c r="E27" s="41">
        <v>1</v>
      </c>
      <c r="F27" s="41">
        <v>0.6071250933203266</v>
      </c>
      <c r="G27" s="41">
        <v>0.6071250933203266</v>
      </c>
      <c r="H27" s="41">
        <v>1.647107014686326</v>
      </c>
      <c r="I27" s="41">
        <v>1.9711004562269242E-3</v>
      </c>
      <c r="J27" s="42">
        <v>1.0557462863231193E-2</v>
      </c>
      <c r="K27" s="42">
        <v>4.6799219362024627E-6</v>
      </c>
      <c r="L27" s="41">
        <v>0.46442111722440238</v>
      </c>
      <c r="M27" s="41">
        <v>2.3413492633360553E-2</v>
      </c>
      <c r="N27" s="41">
        <v>1.4085125095855227E-2</v>
      </c>
      <c r="O27" s="41">
        <v>2.2329664572353683E-3</v>
      </c>
      <c r="P27" s="41">
        <v>1.9323308260079349E-3</v>
      </c>
      <c r="Q27" s="41">
        <v>8.9635059357481307E-6</v>
      </c>
      <c r="R27" s="41">
        <v>0.29779893556448872</v>
      </c>
      <c r="S27" s="41">
        <v>5.1284104614026049E-2</v>
      </c>
      <c r="T27" s="41">
        <v>0.52539698562922765</v>
      </c>
      <c r="U27" s="41">
        <v>-1.7478038105033875E-2</v>
      </c>
      <c r="V27" s="41">
        <v>-0.10364229780630399</v>
      </c>
      <c r="W27" s="41">
        <v>-3.7835713426276496E-5</v>
      </c>
      <c r="X27" s="41">
        <v>-4.3464122366795355</v>
      </c>
      <c r="Y27" s="41">
        <v>-0.18285082171957948</v>
      </c>
      <c r="Z27" s="41">
        <v>0.38454573467067538</v>
      </c>
    </row>
    <row r="28" spans="1:26" x14ac:dyDescent="0.3">
      <c r="A28" s="90" t="s">
        <v>26</v>
      </c>
      <c r="B28" s="90" t="s">
        <v>99</v>
      </c>
      <c r="C28" s="90" t="str">
        <f t="shared" si="3"/>
        <v>Biomass_low_price_fertilizer</v>
      </c>
      <c r="D28" s="90" t="s">
        <v>12</v>
      </c>
      <c r="E28" s="91">
        <v>1</v>
      </c>
      <c r="F28" s="91">
        <v>0.55136440095050143</v>
      </c>
      <c r="G28" s="91">
        <v>0.55136440095050143</v>
      </c>
      <c r="H28" s="91">
        <v>1.813682563248719</v>
      </c>
      <c r="I28" s="91">
        <v>1.8260153324796953E-3</v>
      </c>
      <c r="J28" s="92">
        <v>1.0493816174848935E-2</v>
      </c>
      <c r="K28" s="92">
        <v>4.3291870983493371E-6</v>
      </c>
      <c r="L28" s="91">
        <v>0.42218737703803216</v>
      </c>
      <c r="M28" s="91">
        <v>1.4859583517458218E-2</v>
      </c>
      <c r="N28" s="91">
        <v>1.2593743914677897E-2</v>
      </c>
      <c r="O28" s="91">
        <v>2.2329664572353683E-3</v>
      </c>
      <c r="P28" s="91">
        <v>1.9323308260079349E-3</v>
      </c>
      <c r="Q28" s="91">
        <v>8.9635059357481307E-6</v>
      </c>
      <c r="R28" s="91">
        <v>0.29779893556448872</v>
      </c>
      <c r="S28" s="91">
        <v>5.1284104614026049E-2</v>
      </c>
      <c r="T28" s="91">
        <v>0.52539698562922765</v>
      </c>
      <c r="U28" s="91">
        <v>-1.6027186867561587E-2</v>
      </c>
      <c r="V28" s="91">
        <v>-0.10300583092248142</v>
      </c>
      <c r="W28" s="91">
        <v>-3.4328365047745241E-5</v>
      </c>
      <c r="X28" s="91">
        <v>-3.924074834815833</v>
      </c>
      <c r="Y28" s="91">
        <v>-9.7311730560556142E-2</v>
      </c>
      <c r="Z28" s="91">
        <v>0.39945954648244869</v>
      </c>
    </row>
    <row r="29" spans="1:26" x14ac:dyDescent="0.3">
      <c r="A29" s="90" t="s">
        <v>26</v>
      </c>
      <c r="B29" s="90" t="s">
        <v>100</v>
      </c>
      <c r="C29" s="90" t="str">
        <f t="shared" ref="C29:C32" si="4">_xlfn.CONCAT(A29,B29)</f>
        <v>Biomass_mid-low_price_fertilizer</v>
      </c>
      <c r="D29" s="90" t="s">
        <v>12</v>
      </c>
      <c r="E29" s="91">
        <v>1</v>
      </c>
      <c r="F29" s="91">
        <v>0.57750750382236216</v>
      </c>
      <c r="G29" s="91">
        <v>0.57750750382236216</v>
      </c>
      <c r="H29" s="91">
        <v>1.731579232098764</v>
      </c>
      <c r="I29" s="91">
        <v>1.8926824851234934E-3</v>
      </c>
      <c r="J29" s="92">
        <v>1.0523384732485784E-2</v>
      </c>
      <c r="K29" s="92">
        <v>4.490752437504733E-6</v>
      </c>
      <c r="L29" s="91">
        <v>0.44210974477178122</v>
      </c>
      <c r="M29" s="91">
        <v>1.9039167856554077E-2</v>
      </c>
      <c r="N29" s="91">
        <v>1.3308171533600463E-2</v>
      </c>
      <c r="O29" s="91">
        <v>2.2329664572353683E-3</v>
      </c>
      <c r="P29" s="91">
        <v>1.9323308260079349E-3</v>
      </c>
      <c r="Q29" s="91">
        <v>8.9635059357481307E-6</v>
      </c>
      <c r="R29" s="91">
        <v>0.29779893556448872</v>
      </c>
      <c r="S29" s="91">
        <v>5.1284104614026049E-2</v>
      </c>
      <c r="T29" s="91">
        <v>0.52539698562922765</v>
      </c>
      <c r="U29" s="91">
        <v>-1.6693858393999568E-2</v>
      </c>
      <c r="V29" s="91">
        <v>-0.1033015164988499</v>
      </c>
      <c r="W29" s="91">
        <v>-3.5944018439299194E-5</v>
      </c>
      <c r="X29" s="91">
        <v>-4.1232985121533243</v>
      </c>
      <c r="Y29" s="91">
        <v>-0.13910757395151471</v>
      </c>
      <c r="Z29" s="91">
        <v>0.392315270293223</v>
      </c>
    </row>
    <row r="30" spans="1:26" s="78" customFormat="1" x14ac:dyDescent="0.3">
      <c r="A30" s="90" t="s">
        <v>26</v>
      </c>
      <c r="B30" s="90" t="s">
        <v>96</v>
      </c>
      <c r="C30" s="90" t="str">
        <f t="shared" si="4"/>
        <v>Biomass_mid_price_fertilizer</v>
      </c>
      <c r="D30" s="90" t="s">
        <v>12</v>
      </c>
      <c r="E30" s="91">
        <v>1</v>
      </c>
      <c r="F30" s="91">
        <v>0.60365060654579661</v>
      </c>
      <c r="G30" s="91">
        <v>0.60365060654579672</v>
      </c>
      <c r="H30" s="91">
        <v>1.656587418543634</v>
      </c>
      <c r="I30" s="91">
        <v>1.9593496373753968E-3</v>
      </c>
      <c r="J30" s="92">
        <v>1.0552953289954533E-2</v>
      </c>
      <c r="K30" s="92">
        <v>4.6523177766601296E-6</v>
      </c>
      <c r="L30" s="91">
        <v>0.46203211239244979</v>
      </c>
      <c r="M30" s="91">
        <v>2.3218752171728252E-2</v>
      </c>
      <c r="N30" s="91">
        <v>1.4022599148314187E-2</v>
      </c>
      <c r="O30" s="91">
        <v>2.2329664572353683E-3</v>
      </c>
      <c r="P30" s="91">
        <v>1.9323308260079349E-3</v>
      </c>
      <c r="Q30" s="91">
        <v>8.9635059357481307E-6</v>
      </c>
      <c r="R30" s="91">
        <v>0.29779893556448872</v>
      </c>
      <c r="S30" s="91">
        <v>5.1284104614026049E-2</v>
      </c>
      <c r="T30" s="91">
        <v>0.52539698562922765</v>
      </c>
      <c r="U30" s="91">
        <v>-1.73605299165186E-2</v>
      </c>
      <c r="V30" s="91">
        <v>-0.1035972020735374</v>
      </c>
      <c r="W30" s="91">
        <v>-3.7559671830853167E-5</v>
      </c>
      <c r="X30" s="91">
        <v>-4.3225221883600096</v>
      </c>
      <c r="Y30" s="91">
        <v>-0.18090341710325647</v>
      </c>
      <c r="Z30" s="91">
        <v>0.3851709941460858</v>
      </c>
    </row>
    <row r="31" spans="1:26" x14ac:dyDescent="0.3">
      <c r="A31" s="90" t="s">
        <v>26</v>
      </c>
      <c r="B31" s="90" t="s">
        <v>97</v>
      </c>
      <c r="C31" s="90" t="str">
        <f t="shared" si="4"/>
        <v>Biomass_mid-high_price_fertilizer</v>
      </c>
      <c r="D31" s="90" t="s">
        <v>12</v>
      </c>
      <c r="E31" s="91">
        <v>1</v>
      </c>
      <c r="F31" s="91">
        <v>0.62979370912114874</v>
      </c>
      <c r="G31" s="91">
        <v>0.62979370912114874</v>
      </c>
      <c r="H31" s="91">
        <v>1.587821512849753</v>
      </c>
      <c r="I31" s="91">
        <v>2.026016789256878E-3</v>
      </c>
      <c r="J31" s="92">
        <v>1.058252184725619E-2</v>
      </c>
      <c r="K31" s="92">
        <v>4.8138831139701304E-6</v>
      </c>
      <c r="L31" s="91">
        <v>0.48195447990012374</v>
      </c>
      <c r="M31" s="91">
        <v>2.7398336463367264E-2</v>
      </c>
      <c r="N31" s="91">
        <v>1.4737026759076751E-2</v>
      </c>
      <c r="O31" s="91">
        <v>2.2329664572353683E-3</v>
      </c>
      <c r="P31" s="91">
        <v>1.9323308260079349E-3</v>
      </c>
      <c r="Q31" s="91">
        <v>8.9635059357481307E-6</v>
      </c>
      <c r="R31" s="91">
        <v>0.29779893556448872</v>
      </c>
      <c r="S31" s="91">
        <v>5.1284104614026049E-2</v>
      </c>
      <c r="T31" s="91">
        <v>0.52539698562922765</v>
      </c>
      <c r="U31" s="91">
        <v>-1.8027201435333411E-2</v>
      </c>
      <c r="V31" s="91">
        <v>-0.10389288764655397</v>
      </c>
      <c r="W31" s="91">
        <v>-3.9175325203953173E-5</v>
      </c>
      <c r="X31" s="91">
        <v>-4.5217458634367489</v>
      </c>
      <c r="Y31" s="91">
        <v>-0.22269926001964657</v>
      </c>
      <c r="Z31" s="91">
        <v>0.37802671803846011</v>
      </c>
    </row>
    <row r="32" spans="1:26" x14ac:dyDescent="0.3">
      <c r="A32" s="90" t="s">
        <v>26</v>
      </c>
      <c r="B32" s="90" t="s">
        <v>98</v>
      </c>
      <c r="C32" s="90" t="str">
        <f t="shared" si="4"/>
        <v>Biomass_high_price_fertilizer</v>
      </c>
      <c r="D32" s="90" t="s">
        <v>12</v>
      </c>
      <c r="E32" s="91">
        <v>1</v>
      </c>
      <c r="F32" s="91">
        <v>0.65593681154807448</v>
      </c>
      <c r="G32" s="91">
        <v>0.65593681154807448</v>
      </c>
      <c r="H32" s="91">
        <v>1.524537093199424</v>
      </c>
      <c r="I32" s="91">
        <v>2.0926839407625708E-3</v>
      </c>
      <c r="J32" s="92">
        <v>1.0612090404389748E-2</v>
      </c>
      <c r="K32" s="92">
        <v>4.9754484509446044E-6</v>
      </c>
      <c r="L32" s="91">
        <v>0.50187684729484616</v>
      </c>
      <c r="M32" s="91">
        <v>3.1577920731299301E-2</v>
      </c>
      <c r="N32" s="91">
        <v>1.5451454365716367E-2</v>
      </c>
      <c r="O32" s="91">
        <v>2.2329664572353683E-3</v>
      </c>
      <c r="P32" s="91">
        <v>1.9323308260079349E-3</v>
      </c>
      <c r="Q32" s="91">
        <v>8.9635059357481307E-6</v>
      </c>
      <c r="R32" s="91">
        <v>0.29779893556448872</v>
      </c>
      <c r="S32" s="91">
        <v>5.1284104614026049E-2</v>
      </c>
      <c r="T32" s="91">
        <v>0.52539698562922765</v>
      </c>
      <c r="U32" s="91">
        <v>-1.869387295039034E-2</v>
      </c>
      <c r="V32" s="91">
        <v>-0.10418857321788955</v>
      </c>
      <c r="W32" s="91">
        <v>-4.0790978573697912E-5</v>
      </c>
      <c r="X32" s="91">
        <v>-4.7209695373839731</v>
      </c>
      <c r="Y32" s="91">
        <v>-0.26449510269896698</v>
      </c>
      <c r="Z32" s="91">
        <v>0.37088244197206399</v>
      </c>
    </row>
    <row r="33" spans="1:26" x14ac:dyDescent="0.3">
      <c r="A33" s="51"/>
      <c r="B33" s="51"/>
      <c r="C33" s="51" t="str">
        <f t="shared" si="3"/>
        <v/>
      </c>
      <c r="D33" s="51"/>
      <c r="E33" s="52">
        <v>0</v>
      </c>
      <c r="F33" s="52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>
        <v>0</v>
      </c>
    </row>
    <row r="34" spans="1:26" x14ac:dyDescent="0.3">
      <c r="A34" s="51"/>
      <c r="B34" s="51"/>
      <c r="C34" s="51" t="str">
        <f t="shared" si="3"/>
        <v/>
      </c>
      <c r="D34" s="51"/>
      <c r="E34" s="52">
        <v>0</v>
      </c>
      <c r="F34" s="52">
        <v>0</v>
      </c>
      <c r="G34" s="52">
        <v>0</v>
      </c>
      <c r="H34" s="52">
        <v>0</v>
      </c>
      <c r="I34" s="52">
        <v>0</v>
      </c>
      <c r="J34" s="52">
        <v>0</v>
      </c>
      <c r="K34" s="52">
        <v>0</v>
      </c>
      <c r="L34" s="52">
        <v>0</v>
      </c>
      <c r="M34" s="52">
        <v>0</v>
      </c>
      <c r="N34" s="52">
        <v>0</v>
      </c>
      <c r="O34" s="52">
        <v>0</v>
      </c>
      <c r="P34" s="52">
        <v>0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0</v>
      </c>
      <c r="Z34" s="52">
        <v>0</v>
      </c>
    </row>
    <row r="35" spans="1:26" x14ac:dyDescent="0.3">
      <c r="A35" s="51"/>
      <c r="B35" s="51"/>
      <c r="C35" s="51" t="str">
        <f t="shared" si="3"/>
        <v/>
      </c>
      <c r="D35" s="51"/>
      <c r="E35" s="52">
        <v>0</v>
      </c>
      <c r="F35" s="52">
        <v>0</v>
      </c>
      <c r="G35" s="52">
        <v>0</v>
      </c>
      <c r="H35" s="52">
        <v>0</v>
      </c>
      <c r="I35" s="52">
        <v>0</v>
      </c>
      <c r="J35" s="52">
        <v>0</v>
      </c>
      <c r="K35" s="52">
        <v>0</v>
      </c>
      <c r="L35" s="52">
        <v>0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</row>
    <row r="36" spans="1:26" x14ac:dyDescent="0.3">
      <c r="A36" s="51"/>
      <c r="B36" s="51"/>
      <c r="C36" s="51" t="str">
        <f t="shared" si="3"/>
        <v/>
      </c>
      <c r="D36" s="51"/>
      <c r="E36" s="52">
        <v>0</v>
      </c>
      <c r="F36" s="52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</row>
    <row r="37" spans="1:26" x14ac:dyDescent="0.3">
      <c r="A37" s="51"/>
      <c r="B37" s="51"/>
      <c r="C37" s="51" t="str">
        <f t="shared" si="3"/>
        <v/>
      </c>
      <c r="D37" s="51"/>
      <c r="E37" s="52">
        <v>0</v>
      </c>
      <c r="F37" s="52">
        <v>0</v>
      </c>
      <c r="G37" s="52">
        <v>0</v>
      </c>
      <c r="H37" s="52">
        <v>0</v>
      </c>
      <c r="I37" s="52">
        <v>0</v>
      </c>
      <c r="J37" s="52">
        <v>0</v>
      </c>
      <c r="K37" s="52">
        <v>0</v>
      </c>
      <c r="L37" s="52">
        <v>0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</row>
    <row r="38" spans="1:26" x14ac:dyDescent="0.3">
      <c r="A38" s="51"/>
      <c r="B38" s="51"/>
      <c r="C38" s="51" t="str">
        <f t="shared" si="3"/>
        <v/>
      </c>
      <c r="D38" s="51"/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</row>
    <row r="39" spans="1:26" x14ac:dyDescent="0.3">
      <c r="A39" s="51"/>
      <c r="B39" s="51"/>
      <c r="C39" s="51" t="str">
        <f t="shared" si="3"/>
        <v/>
      </c>
      <c r="D39" s="51"/>
      <c r="E39" s="52">
        <v>0</v>
      </c>
      <c r="F39" s="52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</row>
    <row r="40" spans="1:26" x14ac:dyDescent="0.3">
      <c r="A40" s="51"/>
      <c r="B40" s="51"/>
      <c r="C40" s="51" t="str">
        <f t="shared" si="3"/>
        <v/>
      </c>
      <c r="D40" s="51"/>
      <c r="E40" s="52">
        <v>0</v>
      </c>
      <c r="F40" s="52">
        <v>0</v>
      </c>
      <c r="G40" s="52">
        <v>0</v>
      </c>
      <c r="H40" s="52">
        <v>0</v>
      </c>
      <c r="I40" s="52">
        <v>0</v>
      </c>
      <c r="J40" s="52">
        <v>0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0</v>
      </c>
      <c r="Z40" s="52">
        <v>0</v>
      </c>
    </row>
    <row r="41" spans="1:26" x14ac:dyDescent="0.3">
      <c r="A41" s="51"/>
      <c r="B41" s="51"/>
      <c r="C41" s="51" t="str">
        <f t="shared" si="3"/>
        <v/>
      </c>
      <c r="D41" s="51"/>
      <c r="E41" s="52">
        <v>0</v>
      </c>
      <c r="F41" s="52">
        <v>0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0</v>
      </c>
      <c r="Z41" s="52">
        <v>0</v>
      </c>
    </row>
    <row r="42" spans="1:26" x14ac:dyDescent="0.3">
      <c r="A42" s="51"/>
      <c r="B42" s="51"/>
      <c r="C42" s="51" t="str">
        <f t="shared" si="3"/>
        <v/>
      </c>
      <c r="D42" s="51"/>
      <c r="E42" s="52">
        <v>0</v>
      </c>
      <c r="F42" s="52">
        <v>0</v>
      </c>
      <c r="G42" s="52">
        <v>0</v>
      </c>
      <c r="H42" s="52">
        <v>0</v>
      </c>
      <c r="I42" s="52">
        <v>0</v>
      </c>
      <c r="J42" s="52">
        <v>0</v>
      </c>
      <c r="K42" s="52">
        <v>0</v>
      </c>
      <c r="L42" s="52">
        <v>0</v>
      </c>
      <c r="M42" s="52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2">
        <v>0</v>
      </c>
    </row>
    <row r="43" spans="1:26" x14ac:dyDescent="0.3">
      <c r="A43" s="51"/>
      <c r="B43" s="51"/>
      <c r="C43" s="51" t="str">
        <f t="shared" si="3"/>
        <v/>
      </c>
      <c r="D43" s="51"/>
      <c r="E43" s="52">
        <v>0</v>
      </c>
      <c r="F43" s="52">
        <v>0</v>
      </c>
      <c r="G43" s="52">
        <v>0</v>
      </c>
      <c r="H43" s="52">
        <v>0</v>
      </c>
      <c r="I43" s="52">
        <v>0</v>
      </c>
      <c r="J43" s="52">
        <v>0</v>
      </c>
      <c r="K43" s="52">
        <v>0</v>
      </c>
      <c r="L43" s="52">
        <v>0</v>
      </c>
      <c r="M43" s="52">
        <v>0</v>
      </c>
      <c r="N43" s="52">
        <v>0</v>
      </c>
      <c r="O43" s="52">
        <v>0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</row>
    <row r="44" spans="1:26" x14ac:dyDescent="0.3">
      <c r="A44" s="51"/>
      <c r="B44" s="51"/>
      <c r="C44" s="51" t="str">
        <f t="shared" si="3"/>
        <v/>
      </c>
      <c r="D44" s="51"/>
      <c r="E44" s="52">
        <v>0</v>
      </c>
      <c r="F44" s="52">
        <v>0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0</v>
      </c>
      <c r="Z44" s="52">
        <v>0</v>
      </c>
    </row>
    <row r="45" spans="1:26" x14ac:dyDescent="0.3">
      <c r="A45" s="51"/>
      <c r="B45" s="51"/>
      <c r="C45" s="51" t="str">
        <f t="shared" si="3"/>
        <v/>
      </c>
      <c r="D45" s="51"/>
      <c r="E45" s="52">
        <v>0</v>
      </c>
      <c r="F45" s="52">
        <v>0</v>
      </c>
      <c r="G45" s="52">
        <v>0</v>
      </c>
      <c r="H45" s="52">
        <v>0</v>
      </c>
      <c r="I45" s="52">
        <v>0</v>
      </c>
      <c r="J45" s="52">
        <v>0</v>
      </c>
      <c r="K45" s="52">
        <v>0</v>
      </c>
      <c r="L45" s="52">
        <v>0</v>
      </c>
      <c r="M45" s="52">
        <v>0</v>
      </c>
      <c r="N45" s="52">
        <v>0</v>
      </c>
      <c r="O45" s="52">
        <v>0</v>
      </c>
      <c r="P45" s="52">
        <v>0</v>
      </c>
      <c r="Q45" s="52">
        <v>0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0</v>
      </c>
      <c r="Z45" s="52">
        <v>0</v>
      </c>
    </row>
    <row r="46" spans="1:26" x14ac:dyDescent="0.3">
      <c r="A46" s="51"/>
      <c r="B46" s="51"/>
      <c r="C46" s="51" t="str">
        <f t="shared" si="3"/>
        <v/>
      </c>
      <c r="D46" s="51"/>
      <c r="E46" s="52">
        <v>0</v>
      </c>
      <c r="F46" s="52">
        <v>0</v>
      </c>
      <c r="G46" s="52">
        <v>0</v>
      </c>
      <c r="H46" s="52">
        <v>0</v>
      </c>
      <c r="I46" s="52">
        <v>0</v>
      </c>
      <c r="J46" s="52">
        <v>0</v>
      </c>
      <c r="K46" s="52">
        <v>0</v>
      </c>
      <c r="L46" s="52">
        <v>0</v>
      </c>
      <c r="M46" s="52">
        <v>0</v>
      </c>
      <c r="N46" s="52">
        <v>0</v>
      </c>
      <c r="O46" s="52">
        <v>0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</row>
    <row r="47" spans="1:26" x14ac:dyDescent="0.3">
      <c r="A47" s="51"/>
      <c r="B47" s="51"/>
      <c r="C47" s="51" t="str">
        <f t="shared" si="3"/>
        <v/>
      </c>
      <c r="D47" s="51"/>
      <c r="E47" s="52">
        <v>0</v>
      </c>
      <c r="F47" s="52">
        <v>0</v>
      </c>
      <c r="G47" s="52">
        <v>0</v>
      </c>
      <c r="H47" s="52">
        <v>0</v>
      </c>
      <c r="I47" s="52">
        <v>0</v>
      </c>
      <c r="J47" s="52">
        <v>0</v>
      </c>
      <c r="K47" s="52">
        <v>0</v>
      </c>
      <c r="L47" s="52">
        <v>0</v>
      </c>
      <c r="M47" s="52">
        <v>0</v>
      </c>
      <c r="N47" s="52">
        <v>0</v>
      </c>
      <c r="O47" s="52">
        <v>0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</row>
    <row r="48" spans="1:26" x14ac:dyDescent="0.3">
      <c r="A48" s="51"/>
      <c r="B48" s="51"/>
      <c r="C48" s="51" t="str">
        <f t="shared" si="3"/>
        <v/>
      </c>
      <c r="D48" s="51"/>
      <c r="E48" s="52">
        <v>0</v>
      </c>
      <c r="F48" s="52">
        <v>0</v>
      </c>
      <c r="G48" s="52">
        <v>0</v>
      </c>
      <c r="H48" s="52">
        <v>0</v>
      </c>
      <c r="I48" s="52">
        <v>0</v>
      </c>
      <c r="J48" s="52">
        <v>0</v>
      </c>
      <c r="K48" s="52">
        <v>0</v>
      </c>
      <c r="L48" s="52">
        <v>0</v>
      </c>
      <c r="M48" s="52">
        <v>0</v>
      </c>
      <c r="N48" s="52">
        <v>0</v>
      </c>
      <c r="O48" s="52">
        <v>0</v>
      </c>
      <c r="P48" s="52">
        <v>0</v>
      </c>
      <c r="Q48" s="52">
        <v>0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0</v>
      </c>
      <c r="Y48" s="52">
        <v>0</v>
      </c>
      <c r="Z48" s="52">
        <v>0</v>
      </c>
    </row>
    <row r="49" spans="1:26" x14ac:dyDescent="0.3">
      <c r="A49" s="51"/>
      <c r="B49" s="51"/>
      <c r="C49" s="51" t="str">
        <f t="shared" si="3"/>
        <v/>
      </c>
      <c r="D49" s="51"/>
      <c r="E49" s="52">
        <v>0</v>
      </c>
      <c r="F49" s="52">
        <v>0</v>
      </c>
      <c r="G49" s="52">
        <v>0</v>
      </c>
      <c r="H49" s="52">
        <v>0</v>
      </c>
      <c r="I49" s="52">
        <v>0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</row>
    <row r="50" spans="1:26" x14ac:dyDescent="0.3">
      <c r="A50" s="51"/>
      <c r="B50" s="51"/>
      <c r="C50" s="51" t="str">
        <f t="shared" si="3"/>
        <v/>
      </c>
      <c r="D50" s="51"/>
      <c r="E50" s="52">
        <v>0</v>
      </c>
      <c r="F50" s="52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</row>
    <row r="51" spans="1:26" x14ac:dyDescent="0.3">
      <c r="A51" s="51"/>
      <c r="B51" s="51"/>
      <c r="C51" s="51" t="str">
        <f t="shared" si="3"/>
        <v/>
      </c>
      <c r="D51" s="51"/>
      <c r="E51" s="52">
        <v>0</v>
      </c>
      <c r="F51" s="52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</row>
    <row r="52" spans="1:26" x14ac:dyDescent="0.3">
      <c r="A52" s="51"/>
      <c r="B52" s="51"/>
      <c r="C52" s="51" t="str">
        <f t="shared" si="3"/>
        <v/>
      </c>
      <c r="D52" s="51"/>
      <c r="E52" s="52">
        <v>0</v>
      </c>
      <c r="F52" s="52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</row>
    <row r="53" spans="1:26" x14ac:dyDescent="0.3">
      <c r="A53" s="51"/>
      <c r="B53" s="51"/>
      <c r="C53" s="51" t="str">
        <f t="shared" si="3"/>
        <v/>
      </c>
      <c r="D53" s="51"/>
      <c r="E53" s="52">
        <v>0</v>
      </c>
      <c r="F53" s="52">
        <v>0</v>
      </c>
      <c r="G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</row>
    <row r="54" spans="1:26" x14ac:dyDescent="0.3">
      <c r="A54" s="51"/>
      <c r="B54" s="51"/>
      <c r="C54" s="51" t="str">
        <f t="shared" si="3"/>
        <v/>
      </c>
      <c r="D54" s="51"/>
      <c r="E54" s="52">
        <v>0</v>
      </c>
      <c r="F54" s="52">
        <v>0</v>
      </c>
      <c r="G54" s="52">
        <v>0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</row>
    <row r="55" spans="1:26" x14ac:dyDescent="0.3">
      <c r="A55" s="51"/>
      <c r="B55" s="51"/>
      <c r="C55" s="51" t="str">
        <f t="shared" si="3"/>
        <v/>
      </c>
      <c r="D55" s="51"/>
      <c r="E55" s="52">
        <v>0</v>
      </c>
      <c r="F55" s="52">
        <v>0</v>
      </c>
      <c r="G55" s="52">
        <v>0</v>
      </c>
      <c r="H55" s="52">
        <v>0</v>
      </c>
      <c r="I55" s="52">
        <v>0</v>
      </c>
      <c r="J55" s="52">
        <v>0</v>
      </c>
      <c r="K55" s="52">
        <v>0</v>
      </c>
      <c r="L55" s="52">
        <v>0</v>
      </c>
      <c r="M55" s="52">
        <v>0</v>
      </c>
      <c r="N55" s="52">
        <v>0</v>
      </c>
      <c r="O55" s="52">
        <v>0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0</v>
      </c>
      <c r="Z55" s="52">
        <v>0</v>
      </c>
    </row>
    <row r="56" spans="1:26" x14ac:dyDescent="0.3">
      <c r="A56" s="51"/>
      <c r="B56" s="51"/>
      <c r="C56" s="51" t="str">
        <f t="shared" si="3"/>
        <v/>
      </c>
      <c r="D56" s="51"/>
      <c r="E56" s="52">
        <v>0</v>
      </c>
      <c r="F56" s="52">
        <v>0</v>
      </c>
      <c r="G56" s="52">
        <v>0</v>
      </c>
      <c r="H56" s="52">
        <v>0</v>
      </c>
      <c r="I56" s="52">
        <v>0</v>
      </c>
      <c r="J56" s="52">
        <v>0</v>
      </c>
      <c r="K56" s="52">
        <v>0</v>
      </c>
      <c r="L56" s="52">
        <v>0</v>
      </c>
      <c r="M56" s="52">
        <v>0</v>
      </c>
      <c r="N56" s="52">
        <v>0</v>
      </c>
      <c r="O56" s="52">
        <v>0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0</v>
      </c>
      <c r="Z56" s="52">
        <v>0</v>
      </c>
    </row>
    <row r="57" spans="1:26" x14ac:dyDescent="0.3">
      <c r="A57" s="51"/>
      <c r="B57" s="51"/>
      <c r="C57" s="51" t="str">
        <f t="shared" si="3"/>
        <v/>
      </c>
      <c r="D57" s="51"/>
      <c r="E57" s="52">
        <v>0</v>
      </c>
      <c r="F57" s="52">
        <v>0</v>
      </c>
      <c r="G57" s="52">
        <v>0</v>
      </c>
      <c r="H57" s="52">
        <v>0</v>
      </c>
      <c r="I57" s="52">
        <v>0</v>
      </c>
      <c r="J57" s="52">
        <v>0</v>
      </c>
      <c r="K57" s="52">
        <v>0</v>
      </c>
      <c r="L57" s="52">
        <v>0</v>
      </c>
      <c r="M57" s="52">
        <v>0</v>
      </c>
      <c r="N57" s="52">
        <v>0</v>
      </c>
      <c r="O57" s="52">
        <v>0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0</v>
      </c>
      <c r="Z57" s="52">
        <v>0</v>
      </c>
    </row>
    <row r="58" spans="1:26" x14ac:dyDescent="0.3">
      <c r="A58" s="51"/>
      <c r="B58" s="51"/>
      <c r="C58" s="51" t="str">
        <f t="shared" si="3"/>
        <v/>
      </c>
      <c r="D58" s="51"/>
      <c r="E58" s="52">
        <v>0</v>
      </c>
      <c r="F58" s="52">
        <v>0</v>
      </c>
      <c r="G58" s="52">
        <v>0</v>
      </c>
      <c r="H58" s="52">
        <v>0</v>
      </c>
      <c r="I58" s="52">
        <v>0</v>
      </c>
      <c r="J58" s="52">
        <v>0</v>
      </c>
      <c r="K58" s="52">
        <v>0</v>
      </c>
      <c r="L58" s="52">
        <v>0</v>
      </c>
      <c r="M58" s="52">
        <v>0</v>
      </c>
      <c r="N58" s="52">
        <v>0</v>
      </c>
      <c r="O58" s="52">
        <v>0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0</v>
      </c>
      <c r="Z58" s="52">
        <v>0</v>
      </c>
    </row>
    <row r="59" spans="1:26" x14ac:dyDescent="0.3">
      <c r="A59" s="51"/>
      <c r="B59" s="51"/>
      <c r="C59" s="51" t="str">
        <f t="shared" si="3"/>
        <v/>
      </c>
      <c r="D59" s="51"/>
      <c r="E59" s="52">
        <v>0</v>
      </c>
      <c r="F59" s="52">
        <v>0</v>
      </c>
      <c r="G59" s="52">
        <v>0</v>
      </c>
      <c r="H59" s="52">
        <v>0</v>
      </c>
      <c r="I59" s="52">
        <v>0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EF2D-B693-4D6A-8EC6-1E37B13C0529}">
  <dimension ref="A1:AC38"/>
  <sheetViews>
    <sheetView showGridLines="0" zoomScale="115" zoomScaleNormal="11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I5" sqref="I5"/>
    </sheetView>
  </sheetViews>
  <sheetFormatPr defaultRowHeight="14.4" x14ac:dyDescent="0.3"/>
  <cols>
    <col min="1" max="1" width="17.44140625" bestFit="1" customWidth="1"/>
    <col min="2" max="2" width="25.6640625" bestFit="1" customWidth="1"/>
    <col min="3" max="3" width="42.88671875" bestFit="1" customWidth="1"/>
    <col min="4" max="4" width="31" bestFit="1" customWidth="1"/>
    <col min="5" max="5" width="9.44140625" bestFit="1" customWidth="1"/>
    <col min="6" max="6" width="8.6640625" bestFit="1" customWidth="1"/>
    <col min="7" max="7" width="9.5546875" bestFit="1" customWidth="1"/>
    <col min="8" max="8" width="10.6640625" bestFit="1" customWidth="1"/>
    <col min="9" max="10" width="9.5546875" bestFit="1" customWidth="1"/>
    <col min="11" max="11" width="17.33203125" bestFit="1" customWidth="1"/>
    <col min="12" max="13" width="14.5546875" bestFit="1" customWidth="1"/>
    <col min="14" max="14" width="12.6640625" bestFit="1" customWidth="1"/>
    <col min="15" max="15" width="12.6640625" customWidth="1"/>
    <col min="16" max="16" width="16.109375" bestFit="1" customWidth="1"/>
    <col min="17" max="17" width="16.44140625" bestFit="1" customWidth="1"/>
    <col min="18" max="18" width="18.6640625" bestFit="1" customWidth="1"/>
    <col min="19" max="19" width="18.88671875" bestFit="1" customWidth="1"/>
    <col min="20" max="20" width="17" bestFit="1" customWidth="1"/>
    <col min="21" max="22" width="20.33203125" bestFit="1" customWidth="1"/>
    <col min="23" max="23" width="16.44140625" bestFit="1" customWidth="1"/>
    <col min="24" max="24" width="18.6640625" bestFit="1" customWidth="1"/>
    <col min="25" max="25" width="19.6640625" bestFit="1" customWidth="1"/>
    <col min="26" max="26" width="17" bestFit="1" customWidth="1"/>
    <col min="27" max="27" width="20.33203125" bestFit="1" customWidth="1"/>
    <col min="28" max="28" width="21.33203125" bestFit="1" customWidth="1"/>
    <col min="29" max="29" width="18.109375" bestFit="1" customWidth="1"/>
  </cols>
  <sheetData>
    <row r="1" spans="1:29" x14ac:dyDescent="0.3">
      <c r="A1" s="24"/>
      <c r="B1" s="25"/>
      <c r="C1" s="24"/>
      <c r="D1" s="26"/>
      <c r="E1" s="25" t="s">
        <v>1</v>
      </c>
      <c r="F1" s="27" t="s">
        <v>2</v>
      </c>
      <c r="G1" s="25" t="s">
        <v>94</v>
      </c>
      <c r="H1" s="25" t="s">
        <v>21</v>
      </c>
      <c r="I1" s="25" t="s">
        <v>43</v>
      </c>
      <c r="J1" s="28" t="s">
        <v>28</v>
      </c>
      <c r="K1" s="25" t="s">
        <v>29</v>
      </c>
      <c r="L1" s="25" t="s">
        <v>6</v>
      </c>
      <c r="M1" s="25" t="s">
        <v>7</v>
      </c>
      <c r="N1" s="25" t="s">
        <v>8</v>
      </c>
      <c r="O1" s="25" t="s">
        <v>32</v>
      </c>
      <c r="P1" s="25" t="s">
        <v>39</v>
      </c>
      <c r="Q1" s="25" t="s">
        <v>18</v>
      </c>
      <c r="R1" s="25" t="s">
        <v>15</v>
      </c>
      <c r="S1" s="25" t="s">
        <v>16</v>
      </c>
      <c r="T1" s="25" t="s">
        <v>17</v>
      </c>
      <c r="U1" s="25" t="s">
        <v>33</v>
      </c>
      <c r="V1" s="25" t="s">
        <v>19</v>
      </c>
      <c r="W1" s="25" t="s">
        <v>40</v>
      </c>
      <c r="X1" s="25" t="s">
        <v>34</v>
      </c>
      <c r="Y1" s="25" t="s">
        <v>35</v>
      </c>
      <c r="Z1" s="25" t="s">
        <v>36</v>
      </c>
      <c r="AA1" s="25" t="s">
        <v>37</v>
      </c>
      <c r="AB1" s="25" t="s">
        <v>38</v>
      </c>
      <c r="AC1" s="25" t="s">
        <v>41</v>
      </c>
    </row>
    <row r="2" spans="1:29" x14ac:dyDescent="0.3">
      <c r="A2" s="29" t="s">
        <v>30</v>
      </c>
      <c r="B2" s="29" t="s">
        <v>0</v>
      </c>
      <c r="C2" s="29" t="s">
        <v>31</v>
      </c>
      <c r="D2" s="29" t="s">
        <v>3</v>
      </c>
      <c r="E2" s="30" t="s">
        <v>13</v>
      </c>
      <c r="F2" s="25" t="s">
        <v>4</v>
      </c>
      <c r="G2" s="25" t="s">
        <v>88</v>
      </c>
      <c r="H2" s="25" t="s">
        <v>22</v>
      </c>
      <c r="I2" s="25" t="s">
        <v>13</v>
      </c>
      <c r="J2" s="25" t="s">
        <v>13</v>
      </c>
      <c r="K2" s="25" t="s">
        <v>14</v>
      </c>
      <c r="L2" s="25" t="s">
        <v>67</v>
      </c>
      <c r="M2" s="25" t="s">
        <v>23</v>
      </c>
      <c r="N2" s="25" t="s">
        <v>56</v>
      </c>
      <c r="O2" s="25" t="s">
        <v>13</v>
      </c>
      <c r="P2" s="25" t="s">
        <v>13</v>
      </c>
      <c r="Q2" s="25" t="s">
        <v>13</v>
      </c>
      <c r="R2" s="25" t="s">
        <v>67</v>
      </c>
      <c r="S2" s="30" t="s">
        <v>23</v>
      </c>
      <c r="T2" s="25" t="s">
        <v>56</v>
      </c>
      <c r="U2" s="25" t="s">
        <v>13</v>
      </c>
      <c r="V2" s="25" t="s">
        <v>13</v>
      </c>
      <c r="W2" s="25" t="s">
        <v>13</v>
      </c>
      <c r="X2" s="25" t="s">
        <v>67</v>
      </c>
      <c r="Y2" s="30" t="s">
        <v>23</v>
      </c>
      <c r="Z2" s="25" t="s">
        <v>56</v>
      </c>
      <c r="AA2" s="25" t="s">
        <v>13</v>
      </c>
      <c r="AB2" s="25" t="s">
        <v>13</v>
      </c>
      <c r="AC2" s="25" t="s">
        <v>13</v>
      </c>
    </row>
    <row r="3" spans="1:29" s="20" customFormat="1" x14ac:dyDescent="0.3">
      <c r="A3" s="31" t="s">
        <v>25</v>
      </c>
      <c r="B3" s="31" t="s">
        <v>81</v>
      </c>
      <c r="C3" s="31" t="str">
        <f t="shared" ref="C3:C35" si="0">_xlfn.CONCAT(A3,B3)</f>
        <v>Ecopulpers_baseline</v>
      </c>
      <c r="D3" s="31" t="s">
        <v>78</v>
      </c>
      <c r="E3" s="32">
        <v>0</v>
      </c>
      <c r="F3" s="32">
        <v>0</v>
      </c>
      <c r="G3" s="63">
        <f>H3/SUM(H3:H6)</f>
        <v>9.4251773189222461E-3</v>
      </c>
      <c r="H3" s="32">
        <v>102.23999156896021</v>
      </c>
      <c r="I3" s="32">
        <v>55.002399440854788</v>
      </c>
      <c r="J3" s="33">
        <v>0.5379734348252172</v>
      </c>
      <c r="K3" s="33">
        <v>1.858827844027078</v>
      </c>
      <c r="L3" s="33">
        <v>148.8033182419604</v>
      </c>
      <c r="M3" s="34">
        <v>2.6696890230596178E-2</v>
      </c>
      <c r="N3" s="34">
        <v>0.32659188962225022</v>
      </c>
      <c r="O3" s="33">
        <v>5.638011016882956</v>
      </c>
      <c r="P3" s="33">
        <v>1.557497004512697</v>
      </c>
      <c r="Q3" s="33">
        <v>5.9431350557133564</v>
      </c>
      <c r="R3" s="33">
        <v>0.22983002777618819</v>
      </c>
      <c r="S3" s="33">
        <v>0.21084831907501209</v>
      </c>
      <c r="T3" s="33">
        <v>9.1836865158256842E-4</v>
      </c>
      <c r="U3" s="33">
        <v>29.84209794015624</v>
      </c>
      <c r="V3" s="33">
        <v>5.7961421473883092</v>
      </c>
      <c r="W3" s="33">
        <v>54.025479340460151</v>
      </c>
      <c r="X3" s="33">
        <v>-1487.803352391828</v>
      </c>
      <c r="Y3" s="33">
        <v>-5.6120583230949712E-2</v>
      </c>
      <c r="Z3" s="33">
        <v>-3.2650005275709191</v>
      </c>
      <c r="AA3" s="33">
        <v>-26.53801222867332</v>
      </c>
      <c r="AB3" s="33">
        <v>-53.635208409745253</v>
      </c>
      <c r="AC3" s="33">
        <v>38.450509295333177</v>
      </c>
    </row>
    <row r="4" spans="1:29" s="23" customFormat="1" x14ac:dyDescent="0.3">
      <c r="A4" s="39" t="s">
        <v>46</v>
      </c>
      <c r="B4" s="39" t="s">
        <v>81</v>
      </c>
      <c r="C4" s="39" t="str">
        <f t="shared" si="0"/>
        <v>Shading_nets_baseline</v>
      </c>
      <c r="D4" s="39" t="s">
        <v>80</v>
      </c>
      <c r="E4" s="36">
        <v>0</v>
      </c>
      <c r="F4" s="36">
        <v>0</v>
      </c>
      <c r="G4" s="64">
        <v>0</v>
      </c>
      <c r="H4" s="36">
        <v>0</v>
      </c>
      <c r="I4" s="36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</row>
    <row r="5" spans="1:29" s="21" customFormat="1" x14ac:dyDescent="0.3">
      <c r="A5" s="43" t="s">
        <v>53</v>
      </c>
      <c r="B5" s="43" t="s">
        <v>81</v>
      </c>
      <c r="C5" s="43" t="str">
        <f t="shared" si="0"/>
        <v>Shading_trees_baseline</v>
      </c>
      <c r="D5" s="43" t="s">
        <v>85</v>
      </c>
      <c r="E5" s="44">
        <v>0</v>
      </c>
      <c r="F5" s="44">
        <v>0</v>
      </c>
      <c r="G5" s="65">
        <f>H5/SUM(H3:H6)</f>
        <v>0.49080258425172946</v>
      </c>
      <c r="H5" s="44">
        <v>5324.0008519710973</v>
      </c>
      <c r="I5" s="44">
        <v>3238.3223325293511</v>
      </c>
      <c r="J5" s="45">
        <v>0.60824977729491381</v>
      </c>
      <c r="K5" s="45">
        <v>1.6440614322085381</v>
      </c>
      <c r="L5" s="45">
        <v>144.6103982636414</v>
      </c>
      <c r="M5" s="46">
        <v>2.5957450543282898</v>
      </c>
      <c r="N5" s="46">
        <v>12.14770833560851</v>
      </c>
      <c r="O5" s="45">
        <v>287.57167321117589</v>
      </c>
      <c r="P5" s="45">
        <v>277.76101149758318</v>
      </c>
      <c r="Q5" s="45">
        <v>161.9260050654411</v>
      </c>
      <c r="R5" s="45">
        <v>2.75874414795544</v>
      </c>
      <c r="S5" s="45">
        <v>4.8904524523459258</v>
      </c>
      <c r="T5" s="45">
        <v>7.4795857335629989E-3</v>
      </c>
      <c r="U5" s="45">
        <v>345.60185123980051</v>
      </c>
      <c r="V5" s="45">
        <v>517.52343468600884</v>
      </c>
      <c r="W5" s="45">
        <v>21.783060282934461</v>
      </c>
      <c r="X5" s="45">
        <v>-2889.449221124873</v>
      </c>
      <c r="Y5" s="45">
        <v>-47.02444863421988</v>
      </c>
      <c r="Z5" s="45">
        <v>-242.9466871264367</v>
      </c>
      <c r="AA5" s="45">
        <v>-5405.8316129837194</v>
      </c>
      <c r="AB5" s="45">
        <v>-2720.9966666228138</v>
      </c>
      <c r="AC5" s="45">
        <v>-5533.4371696687303</v>
      </c>
    </row>
    <row r="6" spans="1:29" s="22" customFormat="1" x14ac:dyDescent="0.3">
      <c r="A6" s="47" t="s">
        <v>26</v>
      </c>
      <c r="B6" s="47" t="s">
        <v>81</v>
      </c>
      <c r="C6" s="47" t="str">
        <f t="shared" si="0"/>
        <v>Biomass_baseline</v>
      </c>
      <c r="D6" s="47" t="s">
        <v>77</v>
      </c>
      <c r="E6" s="48">
        <v>0</v>
      </c>
      <c r="F6" s="48">
        <v>0</v>
      </c>
      <c r="G6" s="66">
        <f>H6/SUM(H3:H6)</f>
        <v>0.49977223842934826</v>
      </c>
      <c r="H6" s="48">
        <v>5421.2995378701016</v>
      </c>
      <c r="I6" s="48">
        <v>3163.320284464397</v>
      </c>
      <c r="J6" s="49">
        <v>0.58349852509850231</v>
      </c>
      <c r="K6" s="49">
        <v>1.713800390208676</v>
      </c>
      <c r="L6" s="49">
        <v>10.252732906345051</v>
      </c>
      <c r="M6" s="50">
        <v>57.068923449189242</v>
      </c>
      <c r="N6" s="50">
        <v>2.4353633280952639E-2</v>
      </c>
      <c r="O6" s="49">
        <v>2429.6954980182932</v>
      </c>
      <c r="P6" s="49">
        <v>119.75246377731671</v>
      </c>
      <c r="Q6" s="49">
        <v>74.054667643737048</v>
      </c>
      <c r="R6" s="49">
        <v>12.105580022689541</v>
      </c>
      <c r="S6" s="49">
        <v>10.475744214048969</v>
      </c>
      <c r="T6" s="49">
        <v>4.8593850587167253E-2</v>
      </c>
      <c r="U6" s="49">
        <v>1614.457231753971</v>
      </c>
      <c r="V6" s="49">
        <v>278.02649264410138</v>
      </c>
      <c r="W6" s="49">
        <v>2848.3344353900761</v>
      </c>
      <c r="X6" s="49">
        <v>-90.421749040760915</v>
      </c>
      <c r="Y6" s="49">
        <v>-560.21349027784345</v>
      </c>
      <c r="Z6" s="49">
        <v>-0.1949424822223591</v>
      </c>
      <c r="AA6" s="49">
        <v>-22682.497748428959</v>
      </c>
      <c r="AB6" s="49">
        <v>-462.5201837932691</v>
      </c>
      <c r="AC6" s="49">
        <v>1650.8097976169081</v>
      </c>
    </row>
    <row r="7" spans="1:29" x14ac:dyDescent="0.3">
      <c r="A7" s="51" t="s">
        <v>82</v>
      </c>
      <c r="B7" s="51" t="s">
        <v>84</v>
      </c>
      <c r="C7" s="51" t="str">
        <f t="shared" si="0"/>
        <v>All_the_above_baseline_with_side_policies</v>
      </c>
      <c r="D7" s="51" t="s">
        <v>83</v>
      </c>
      <c r="E7" s="52">
        <v>0</v>
      </c>
      <c r="F7" s="52">
        <v>0</v>
      </c>
      <c r="G7" s="52">
        <v>0</v>
      </c>
      <c r="H7" s="56">
        <v>10847.24038143735</v>
      </c>
      <c r="I7" s="56">
        <v>6342.6390120610586</v>
      </c>
      <c r="J7" s="52">
        <v>0.58472374438341745</v>
      </c>
      <c r="K7" s="52">
        <v>1.7102093246691821</v>
      </c>
      <c r="L7" s="52">
        <v>351.83737967189518</v>
      </c>
      <c r="M7" s="52">
        <v>59.109925713828488</v>
      </c>
      <c r="N7" s="52">
        <v>17.048129889631131</v>
      </c>
      <c r="O7" s="52">
        <v>1819.0136487353591</v>
      </c>
      <c r="P7" s="52">
        <v>264.19499465636909</v>
      </c>
      <c r="Q7" s="52">
        <v>328.31603123154491</v>
      </c>
      <c r="R7" s="52">
        <v>15.09348430855607</v>
      </c>
      <c r="S7" s="52">
        <v>15.576465286263559</v>
      </c>
      <c r="T7" s="52">
        <v>5.6989115920259792E-2</v>
      </c>
      <c r="U7" s="52">
        <v>1989.811841261107</v>
      </c>
      <c r="V7" s="52">
        <v>801.33068424789235</v>
      </c>
      <c r="W7" s="52">
        <v>2923.9853559320331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52">
        <v>0</v>
      </c>
    </row>
    <row r="8" spans="1:29" x14ac:dyDescent="0.3">
      <c r="A8" s="51"/>
      <c r="B8" s="51"/>
      <c r="C8" s="51" t="str">
        <f t="shared" si="0"/>
        <v/>
      </c>
      <c r="D8" s="51"/>
      <c r="E8" s="52">
        <v>0</v>
      </c>
      <c r="F8" s="52">
        <v>0</v>
      </c>
      <c r="G8" s="52">
        <v>0</v>
      </c>
      <c r="H8" s="56"/>
      <c r="I8" s="56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</row>
    <row r="9" spans="1:29" s="21" customFormat="1" x14ac:dyDescent="0.3">
      <c r="A9" s="43" t="s">
        <v>53</v>
      </c>
      <c r="B9" s="43" t="s">
        <v>81</v>
      </c>
      <c r="C9" s="43" t="str">
        <f t="shared" ref="C9:C11" si="1">_xlfn.CONCAT(A9,B9)</f>
        <v>Shading_trees_baseline</v>
      </c>
      <c r="D9" s="43" t="s">
        <v>79</v>
      </c>
      <c r="E9" s="44">
        <v>0</v>
      </c>
      <c r="F9" s="44">
        <v>0</v>
      </c>
      <c r="G9" s="65">
        <f>H9/SUM(H9:H10)</f>
        <v>0.63980372749873937</v>
      </c>
      <c r="H9" s="44">
        <v>6797.4070877535269</v>
      </c>
      <c r="I9" s="44">
        <v>4129.7873722957447</v>
      </c>
      <c r="J9" s="45">
        <v>0.6075533389395098</v>
      </c>
      <c r="K9" s="45">
        <v>1.645946019728094</v>
      </c>
      <c r="L9" s="45">
        <v>184.4336920467176</v>
      </c>
      <c r="M9" s="46">
        <v>3.3105993686403958</v>
      </c>
      <c r="N9" s="46">
        <v>15.492733965005749</v>
      </c>
      <c r="O9" s="45">
        <v>366.76498310593888</v>
      </c>
      <c r="P9" s="45">
        <v>354.26568000833498</v>
      </c>
      <c r="Q9" s="45">
        <v>206.17906575789681</v>
      </c>
      <c r="R9" s="45">
        <v>3.5222208910126942</v>
      </c>
      <c r="S9" s="45">
        <v>6.2438750642868399</v>
      </c>
      <c r="T9" s="45">
        <v>9.5495456307617133E-3</v>
      </c>
      <c r="U9" s="45">
        <v>441.24644951708609</v>
      </c>
      <c r="V9" s="45">
        <v>660.7469759718515</v>
      </c>
      <c r="W9" s="45">
        <v>27.811477209907029</v>
      </c>
      <c r="X9" s="45">
        <v>-3685.1516200433398</v>
      </c>
      <c r="Y9" s="45">
        <v>-59.968112308521093</v>
      </c>
      <c r="Z9" s="45">
        <v>-309.84512975448428</v>
      </c>
      <c r="AA9" s="45">
        <v>-6894.0532126016906</v>
      </c>
      <c r="AB9" s="45">
        <v>-3462.834339186084</v>
      </c>
      <c r="AC9" s="45">
        <v>-7057.5021229567938</v>
      </c>
    </row>
    <row r="10" spans="1:29" x14ac:dyDescent="0.3">
      <c r="A10" s="47" t="s">
        <v>26</v>
      </c>
      <c r="B10" s="47" t="s">
        <v>81</v>
      </c>
      <c r="C10" s="47" t="str">
        <f t="shared" si="1"/>
        <v>Biomass_baseline</v>
      </c>
      <c r="D10" s="47" t="s">
        <v>86</v>
      </c>
      <c r="E10" s="48">
        <v>0</v>
      </c>
      <c r="F10" s="48">
        <v>0</v>
      </c>
      <c r="G10" s="66">
        <f>H10/SUM(H9:H10)</f>
        <v>0.36019627250126057</v>
      </c>
      <c r="H10" s="48">
        <v>3826.799673791043</v>
      </c>
      <c r="I10" s="48">
        <v>2310.0760236447682</v>
      </c>
      <c r="J10" s="49">
        <v>0.60365742149138324</v>
      </c>
      <c r="K10" s="49">
        <v>1.656568716623116</v>
      </c>
      <c r="L10" s="49">
        <v>7.4981370324530872</v>
      </c>
      <c r="M10" s="50">
        <v>40.384819141072512</v>
      </c>
      <c r="N10" s="50">
        <v>1.7803719493713292E-2</v>
      </c>
      <c r="O10" s="49">
        <v>1768.124364600983</v>
      </c>
      <c r="P10" s="49">
        <v>88.85210302635096</v>
      </c>
      <c r="Q10" s="49">
        <v>53.66220220644027</v>
      </c>
      <c r="R10" s="49">
        <v>8.5451153101021191</v>
      </c>
      <c r="S10" s="49">
        <v>7.3946429746247304</v>
      </c>
      <c r="T10" s="49">
        <v>3.4301541590139102E-2</v>
      </c>
      <c r="U10" s="49">
        <v>1139.616869473597</v>
      </c>
      <c r="V10" s="49">
        <v>196.253994807601</v>
      </c>
      <c r="W10" s="49">
        <v>2010.5890132165509</v>
      </c>
      <c r="X10" s="49">
        <v>-66.436255014428752</v>
      </c>
      <c r="Y10" s="49">
        <v>-396.45354843610039</v>
      </c>
      <c r="Z10" s="49">
        <v>-0.14373565334699381</v>
      </c>
      <c r="AA10" s="49">
        <v>-16541.626776536232</v>
      </c>
      <c r="AB10" s="49">
        <v>-340.36802725680172</v>
      </c>
      <c r="AC10" s="49">
        <v>1122.067982953042</v>
      </c>
    </row>
    <row r="11" spans="1:29" x14ac:dyDescent="0.3">
      <c r="A11" s="51" t="s">
        <v>82</v>
      </c>
      <c r="B11" s="51" t="s">
        <v>95</v>
      </c>
      <c r="C11" s="51" t="str">
        <f t="shared" si="1"/>
        <v>All_the_above*_baseline_without_side_policies</v>
      </c>
      <c r="D11" s="51" t="s">
        <v>83</v>
      </c>
      <c r="E11" s="52">
        <v>0</v>
      </c>
      <c r="F11" s="52">
        <v>0</v>
      </c>
      <c r="G11" s="52">
        <v>0</v>
      </c>
      <c r="H11" s="56">
        <v>10624.20676154457</v>
      </c>
      <c r="I11" s="56">
        <v>6301.4987197294831</v>
      </c>
      <c r="J11" s="52">
        <v>0.59312651392840154</v>
      </c>
      <c r="K11" s="52">
        <v>1.6859809442285589</v>
      </c>
      <c r="L11" s="52">
        <v>203.0353106502007</v>
      </c>
      <c r="M11" s="52">
        <v>43.524047297796642</v>
      </c>
      <c r="N11" s="52">
        <v>16.721541749145221</v>
      </c>
      <c r="O11" s="52">
        <v>1813.3746836043431</v>
      </c>
      <c r="P11" s="52">
        <v>326.46485661622143</v>
      </c>
      <c r="Q11" s="52">
        <v>272.40879592997948</v>
      </c>
      <c r="R11" s="52">
        <v>12.06733620114392</v>
      </c>
      <c r="S11" s="52">
        <v>13.63851803890611</v>
      </c>
      <c r="T11" s="52">
        <v>4.3851087221810303E-2</v>
      </c>
      <c r="U11" s="52">
        <v>1580.8633189904499</v>
      </c>
      <c r="V11" s="52">
        <v>857.00097077991813</v>
      </c>
      <c r="W11" s="52">
        <v>2038.400490426458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</row>
    <row r="12" spans="1:29" x14ac:dyDescent="0.3">
      <c r="A12" s="51"/>
      <c r="B12" s="51"/>
      <c r="C12" s="51" t="str">
        <f t="shared" si="0"/>
        <v/>
      </c>
      <c r="D12" s="51"/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</row>
    <row r="13" spans="1:29" x14ac:dyDescent="0.3">
      <c r="A13" s="51"/>
      <c r="B13" s="51"/>
      <c r="C13" s="51" t="str">
        <f t="shared" si="0"/>
        <v/>
      </c>
      <c r="D13" s="51"/>
      <c r="E13" s="52">
        <v>0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</row>
    <row r="14" spans="1:29" x14ac:dyDescent="0.3">
      <c r="A14" s="51"/>
      <c r="B14" s="51"/>
      <c r="C14" s="51" t="str">
        <f t="shared" si="0"/>
        <v/>
      </c>
      <c r="D14" s="51"/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</row>
    <row r="15" spans="1:29" x14ac:dyDescent="0.3">
      <c r="A15" s="51"/>
      <c r="B15" s="51"/>
      <c r="C15" s="51" t="str">
        <f t="shared" si="0"/>
        <v/>
      </c>
      <c r="D15" s="51"/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</row>
    <row r="16" spans="1:29" x14ac:dyDescent="0.3">
      <c r="A16" s="51"/>
      <c r="B16" s="51"/>
      <c r="C16" s="51" t="str">
        <f t="shared" si="0"/>
        <v/>
      </c>
      <c r="D16" s="51"/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</row>
    <row r="17" spans="1:29" x14ac:dyDescent="0.3">
      <c r="A17" s="51"/>
      <c r="B17" s="51"/>
      <c r="C17" s="51" t="str">
        <f t="shared" si="0"/>
        <v/>
      </c>
      <c r="D17" s="51"/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</row>
    <row r="18" spans="1:29" x14ac:dyDescent="0.3">
      <c r="A18" s="51"/>
      <c r="B18" s="51"/>
      <c r="C18" s="51" t="str">
        <f t="shared" si="0"/>
        <v/>
      </c>
      <c r="D18" s="51"/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</row>
    <row r="19" spans="1:29" x14ac:dyDescent="0.3">
      <c r="A19" s="51"/>
      <c r="B19" s="51"/>
      <c r="C19" s="51" t="str">
        <f t="shared" si="0"/>
        <v/>
      </c>
      <c r="D19" s="51"/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</row>
    <row r="20" spans="1:29" x14ac:dyDescent="0.3">
      <c r="A20" s="51"/>
      <c r="B20" s="51"/>
      <c r="C20" s="51" t="str">
        <f t="shared" si="0"/>
        <v/>
      </c>
      <c r="D20" s="51"/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</row>
    <row r="21" spans="1:29" x14ac:dyDescent="0.3">
      <c r="A21" s="51"/>
      <c r="B21" s="51"/>
      <c r="C21" s="51" t="str">
        <f t="shared" si="0"/>
        <v/>
      </c>
      <c r="D21" s="51"/>
      <c r="E21" s="52">
        <v>0</v>
      </c>
      <c r="F21" s="52">
        <v>0</v>
      </c>
      <c r="G21" s="52">
        <v>0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</row>
    <row r="22" spans="1:29" x14ac:dyDescent="0.3">
      <c r="A22" s="51"/>
      <c r="B22" s="51"/>
      <c r="C22" s="51" t="str">
        <f t="shared" si="0"/>
        <v/>
      </c>
      <c r="D22" s="51"/>
      <c r="E22" s="52">
        <v>0</v>
      </c>
      <c r="F22" s="52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</row>
    <row r="23" spans="1:29" x14ac:dyDescent="0.3">
      <c r="A23" s="51"/>
      <c r="B23" s="51"/>
      <c r="C23" s="51" t="str">
        <f t="shared" si="0"/>
        <v/>
      </c>
      <c r="D23" s="51"/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</row>
    <row r="24" spans="1:29" x14ac:dyDescent="0.3">
      <c r="A24" s="51"/>
      <c r="B24" s="51"/>
      <c r="C24" s="51" t="str">
        <f t="shared" si="0"/>
        <v/>
      </c>
      <c r="D24" s="51"/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</row>
    <row r="25" spans="1:29" x14ac:dyDescent="0.3">
      <c r="A25" s="51"/>
      <c r="B25" s="51"/>
      <c r="C25" s="51" t="str">
        <f t="shared" si="0"/>
        <v/>
      </c>
      <c r="D25" s="51"/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</row>
    <row r="26" spans="1:29" x14ac:dyDescent="0.3">
      <c r="A26" s="51"/>
      <c r="B26" s="51"/>
      <c r="C26" s="51" t="str">
        <f t="shared" si="0"/>
        <v/>
      </c>
      <c r="D26" s="51"/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</row>
    <row r="27" spans="1:29" x14ac:dyDescent="0.3">
      <c r="A27" s="51"/>
      <c r="B27" s="51"/>
      <c r="C27" s="51" t="str">
        <f t="shared" si="0"/>
        <v/>
      </c>
      <c r="D27" s="51"/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</row>
    <row r="28" spans="1:29" x14ac:dyDescent="0.3">
      <c r="A28" s="51"/>
      <c r="B28" s="51"/>
      <c r="C28" s="51" t="str">
        <f t="shared" si="0"/>
        <v/>
      </c>
      <c r="D28" s="51"/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</row>
    <row r="29" spans="1:29" x14ac:dyDescent="0.3">
      <c r="A29" s="51"/>
      <c r="B29" s="51"/>
      <c r="C29" s="51" t="str">
        <f t="shared" si="0"/>
        <v/>
      </c>
      <c r="D29" s="51"/>
      <c r="E29" s="52">
        <v>0</v>
      </c>
      <c r="F29" s="52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52">
        <v>0</v>
      </c>
      <c r="AA29" s="52">
        <v>0</v>
      </c>
      <c r="AB29" s="52">
        <v>0</v>
      </c>
      <c r="AC29" s="52">
        <v>0</v>
      </c>
    </row>
    <row r="30" spans="1:29" x14ac:dyDescent="0.3">
      <c r="A30" s="51"/>
      <c r="B30" s="51"/>
      <c r="C30" s="51" t="str">
        <f t="shared" si="0"/>
        <v/>
      </c>
      <c r="D30" s="51"/>
      <c r="E30" s="52">
        <v>0</v>
      </c>
      <c r="F30" s="52">
        <v>0</v>
      </c>
      <c r="G30" s="52">
        <v>0</v>
      </c>
      <c r="H30" s="52">
        <v>0</v>
      </c>
      <c r="I30" s="52">
        <v>0</v>
      </c>
      <c r="J30" s="52">
        <v>0</v>
      </c>
      <c r="K30" s="52">
        <v>0</v>
      </c>
      <c r="L30" s="52">
        <v>0</v>
      </c>
      <c r="M30" s="52">
        <v>0</v>
      </c>
      <c r="N30" s="52">
        <v>0</v>
      </c>
      <c r="O30" s="52">
        <v>0</v>
      </c>
      <c r="P30" s="52">
        <v>0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0</v>
      </c>
      <c r="Z30" s="52">
        <v>0</v>
      </c>
      <c r="AA30" s="52">
        <v>0</v>
      </c>
      <c r="AB30" s="52">
        <v>0</v>
      </c>
      <c r="AC30" s="52">
        <v>0</v>
      </c>
    </row>
    <row r="31" spans="1:29" x14ac:dyDescent="0.3">
      <c r="A31" s="51"/>
      <c r="B31" s="51"/>
      <c r="C31" s="51" t="str">
        <f t="shared" si="0"/>
        <v/>
      </c>
      <c r="D31" s="51"/>
      <c r="E31" s="52">
        <v>0</v>
      </c>
      <c r="F31" s="52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</row>
    <row r="32" spans="1:29" x14ac:dyDescent="0.3">
      <c r="A32" s="51"/>
      <c r="B32" s="51"/>
      <c r="C32" s="51" t="str">
        <f t="shared" si="0"/>
        <v/>
      </c>
      <c r="D32" s="51"/>
      <c r="E32" s="52">
        <v>0</v>
      </c>
      <c r="F32" s="52"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0</v>
      </c>
      <c r="Q32" s="52">
        <v>0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0</v>
      </c>
      <c r="Z32" s="52">
        <v>0</v>
      </c>
      <c r="AA32" s="52">
        <v>0</v>
      </c>
      <c r="AB32" s="52">
        <v>0</v>
      </c>
      <c r="AC32" s="52">
        <v>0</v>
      </c>
    </row>
    <row r="33" spans="1:29" x14ac:dyDescent="0.3">
      <c r="A33" s="51"/>
      <c r="B33" s="51"/>
      <c r="C33" s="51" t="str">
        <f t="shared" si="0"/>
        <v/>
      </c>
      <c r="D33" s="51"/>
      <c r="E33" s="52">
        <v>0</v>
      </c>
      <c r="F33" s="52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>
        <v>0</v>
      </c>
      <c r="AA33" s="52">
        <v>0</v>
      </c>
      <c r="AB33" s="52">
        <v>0</v>
      </c>
      <c r="AC33" s="52">
        <v>0</v>
      </c>
    </row>
    <row r="34" spans="1:29" x14ac:dyDescent="0.3">
      <c r="A34" s="51"/>
      <c r="B34" s="51"/>
      <c r="C34" s="51" t="str">
        <f t="shared" si="0"/>
        <v/>
      </c>
      <c r="D34" s="51"/>
      <c r="E34" s="52">
        <v>0</v>
      </c>
      <c r="F34" s="52">
        <v>0</v>
      </c>
      <c r="G34" s="52">
        <v>0</v>
      </c>
      <c r="H34" s="52">
        <v>0</v>
      </c>
      <c r="I34" s="52">
        <v>0</v>
      </c>
      <c r="J34" s="52">
        <v>0</v>
      </c>
      <c r="K34" s="52">
        <v>0</v>
      </c>
      <c r="L34" s="52">
        <v>0</v>
      </c>
      <c r="M34" s="52">
        <v>0</v>
      </c>
      <c r="N34" s="52">
        <v>0</v>
      </c>
      <c r="O34" s="52">
        <v>0</v>
      </c>
      <c r="P34" s="52">
        <v>0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0</v>
      </c>
      <c r="Z34" s="52">
        <v>0</v>
      </c>
      <c r="AA34" s="52">
        <v>0</v>
      </c>
      <c r="AB34" s="52">
        <v>0</v>
      </c>
      <c r="AC34" s="52">
        <v>0</v>
      </c>
    </row>
    <row r="35" spans="1:29" x14ac:dyDescent="0.3">
      <c r="A35" s="51"/>
      <c r="B35" s="51"/>
      <c r="C35" s="51" t="str">
        <f t="shared" si="0"/>
        <v/>
      </c>
      <c r="D35" s="51"/>
      <c r="E35" s="52">
        <v>0</v>
      </c>
      <c r="F35" s="52">
        <v>0</v>
      </c>
      <c r="G35" s="52">
        <v>0</v>
      </c>
      <c r="H35" s="52">
        <v>0</v>
      </c>
      <c r="I35" s="52">
        <v>0</v>
      </c>
      <c r="J35" s="52">
        <v>0</v>
      </c>
      <c r="K35" s="52">
        <v>0</v>
      </c>
      <c r="L35" s="52">
        <v>0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0</v>
      </c>
      <c r="AB35" s="52">
        <v>0</v>
      </c>
      <c r="AC35" s="52">
        <v>0</v>
      </c>
    </row>
    <row r="36" spans="1:29" x14ac:dyDescent="0.3">
      <c r="A36" s="51"/>
      <c r="B36" s="51"/>
      <c r="C36" s="51" t="str">
        <f t="shared" ref="C36:C38" si="2">_xlfn.CONCAT(A36,B36)</f>
        <v/>
      </c>
      <c r="D36" s="51"/>
      <c r="E36" s="52">
        <v>0</v>
      </c>
      <c r="F36" s="52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</row>
    <row r="37" spans="1:29" x14ac:dyDescent="0.3">
      <c r="A37" s="51"/>
      <c r="B37" s="51"/>
      <c r="C37" s="51" t="str">
        <f t="shared" si="2"/>
        <v/>
      </c>
      <c r="D37" s="51"/>
      <c r="E37" s="52">
        <v>0</v>
      </c>
      <c r="F37" s="52">
        <v>0</v>
      </c>
      <c r="G37" s="52">
        <v>0</v>
      </c>
      <c r="H37" s="52">
        <v>0</v>
      </c>
      <c r="I37" s="52">
        <v>0</v>
      </c>
      <c r="J37" s="52">
        <v>0</v>
      </c>
      <c r="K37" s="52">
        <v>0</v>
      </c>
      <c r="L37" s="52">
        <v>0</v>
      </c>
      <c r="M37" s="52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52">
        <v>0</v>
      </c>
      <c r="AB37" s="52">
        <v>0</v>
      </c>
      <c r="AC37" s="52">
        <v>0</v>
      </c>
    </row>
    <row r="38" spans="1:29" x14ac:dyDescent="0.3">
      <c r="A38" s="51"/>
      <c r="B38" s="51"/>
      <c r="C38" s="51" t="str">
        <f t="shared" si="2"/>
        <v/>
      </c>
      <c r="D38" s="51"/>
      <c r="E38" s="52">
        <v>0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AB91-274C-483E-90B3-FB1858A46850}">
  <dimension ref="A1:AA17"/>
  <sheetViews>
    <sheetView showGridLines="0" zoomScale="145" zoomScaleNormal="145" workbookViewId="0">
      <selection activeCell="D27" sqref="D27"/>
    </sheetView>
  </sheetViews>
  <sheetFormatPr defaultRowHeight="14.4" x14ac:dyDescent="0.3"/>
  <cols>
    <col min="1" max="1" width="5.44140625" customWidth="1"/>
    <col min="2" max="2" width="21.44140625" bestFit="1" customWidth="1"/>
    <col min="3" max="3" width="18.21875" bestFit="1" customWidth="1"/>
    <col min="4" max="4" width="9.21875" customWidth="1"/>
    <col min="5" max="5" width="8.6640625" customWidth="1"/>
    <col min="6" max="6" width="12.44140625" customWidth="1"/>
    <col min="7" max="7" width="10.5546875" customWidth="1"/>
    <col min="8" max="8" width="11.88671875" bestFit="1" customWidth="1"/>
    <col min="9" max="9" width="9.44140625" bestFit="1" customWidth="1"/>
    <col min="10" max="10" width="6.6640625" bestFit="1" customWidth="1"/>
    <col min="11" max="11" width="12.109375" bestFit="1" customWidth="1"/>
    <col min="12" max="12" width="14.44140625" bestFit="1" customWidth="1"/>
    <col min="13" max="13" width="11.109375" bestFit="1" customWidth="1"/>
    <col min="14" max="14" width="12.6640625" bestFit="1" customWidth="1"/>
    <col min="15" max="15" width="12.6640625" customWidth="1"/>
    <col min="16" max="16" width="16" customWidth="1"/>
    <col min="17" max="17" width="16.33203125" customWidth="1"/>
    <col min="18" max="18" width="18.5546875" customWidth="1"/>
    <col min="19" max="19" width="15.33203125" customWidth="1"/>
    <col min="20" max="20" width="16.88671875" customWidth="1"/>
    <col min="21" max="21" width="20.109375" bestFit="1" customWidth="1"/>
    <col min="22" max="22" width="16.88671875" bestFit="1" customWidth="1"/>
    <col min="23" max="23" width="17.33203125" bestFit="1" customWidth="1"/>
    <col min="24" max="24" width="19.5546875" bestFit="1" customWidth="1"/>
    <col min="25" max="25" width="16.33203125" bestFit="1" customWidth="1"/>
    <col min="26" max="26" width="18" bestFit="1" customWidth="1"/>
    <col min="27" max="27" width="21.109375" bestFit="1" customWidth="1"/>
    <col min="28" max="28" width="18" bestFit="1" customWidth="1"/>
  </cols>
  <sheetData>
    <row r="1" spans="1:27" x14ac:dyDescent="0.3">
      <c r="A1" s="13"/>
      <c r="B1" s="13"/>
      <c r="C1" s="12"/>
      <c r="D1" s="3" t="s">
        <v>1</v>
      </c>
      <c r="E1" s="3" t="s">
        <v>5</v>
      </c>
      <c r="F1" s="3" t="s">
        <v>21</v>
      </c>
      <c r="G1" s="3" t="s">
        <v>43</v>
      </c>
      <c r="H1" s="5" t="s">
        <v>28</v>
      </c>
      <c r="I1" s="3" t="s">
        <v>29</v>
      </c>
      <c r="J1" s="3" t="s">
        <v>6</v>
      </c>
      <c r="K1" s="3" t="s">
        <v>7</v>
      </c>
      <c r="L1" s="3" t="s">
        <v>8</v>
      </c>
      <c r="M1" s="3" t="s">
        <v>32</v>
      </c>
      <c r="N1" s="3" t="s">
        <v>39</v>
      </c>
      <c r="O1" s="3" t="s">
        <v>18</v>
      </c>
      <c r="P1" s="3" t="s">
        <v>15</v>
      </c>
      <c r="Q1" s="3" t="s">
        <v>16</v>
      </c>
      <c r="R1" s="3" t="s">
        <v>17</v>
      </c>
      <c r="S1" s="3" t="s">
        <v>33</v>
      </c>
      <c r="T1" s="3" t="s">
        <v>19</v>
      </c>
      <c r="U1" s="3" t="s">
        <v>40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41</v>
      </c>
    </row>
    <row r="2" spans="1:27" x14ac:dyDescent="0.3">
      <c r="A2" s="2"/>
      <c r="B2" s="4" t="s">
        <v>0</v>
      </c>
      <c r="C2" s="4" t="s">
        <v>3</v>
      </c>
      <c r="D2" s="7" t="s">
        <v>13</v>
      </c>
      <c r="E2" s="3" t="s">
        <v>22</v>
      </c>
      <c r="F2" s="3" t="s">
        <v>22</v>
      </c>
      <c r="G2" s="3" t="s">
        <v>13</v>
      </c>
      <c r="H2" s="3" t="s">
        <v>13</v>
      </c>
      <c r="I2" s="3" t="s">
        <v>14</v>
      </c>
      <c r="J2" s="3" t="s">
        <v>67</v>
      </c>
      <c r="K2" s="3" t="s">
        <v>23</v>
      </c>
      <c r="L2" s="3" t="s">
        <v>56</v>
      </c>
      <c r="M2" s="3" t="s">
        <v>13</v>
      </c>
      <c r="N2" s="3" t="s">
        <v>13</v>
      </c>
      <c r="O2" s="3" t="s">
        <v>13</v>
      </c>
      <c r="P2" s="3" t="s">
        <v>67</v>
      </c>
      <c r="Q2" s="7" t="s">
        <v>23</v>
      </c>
      <c r="R2" s="3" t="s">
        <v>56</v>
      </c>
      <c r="S2" s="3" t="s">
        <v>13</v>
      </c>
      <c r="T2" s="3" t="s">
        <v>13</v>
      </c>
      <c r="U2" s="3" t="s">
        <v>13</v>
      </c>
      <c r="V2" s="3" t="s">
        <v>67</v>
      </c>
      <c r="W2" s="7" t="s">
        <v>23</v>
      </c>
      <c r="X2" s="3" t="s">
        <v>56</v>
      </c>
      <c r="Y2" s="3" t="s">
        <v>13</v>
      </c>
      <c r="Z2" s="3" t="s">
        <v>13</v>
      </c>
      <c r="AA2" s="3" t="s">
        <v>13</v>
      </c>
    </row>
    <row r="3" spans="1:27" x14ac:dyDescent="0.3">
      <c r="A3" s="3">
        <v>1</v>
      </c>
      <c r="B3" s="2" t="s">
        <v>25</v>
      </c>
      <c r="C3" s="2" t="s">
        <v>12</v>
      </c>
      <c r="D3" s="6">
        <v>1</v>
      </c>
      <c r="E3" s="17">
        <v>275.58999999999997</v>
      </c>
      <c r="F3" s="10">
        <f t="array" ref="F3:AA3">'results (spec)'!E5:Z5</f>
        <v>0.99999991618096828</v>
      </c>
      <c r="G3" s="11">
        <v>0.53015209548175335</v>
      </c>
      <c r="H3" s="11">
        <v>0.53015213991859234</v>
      </c>
      <c r="I3" s="11">
        <v>1.886250992316197</v>
      </c>
      <c r="J3" s="11">
        <v>1.456106646044645</v>
      </c>
      <c r="K3" s="11">
        <v>2.509020414436236E-4</v>
      </c>
      <c r="L3" s="11">
        <v>3.194511628862529E-3</v>
      </c>
      <c r="M3" s="11">
        <v>4.9773646984249353E-2</v>
      </c>
      <c r="N3" s="11">
        <v>1.4797182520851489E-2</v>
      </c>
      <c r="O3" s="11">
        <v>5.7993486989289522E-2</v>
      </c>
      <c r="P3" s="11">
        <v>2.2479462786577642E-3</v>
      </c>
      <c r="Q3" s="11">
        <v>2.062287945591379E-3</v>
      </c>
      <c r="R3" s="11">
        <v>8.9824798124027438E-6</v>
      </c>
      <c r="S3" s="11">
        <v>0.29188280482776457</v>
      </c>
      <c r="T3" s="11">
        <v>5.6691531091928482E-2</v>
      </c>
      <c r="U3" s="11">
        <v>0.52841822453774512</v>
      </c>
      <c r="V3" s="11">
        <v>-14.5588185141678</v>
      </c>
      <c r="W3" s="11">
        <v>-4.4673246884485712E-4</v>
      </c>
      <c r="X3" s="11">
        <v>-3.1936133808812883E-2</v>
      </c>
      <c r="Y3" s="11">
        <v>-0.2058536650147289</v>
      </c>
      <c r="Z3" s="11">
        <v>-0.52324333880096674</v>
      </c>
      <c r="AA3" s="11">
        <v>0.38044639932923019</v>
      </c>
    </row>
    <row r="4" spans="1:27" x14ac:dyDescent="0.3">
      <c r="A4" s="3">
        <v>3</v>
      </c>
      <c r="B4" s="2" t="s">
        <v>27</v>
      </c>
      <c r="C4" s="2" t="s">
        <v>12</v>
      </c>
      <c r="D4" s="6">
        <v>1</v>
      </c>
      <c r="E4" s="17">
        <v>6797.4059999999999</v>
      </c>
      <c r="F4" s="10" cm="1">
        <f t="array" ref="F4:AA4">'results (spec)'!E15:Z15</f>
        <v>1.0000001583248379</v>
      </c>
      <c r="G4" s="11">
        <v>0.63804894406348467</v>
      </c>
      <c r="H4" s="11">
        <v>0.63804884304450515</v>
      </c>
      <c r="I4" s="11">
        <v>1.567278133799936</v>
      </c>
      <c r="J4" s="11">
        <v>2.8426266013411809E-2</v>
      </c>
      <c r="K4" s="11">
        <v>2.9776017690892331E-3</v>
      </c>
      <c r="L4" s="11">
        <v>2.389432987911277E-3</v>
      </c>
      <c r="M4" s="11">
        <v>5.6523055769503117E-2</v>
      </c>
      <c r="N4" s="11">
        <v>5.4514363640919328E-2</v>
      </c>
      <c r="O4" s="11">
        <v>3.3463079482316971E-2</v>
      </c>
      <c r="P4" s="11">
        <v>5.1817132043652236E-4</v>
      </c>
      <c r="Q4" s="11">
        <v>9.1856733160966542E-4</v>
      </c>
      <c r="R4" s="11">
        <v>1.404879185429309E-6</v>
      </c>
      <c r="S4" s="11">
        <v>6.4913946902379394E-2</v>
      </c>
      <c r="T4" s="11">
        <v>9.7205753903836012E-2</v>
      </c>
      <c r="U4" s="11">
        <v>4.09148377366364E-3</v>
      </c>
      <c r="V4" s="11">
        <v>-0.56800714894779958</v>
      </c>
      <c r="W4" s="11">
        <v>-5.8633468050174997E-2</v>
      </c>
      <c r="X4" s="11">
        <v>-4.778725487904012E-2</v>
      </c>
      <c r="Y4" s="11">
        <v>-1.0655471684876829</v>
      </c>
      <c r="Z4" s="11">
        <v>-0.5720558357425034</v>
      </c>
      <c r="AA4" s="11">
        <v>-1.0861957890447229</v>
      </c>
    </row>
    <row r="5" spans="1:27" x14ac:dyDescent="0.3">
      <c r="A5" s="3">
        <v>4</v>
      </c>
      <c r="B5" s="2" t="s">
        <v>26</v>
      </c>
      <c r="C5" s="2" t="s">
        <v>12</v>
      </c>
      <c r="D5" s="6">
        <v>1</v>
      </c>
      <c r="E5" s="17">
        <v>5421.2995378701016</v>
      </c>
      <c r="F5" s="10" cm="1">
        <f t="array" ref="F5:AA5">'results (spec)'!E25:Z25</f>
        <v>1</v>
      </c>
      <c r="G5" s="11">
        <v>0.60017611682249938</v>
      </c>
      <c r="H5" s="11">
        <v>0.60017611682249927</v>
      </c>
      <c r="I5" s="11">
        <v>1.666177596826546</v>
      </c>
      <c r="J5" s="19">
        <v>1.9475988085493386E-3</v>
      </c>
      <c r="K5" s="11">
        <v>1.0548443712851529E-2</v>
      </c>
      <c r="L5" s="11">
        <v>4.6247135929598926E-6</v>
      </c>
      <c r="M5" s="11">
        <v>0.45964310553277932</v>
      </c>
      <c r="N5" s="11">
        <v>2.3024011544920318E-2</v>
      </c>
      <c r="O5" s="11">
        <v>1.3960073147690178E-2</v>
      </c>
      <c r="P5" s="11">
        <v>2.2329664572353683E-3</v>
      </c>
      <c r="Q5" s="11">
        <v>1.9323308260079349E-3</v>
      </c>
      <c r="R5" s="11">
        <v>8.9635059357481307E-6</v>
      </c>
      <c r="S5" s="11">
        <v>0.29779893556448872</v>
      </c>
      <c r="T5" s="11">
        <v>5.1284104614026049E-2</v>
      </c>
      <c r="U5" s="11">
        <v>0.52539698562922765</v>
      </c>
      <c r="V5" s="11">
        <v>-1.7243021628258019E-2</v>
      </c>
      <c r="W5" s="11">
        <v>-0.10355210630250736</v>
      </c>
      <c r="X5" s="11">
        <v>-3.728362999385079E-5</v>
      </c>
      <c r="Y5" s="11">
        <v>-4.2986321197633046</v>
      </c>
      <c r="Z5" s="11">
        <v>-0.17895601083517712</v>
      </c>
      <c r="AA5" s="11">
        <v>0.38579625415232588</v>
      </c>
    </row>
    <row r="9" spans="1:27" x14ac:dyDescent="0.3">
      <c r="D9" s="1" t="s">
        <v>10</v>
      </c>
      <c r="E9" s="1" t="s">
        <v>11</v>
      </c>
      <c r="F9" s="1" t="s">
        <v>5</v>
      </c>
      <c r="G9" s="7" t="s">
        <v>20</v>
      </c>
      <c r="I9" s="79" t="s">
        <v>102</v>
      </c>
      <c r="J9" s="1" t="s">
        <v>71</v>
      </c>
      <c r="K9" s="3" t="s">
        <v>5</v>
      </c>
    </row>
    <row r="10" spans="1:27" x14ac:dyDescent="0.3">
      <c r="B10" t="s">
        <v>9</v>
      </c>
      <c r="C10" t="s">
        <v>72</v>
      </c>
      <c r="D10" s="18">
        <f t="array" ref="D10">SUM(D3:D5*G10:G12)</f>
        <v>10773.842016999999</v>
      </c>
      <c r="E10" s="54">
        <v>10773.841973595469</v>
      </c>
      <c r="F10" s="18">
        <f t="array" ref="F10:F12">-D3:D5*G10:G12+E3:E5</f>
        <v>186.48578299999997</v>
      </c>
      <c r="G10" s="9">
        <v>89.104217000000006</v>
      </c>
      <c r="H10" s="2" t="str">
        <f t="array" ref="H10:H12">B3:B5</f>
        <v>Ecopulpers</v>
      </c>
      <c r="I10" s="80">
        <f>G10/$E$10</f>
        <v>8.2704217509758007E-3</v>
      </c>
      <c r="J10" s="53">
        <v>10773.841973595469</v>
      </c>
      <c r="K10" s="17">
        <v>275.58999999999997</v>
      </c>
    </row>
    <row r="11" spans="1:27" x14ac:dyDescent="0.3">
      <c r="B11" t="s">
        <v>73</v>
      </c>
      <c r="C11" t="s">
        <v>24</v>
      </c>
      <c r="D11" s="18">
        <f t="array" ref="D11">SUM(K3:K5*G10:G12)</f>
        <v>70.000000145616127</v>
      </c>
      <c r="E11" s="55">
        <v>70</v>
      </c>
      <c r="F11" s="18">
        <v>1153.4219000000003</v>
      </c>
      <c r="G11" s="9">
        <v>5643.9840999999997</v>
      </c>
      <c r="H11" s="2" t="str">
        <v>Shading trees</v>
      </c>
      <c r="I11" s="80">
        <f t="shared" ref="I11:I12" si="0">G11/$E$10</f>
        <v>0.52385992980333995</v>
      </c>
      <c r="J11" s="8">
        <v>81</v>
      </c>
      <c r="K11" s="17">
        <v>467.04256100921816</v>
      </c>
    </row>
    <row r="12" spans="1:27" x14ac:dyDescent="0.3">
      <c r="B12" t="s">
        <v>74</v>
      </c>
      <c r="C12" t="s">
        <v>69</v>
      </c>
      <c r="D12" s="18">
        <f t="array" ref="D12">SUM(L3:L5*G10:G12)</f>
        <v>13.793878291329081</v>
      </c>
      <c r="E12" s="55">
        <v>0</v>
      </c>
      <c r="F12" s="18">
        <v>380.54583787010142</v>
      </c>
      <c r="G12" s="9">
        <v>5040.7537000000002</v>
      </c>
      <c r="H12" s="2" t="str">
        <v>Biomass</v>
      </c>
      <c r="I12" s="80">
        <f t="shared" si="0"/>
        <v>0.46786965247438</v>
      </c>
      <c r="J12" s="8">
        <v>0</v>
      </c>
      <c r="K12" s="17">
        <v>6797.4059999999999</v>
      </c>
    </row>
    <row r="13" spans="1:27" x14ac:dyDescent="0.3">
      <c r="B13" t="s">
        <v>75</v>
      </c>
      <c r="C13" t="s">
        <v>68</v>
      </c>
      <c r="D13" s="18">
        <f t="array" ref="D13">SUM(J3:J5*G10:G12)</f>
        <v>300.00000186668154</v>
      </c>
      <c r="E13" s="55">
        <v>300</v>
      </c>
      <c r="F13" s="18"/>
    </row>
    <row r="15" spans="1:27" x14ac:dyDescent="0.3">
      <c r="B15" t="s">
        <v>76</v>
      </c>
      <c r="D15" s="18" cm="1">
        <f t="array" ref="D15">SUM(G3:G5*G10:G12)</f>
        <v>6673.716864199554</v>
      </c>
    </row>
    <row r="17" spans="2:6" x14ac:dyDescent="0.3">
      <c r="B17" t="s">
        <v>70</v>
      </c>
      <c r="D17" s="18">
        <f>E10*0.00928174</f>
        <v>100</v>
      </c>
      <c r="F17" s="18">
        <f>G12*0.00928174</f>
        <v>46.786965247438005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F338-AA77-4D0B-94D4-50F219292B67}">
  <dimension ref="A1:AC69"/>
  <sheetViews>
    <sheetView tabSelected="1" zoomScaleNormal="100" workbookViewId="0">
      <selection activeCell="N33" sqref="N33"/>
    </sheetView>
  </sheetViews>
  <sheetFormatPr defaultRowHeight="14.4" x14ac:dyDescent="0.3"/>
  <cols>
    <col min="1" max="1" width="14" customWidth="1"/>
    <col min="2" max="2" width="35.44140625" bestFit="1" customWidth="1"/>
    <col min="3" max="3" width="5.109375" bestFit="1" customWidth="1"/>
    <col min="4" max="4" width="12.21875" bestFit="1" customWidth="1"/>
    <col min="5" max="5" width="14.6640625" bestFit="1" customWidth="1"/>
    <col min="6" max="6" width="11" bestFit="1" customWidth="1"/>
    <col min="7" max="7" width="12.88671875" bestFit="1" customWidth="1"/>
    <col min="8" max="8" width="20.5546875" bestFit="1" customWidth="1"/>
    <col min="9" max="9" width="5.109375" bestFit="1" customWidth="1"/>
    <col min="10" max="10" width="12.21875" bestFit="1" customWidth="1"/>
    <col min="11" max="11" width="14.6640625" bestFit="1" customWidth="1"/>
    <col min="12" max="12" width="11" bestFit="1" customWidth="1"/>
    <col min="13" max="13" width="12.88671875" bestFit="1" customWidth="1"/>
    <col min="14" max="14" width="20.5546875" bestFit="1" customWidth="1"/>
    <col min="15" max="15" width="14" bestFit="1" customWidth="1"/>
  </cols>
  <sheetData>
    <row r="1" spans="1:14" ht="18" x14ac:dyDescent="0.35">
      <c r="A1" s="14" t="s">
        <v>87</v>
      </c>
    </row>
    <row r="2" spans="1:14" x14ac:dyDescent="0.3">
      <c r="A2" t="s">
        <v>47</v>
      </c>
    </row>
    <row r="6" spans="1:14" x14ac:dyDescent="0.3">
      <c r="A6" s="94" t="s">
        <v>42</v>
      </c>
      <c r="B6" s="94" t="s">
        <v>31</v>
      </c>
      <c r="C6" s="16" t="s">
        <v>28</v>
      </c>
      <c r="D6" s="16" t="s">
        <v>6</v>
      </c>
      <c r="E6" s="16" t="s">
        <v>7</v>
      </c>
      <c r="F6" s="16" t="s">
        <v>8</v>
      </c>
      <c r="G6" s="16" t="s">
        <v>55</v>
      </c>
      <c r="H6" s="16" t="s">
        <v>54</v>
      </c>
      <c r="I6" s="16" t="s">
        <v>28</v>
      </c>
      <c r="J6" s="16" t="s">
        <v>6</v>
      </c>
      <c r="K6" s="16" t="s">
        <v>7</v>
      </c>
      <c r="L6" s="16" t="s">
        <v>8</v>
      </c>
      <c r="M6" s="16" t="s">
        <v>32</v>
      </c>
      <c r="N6" s="16" t="s">
        <v>19</v>
      </c>
    </row>
    <row r="7" spans="1:14" x14ac:dyDescent="0.3">
      <c r="A7" s="95"/>
      <c r="B7" s="95"/>
      <c r="C7" s="16" t="s">
        <v>88</v>
      </c>
      <c r="D7" s="16" t="s">
        <v>88</v>
      </c>
      <c r="E7" s="16" t="s">
        <v>88</v>
      </c>
      <c r="F7" s="16" t="s">
        <v>88</v>
      </c>
      <c r="G7" s="16" t="s">
        <v>88</v>
      </c>
      <c r="H7" s="16" t="s">
        <v>88</v>
      </c>
      <c r="I7" s="16" t="s">
        <v>88</v>
      </c>
      <c r="J7" s="16" t="s">
        <v>91</v>
      </c>
      <c r="K7" s="16" t="s">
        <v>89</v>
      </c>
      <c r="L7" s="16" t="s">
        <v>90</v>
      </c>
      <c r="M7" s="16" t="s">
        <v>93</v>
      </c>
      <c r="N7" s="16" t="s">
        <v>93</v>
      </c>
    </row>
    <row r="8" spans="1:14" x14ac:dyDescent="0.3">
      <c r="A8" s="15" t="str">
        <f t="array" ref="A8:A65">'results (spec)'!A3:A59</f>
        <v>Ecopulpers</v>
      </c>
      <c r="B8" s="15" t="str">
        <f t="array" ref="B8:B69">'results (spec)'!C3:C59</f>
        <v>Ecopulpers_prod_to_+1%</v>
      </c>
      <c r="C8" s="57">
        <f t="array" ref="C8:C69">'results (spec)'!G3:G59</f>
        <v>0.30809651569340968</v>
      </c>
      <c r="D8" s="57">
        <f t="array" ref="D8:D69">'results (spec)'!I3:I59/MAX('results (spec)'!I3:I59)</f>
        <v>0.98610466560472831</v>
      </c>
      <c r="E8" s="57">
        <f t="array" ref="E8:E69">'results (spec)'!J3:J59/MAX('results (spec)'!J3:J59)</f>
        <v>8.7192683952876226E-3</v>
      </c>
      <c r="F8" s="57">
        <f t="array" ref="F8:F69">'results (spec)'!K3:K59/MAX('results (spec)'!K3:K59)</f>
        <v>0.49982128924761859</v>
      </c>
      <c r="G8" s="57">
        <f t="array" ref="G8:G69">'results (spec)'!L3:L59/MAX('results (spec)'!L3:L59)</f>
        <v>6.0236680439882631E-2</v>
      </c>
      <c r="H8" s="57">
        <f t="array" ref="H8:H69">'results (spec)'!S3:S59/MAX('results (spec)'!S3:S59)</f>
        <v>0.5832116805350066</v>
      </c>
      <c r="I8" s="57">
        <f t="array" ref="I8:I69">'results (spec)'!G3:G59</f>
        <v>0.30809651569340968</v>
      </c>
      <c r="J8" s="58">
        <f t="array" ref="J8:J69">'results (spec)'!I3:I59</f>
        <v>1.445919321369729</v>
      </c>
      <c r="K8" s="58">
        <f t="array" ref="K8:K69">'results (spec)'!J3:J59*1000</f>
        <v>9.2529664470930584E-2</v>
      </c>
      <c r="L8" s="58">
        <f t="array" ref="L8:L69">'results (spec)'!K3:K59*1000</f>
        <v>2.1291667462719488</v>
      </c>
      <c r="M8" s="58">
        <f t="array" ref="M8:M69">'results (spec)'!L3:L59*0.00928615*1000*1000</f>
        <v>280.73327119278258</v>
      </c>
      <c r="N8" s="58">
        <f t="array" ref="N8:N69">'results (spec)'!S3:S59*0.00928615*1000*1000</f>
        <v>526.44606144931163</v>
      </c>
    </row>
    <row r="9" spans="1:14" x14ac:dyDescent="0.3">
      <c r="A9" s="15" t="str">
        <v>Ecopulpers</v>
      </c>
      <c r="B9" s="15" t="str">
        <v>Ecopulpers_prod_to_+1.25%</v>
      </c>
      <c r="C9" s="57">
        <v>0.41912433944753419</v>
      </c>
      <c r="D9" s="57">
        <v>0.98957850033987682</v>
      </c>
      <c r="E9" s="57">
        <v>1.6181153250607271E-2</v>
      </c>
      <c r="F9" s="57">
        <v>0.62486600728789876</v>
      </c>
      <c r="G9" s="57">
        <v>7.9705852225642429E-2</v>
      </c>
      <c r="H9" s="57">
        <v>0.5832116805350066</v>
      </c>
      <c r="I9" s="57">
        <v>0.41912433944753419</v>
      </c>
      <c r="J9" s="58">
        <v>1.4510129842819881</v>
      </c>
      <c r="K9" s="58">
        <v>0.17171586114272941</v>
      </c>
      <c r="L9" s="58">
        <v>2.6618392457749001</v>
      </c>
      <c r="M9" s="58">
        <v>371.46941805408568</v>
      </c>
      <c r="N9" s="58">
        <v>526.44606144931163</v>
      </c>
    </row>
    <row r="10" spans="1:14" x14ac:dyDescent="0.3">
      <c r="A10" s="59" t="str">
        <v>Ecopulpers</v>
      </c>
      <c r="B10" s="59" t="str">
        <v>Ecopulpers_prod_to_+1.5%</v>
      </c>
      <c r="C10" s="60">
        <v>0.53015213991859234</v>
      </c>
      <c r="D10" s="60">
        <v>0.99305233429100637</v>
      </c>
      <c r="E10" s="60">
        <v>2.3643036563261523E-2</v>
      </c>
      <c r="F10" s="60">
        <v>0.7499106979997151</v>
      </c>
      <c r="G10" s="60">
        <v>9.9175021227882978E-2</v>
      </c>
      <c r="H10" s="60">
        <v>0.5832116805350066</v>
      </c>
      <c r="I10" s="60">
        <v>0.53015213991859234</v>
      </c>
      <c r="J10" s="61">
        <v>1.456106646044645</v>
      </c>
      <c r="K10" s="61">
        <v>0.2509020414436236</v>
      </c>
      <c r="L10" s="61">
        <v>3.194511628862529</v>
      </c>
      <c r="M10" s="61">
        <v>462.20555194278711</v>
      </c>
      <c r="N10" s="61">
        <v>526.44606144931163</v>
      </c>
    </row>
    <row r="11" spans="1:14" x14ac:dyDescent="0.3">
      <c r="A11" s="15" t="str">
        <v>Ecopulpers</v>
      </c>
      <c r="B11" s="15" t="str">
        <v>Ecopulpers_prod_to_+1.75%</v>
      </c>
      <c r="C11" s="57">
        <v>0.6411799161752616</v>
      </c>
      <c r="D11" s="57">
        <v>0.99652616753751266</v>
      </c>
      <c r="E11" s="57">
        <v>3.1104917819028591E-2</v>
      </c>
      <c r="F11" s="57">
        <v>0.87495536245058547</v>
      </c>
      <c r="G11" s="57">
        <v>0.11864418466308503</v>
      </c>
      <c r="H11" s="57">
        <v>0.5832116805350066</v>
      </c>
      <c r="I11" s="57">
        <v>0.6411799161752616</v>
      </c>
      <c r="J11" s="58">
        <v>1.4612003067741171</v>
      </c>
      <c r="K11" s="58">
        <v>0.33008819991664501</v>
      </c>
      <c r="L11" s="58">
        <v>3.7271839000823088</v>
      </c>
      <c r="M11" s="58">
        <v>552.94165988628504</v>
      </c>
      <c r="N11" s="58">
        <v>526.44606144931163</v>
      </c>
    </row>
    <row r="12" spans="1:14" x14ac:dyDescent="0.3">
      <c r="A12" s="15" t="str">
        <v>Ecopulpers</v>
      </c>
      <c r="B12" s="15" t="str">
        <v>Ecopulpers_prod_to_+2%</v>
      </c>
      <c r="C12" s="57">
        <v>0.75220766821754181</v>
      </c>
      <c r="D12" s="57">
        <v>1</v>
      </c>
      <c r="E12" s="57">
        <v>3.8566798217759317E-2</v>
      </c>
      <c r="F12" s="57">
        <v>1</v>
      </c>
      <c r="G12" s="57">
        <v>0.13811334438692813</v>
      </c>
      <c r="H12" s="57">
        <v>0.5832116805350066</v>
      </c>
      <c r="I12" s="57">
        <v>0.75220766821754181</v>
      </c>
      <c r="J12" s="58">
        <v>1.4662939663539869</v>
      </c>
      <c r="K12" s="58">
        <v>0.40927434929471929</v>
      </c>
      <c r="L12" s="58">
        <v>4.2598560567057584</v>
      </c>
      <c r="M12" s="58">
        <v>643.67775053298089</v>
      </c>
      <c r="N12" s="58">
        <v>526.44606144931163</v>
      </c>
    </row>
    <row r="13" spans="1:14" x14ac:dyDescent="0.3">
      <c r="A13" s="15" t="str">
        <v>Ecopulpers</v>
      </c>
      <c r="B13" s="15" t="str">
        <v>Ecopulpers_low_price_petroleum</v>
      </c>
      <c r="C13" s="57">
        <v>0.53050436987112581</v>
      </c>
      <c r="D13" s="57">
        <v>0.99305314673245138</v>
      </c>
      <c r="E13" s="57">
        <v>2.3686155775115084E-2</v>
      </c>
      <c r="F13" s="57">
        <v>0.74991135516386676</v>
      </c>
      <c r="G13" s="57">
        <v>9.9657588824917182E-2</v>
      </c>
      <c r="H13" s="57">
        <v>0.5832116805350066</v>
      </c>
      <c r="I13" s="57">
        <v>0.53050436987112581</v>
      </c>
      <c r="J13" s="58">
        <v>1.4561078373226339</v>
      </c>
      <c r="K13" s="58">
        <v>0.2513596264179796</v>
      </c>
      <c r="L13" s="58">
        <v>3.1945144282872211</v>
      </c>
      <c r="M13" s="58">
        <v>464.45456000727131</v>
      </c>
      <c r="N13" s="58">
        <v>526.44606144931163</v>
      </c>
    </row>
    <row r="14" spans="1:14" x14ac:dyDescent="0.3">
      <c r="A14" s="15" t="str">
        <v>Ecopulpers</v>
      </c>
      <c r="B14" s="15" t="str">
        <v>Ecopulpers_mid-low_price_petroleum</v>
      </c>
      <c r="C14" s="57">
        <v>0.53043392462567729</v>
      </c>
      <c r="D14" s="57">
        <v>0.99305298425210209</v>
      </c>
      <c r="E14" s="57">
        <v>2.3677531589929839E-2</v>
      </c>
      <c r="F14" s="57">
        <v>0.74991122364563478</v>
      </c>
      <c r="G14" s="57">
        <v>9.9561074934374452E-2</v>
      </c>
      <c r="H14" s="57">
        <v>0.5832116805350066</v>
      </c>
      <c r="I14" s="57">
        <v>0.53043392462567729</v>
      </c>
      <c r="J14" s="58">
        <v>1.456107599078678</v>
      </c>
      <c r="K14" s="58">
        <v>0.25126810578512959</v>
      </c>
      <c r="L14" s="58">
        <v>3.1945138680384839</v>
      </c>
      <c r="M14" s="58">
        <v>464.0047566646943</v>
      </c>
      <c r="N14" s="58">
        <v>526.44606144931163</v>
      </c>
    </row>
    <row r="15" spans="1:14" x14ac:dyDescent="0.3">
      <c r="A15" s="15" t="str">
        <v>Ecopulpers</v>
      </c>
      <c r="B15" s="15" t="str">
        <v>Ecopulpers_mid_price_petroleum</v>
      </c>
      <c r="C15" s="57">
        <v>0.53036347844890608</v>
      </c>
      <c r="D15" s="57">
        <v>0.9930528217618283</v>
      </c>
      <c r="E15" s="57">
        <v>2.3668907918966392E-2</v>
      </c>
      <c r="F15" s="57">
        <v>0.7499110923409068</v>
      </c>
      <c r="G15" s="57">
        <v>9.9464561507751598E-2</v>
      </c>
      <c r="H15" s="57">
        <v>0.5832116805350066</v>
      </c>
      <c r="I15" s="57">
        <v>0.53036347844890608</v>
      </c>
      <c r="J15" s="58">
        <v>1.45610736082017</v>
      </c>
      <c r="K15" s="58">
        <v>0.2511765906092478</v>
      </c>
      <c r="L15" s="58">
        <v>3.1945133086992432</v>
      </c>
      <c r="M15" s="58">
        <v>463.55495548421754</v>
      </c>
      <c r="N15" s="58">
        <v>526.44606144931163</v>
      </c>
    </row>
    <row r="16" spans="1:14" x14ac:dyDescent="0.3">
      <c r="A16" s="15" t="str">
        <v>Ecopulpers</v>
      </c>
      <c r="B16" s="15" t="str">
        <v>Ecopulpers_mid-high_price_petroleum</v>
      </c>
      <c r="C16" s="57">
        <v>0.53029303134081218</v>
      </c>
      <c r="D16" s="57">
        <v>0.99305265928147823</v>
      </c>
      <c r="E16" s="57">
        <v>2.3660284076595681E-2</v>
      </c>
      <c r="F16" s="57">
        <v>0.7499109610361786</v>
      </c>
      <c r="G16" s="57">
        <v>9.9368048081128715E-2</v>
      </c>
      <c r="H16" s="57">
        <v>0.5832116805350066</v>
      </c>
      <c r="I16" s="57">
        <v>0.53029303134081218</v>
      </c>
      <c r="J16" s="58">
        <v>1.456107122576213</v>
      </c>
      <c r="K16" s="58">
        <v>0.2510850736143766</v>
      </c>
      <c r="L16" s="58">
        <v>3.1945127493600012</v>
      </c>
      <c r="M16" s="58">
        <v>463.10515430374068</v>
      </c>
      <c r="N16" s="58">
        <v>526.44606144931163</v>
      </c>
    </row>
    <row r="17" spans="1:14" x14ac:dyDescent="0.3">
      <c r="A17" s="15" t="str">
        <v>Ecopulpers</v>
      </c>
      <c r="B17" s="15" t="str">
        <v>Ecopulpers_high_price_petroleum</v>
      </c>
      <c r="C17" s="57">
        <v>0.53022258702668623</v>
      </c>
      <c r="D17" s="57">
        <v>0.99305249679120444</v>
      </c>
      <c r="E17" s="57">
        <v>2.3651660234224971E-2</v>
      </c>
      <c r="F17" s="57">
        <v>0.74991082994495395</v>
      </c>
      <c r="G17" s="57">
        <v>9.9271534654505847E-2</v>
      </c>
      <c r="H17" s="57">
        <v>0.5832116805350066</v>
      </c>
      <c r="I17" s="57">
        <v>0.53022258702668623</v>
      </c>
      <c r="J17" s="58">
        <v>1.456106884317705</v>
      </c>
      <c r="K17" s="58">
        <v>0.2509935566195054</v>
      </c>
      <c r="L17" s="58">
        <v>3.1945121909302538</v>
      </c>
      <c r="M17" s="58">
        <v>462.65535312326392</v>
      </c>
      <c r="N17" s="58">
        <v>526.44606144931163</v>
      </c>
    </row>
    <row r="18" spans="1:14" x14ac:dyDescent="0.3">
      <c r="A18" s="81" t="str">
        <v>Shading_trees</v>
      </c>
      <c r="B18" s="81" t="str">
        <v>Shading_trees_1800_cplant_ha</v>
      </c>
      <c r="C18" s="82">
        <v>0.54259820353081956</v>
      </c>
      <c r="D18" s="82">
        <v>1.6620172004766769E-2</v>
      </c>
      <c r="E18" s="82">
        <v>0.27377925506096884</v>
      </c>
      <c r="F18" s="82">
        <v>0.47977533672191752</v>
      </c>
      <c r="G18" s="82">
        <v>9.6585153738473997E-2</v>
      </c>
      <c r="H18" s="82">
        <v>1</v>
      </c>
      <c r="I18" s="82">
        <v>0.54259820353081956</v>
      </c>
      <c r="J18" s="83">
        <v>2.437005793035496E-2</v>
      </c>
      <c r="K18" s="83">
        <v>2.9053702055534809</v>
      </c>
      <c r="L18" s="83">
        <v>2.043773873992905</v>
      </c>
      <c r="M18" s="83">
        <v>450.13546496342173</v>
      </c>
      <c r="N18" s="83">
        <v>902.6672116141068</v>
      </c>
    </row>
    <row r="19" spans="1:14" x14ac:dyDescent="0.3">
      <c r="A19" s="15" t="str">
        <v>Shading_trees</v>
      </c>
      <c r="B19" s="15" t="str">
        <v>Shading_trees_1940_cplant_ha</v>
      </c>
      <c r="C19" s="57">
        <v>0.59032352608162963</v>
      </c>
      <c r="D19" s="57">
        <v>1.8003321776747815E-2</v>
      </c>
      <c r="E19" s="57">
        <v>0.27718252284607137</v>
      </c>
      <c r="F19" s="57">
        <v>0.52034702839605662</v>
      </c>
      <c r="G19" s="57">
        <v>0.10460425602618285</v>
      </c>
      <c r="H19" s="57">
        <v>1</v>
      </c>
      <c r="I19" s="57">
        <v>0.59032352608162963</v>
      </c>
      <c r="J19" s="58">
        <v>2.6398162095574659E-2</v>
      </c>
      <c r="K19" s="58">
        <v>2.941485990959336</v>
      </c>
      <c r="L19" s="58">
        <v>2.2166034405017849</v>
      </c>
      <c r="M19" s="58">
        <v>487.50852072974675</v>
      </c>
      <c r="N19" s="58">
        <v>902.6672116141068</v>
      </c>
    </row>
    <row r="20" spans="1:14" x14ac:dyDescent="0.3">
      <c r="A20" s="59" t="str">
        <v>Shading_trees</v>
      </c>
      <c r="B20" s="59" t="str">
        <v>Shading_trees_2080_cplant_ha</v>
      </c>
      <c r="C20" s="60">
        <v>0.63804884304450515</v>
      </c>
      <c r="D20" s="60">
        <v>1.9386471380016066E-2</v>
      </c>
      <c r="E20" s="60">
        <v>0.28058578994554478</v>
      </c>
      <c r="F20" s="60">
        <v>0.56091871558661976</v>
      </c>
      <c r="G20" s="60">
        <v>0.11262335784997181</v>
      </c>
      <c r="H20" s="60">
        <v>1</v>
      </c>
      <c r="I20" s="60">
        <v>0.63804884304450515</v>
      </c>
      <c r="J20" s="61">
        <v>2.8426266013411809E-2</v>
      </c>
      <c r="K20" s="61">
        <v>2.9776017690892331</v>
      </c>
      <c r="L20" s="61">
        <v>2.389432987911277</v>
      </c>
      <c r="M20" s="61">
        <v>524.88157433397146</v>
      </c>
      <c r="N20" s="61">
        <v>902.6672116141068</v>
      </c>
    </row>
    <row r="21" spans="1:14" x14ac:dyDescent="0.3">
      <c r="A21" s="15" t="str">
        <v>Shading_trees</v>
      </c>
      <c r="B21" s="15" t="str">
        <v>Shading_trees_2220_cplant_ha</v>
      </c>
      <c r="C21" s="57">
        <v>0.68577415535076858</v>
      </c>
      <c r="D21" s="57">
        <v>2.0769620884041492E-2</v>
      </c>
      <c r="E21" s="57">
        <v>0.28398905653079637</v>
      </c>
      <c r="F21" s="57">
        <v>0.60149039936112503</v>
      </c>
      <c r="G21" s="57">
        <v>0.12064245967376078</v>
      </c>
      <c r="H21" s="57">
        <v>1</v>
      </c>
      <c r="I21" s="57">
        <v>0.68577415535076858</v>
      </c>
      <c r="J21" s="58">
        <v>3.0454369785729799E-2</v>
      </c>
      <c r="K21" s="58">
        <v>3.013717541762162</v>
      </c>
      <c r="L21" s="58">
        <v>2.5622625207688539</v>
      </c>
      <c r="M21" s="58">
        <v>562.25462793819611</v>
      </c>
      <c r="N21" s="58">
        <v>902.6672116141068</v>
      </c>
    </row>
    <row r="22" spans="1:14" x14ac:dyDescent="0.3">
      <c r="A22" s="15" t="str">
        <v>Shading_trees</v>
      </c>
      <c r="B22" s="15" t="str">
        <v>Shading_trees_2360_cplant_ha</v>
      </c>
      <c r="C22" s="57">
        <v>0.73349946393174226</v>
      </c>
      <c r="D22" s="57">
        <v>2.2152770229278397E-2</v>
      </c>
      <c r="E22" s="57">
        <v>0.28739232311604795</v>
      </c>
      <c r="F22" s="57">
        <v>0.64206207886555788</v>
      </c>
      <c r="G22" s="57">
        <v>0.12866156010579013</v>
      </c>
      <c r="H22" s="57">
        <v>1</v>
      </c>
      <c r="I22" s="57">
        <v>0.73349946393174226</v>
      </c>
      <c r="J22" s="58">
        <v>3.2482473325217143E-2</v>
      </c>
      <c r="K22" s="58">
        <v>3.0498333144350909</v>
      </c>
      <c r="L22" s="58">
        <v>2.7350920354365371</v>
      </c>
      <c r="M22" s="58">
        <v>599.62767505611987</v>
      </c>
      <c r="N22" s="58">
        <v>902.6672116141068</v>
      </c>
    </row>
    <row r="23" spans="1:14" x14ac:dyDescent="0.3">
      <c r="A23" s="15" t="str">
        <v>Shading_trees</v>
      </c>
      <c r="B23" s="15" t="str">
        <v>Shading_trees_15kg_banana_per_tree</v>
      </c>
      <c r="C23" s="57">
        <v>0.61077723388361771</v>
      </c>
      <c r="D23" s="57">
        <v>1.8596100199414812E-2</v>
      </c>
      <c r="E23" s="57">
        <v>0.27864106549691481</v>
      </c>
      <c r="F23" s="57">
        <v>0.53773489497538041</v>
      </c>
      <c r="G23" s="57">
        <v>0.10804101434830943</v>
      </c>
      <c r="H23" s="57">
        <v>1</v>
      </c>
      <c r="I23" s="57">
        <v>0.61077723388361771</v>
      </c>
      <c r="J23" s="58">
        <v>2.726734952011611E-2</v>
      </c>
      <c r="K23" s="58">
        <v>2.9569641774287452</v>
      </c>
      <c r="L23" s="58">
        <v>2.2906732492629089</v>
      </c>
      <c r="M23" s="58">
        <v>503.52554555621464</v>
      </c>
      <c r="N23" s="58">
        <v>902.6672116141068</v>
      </c>
    </row>
    <row r="24" spans="1:14" x14ac:dyDescent="0.3">
      <c r="A24" s="15" t="str">
        <v>Shading_trees</v>
      </c>
      <c r="B24" s="15" t="str">
        <v>Shading_trees_16kg_banana_per_tree</v>
      </c>
      <c r="C24" s="57">
        <v>0.65622991457666691</v>
      </c>
      <c r="D24" s="57">
        <v>1.9913385497108808E-2</v>
      </c>
      <c r="E24" s="57">
        <v>0.28188227165431146</v>
      </c>
      <c r="F24" s="57">
        <v>0.57637459535360192</v>
      </c>
      <c r="G24" s="57">
        <v>0.11567825351774673</v>
      </c>
      <c r="H24" s="57">
        <v>1</v>
      </c>
      <c r="I24" s="57">
        <v>0.65622991457666691</v>
      </c>
      <c r="J24" s="58">
        <v>2.9198877004091631E-2</v>
      </c>
      <c r="K24" s="58">
        <v>2.9913601501903031</v>
      </c>
      <c r="L24" s="58">
        <v>2.4552728109483719</v>
      </c>
      <c r="M24" s="58">
        <v>539.11892685247585</v>
      </c>
      <c r="N24" s="58">
        <v>902.6672116141068</v>
      </c>
    </row>
    <row r="25" spans="1:14" x14ac:dyDescent="0.3">
      <c r="A25" s="15" t="str">
        <v>Shading_trees</v>
      </c>
      <c r="B25" s="15" t="str">
        <v>Shading_trees_17kg_banana_per_tree</v>
      </c>
      <c r="C25" s="57">
        <v>0.70168259154442647</v>
      </c>
      <c r="D25" s="57">
        <v>2.123067064593856E-2</v>
      </c>
      <c r="E25" s="57">
        <v>0.28512347849733721</v>
      </c>
      <c r="F25" s="57">
        <v>0.61501429274277297</v>
      </c>
      <c r="G25" s="57">
        <v>0.12331549315110391</v>
      </c>
      <c r="H25" s="57">
        <v>1</v>
      </c>
      <c r="I25" s="57">
        <v>0.70168259154442647</v>
      </c>
      <c r="J25" s="58">
        <v>3.1130404269788411E-2</v>
      </c>
      <c r="K25" s="58">
        <v>3.0257561302278191</v>
      </c>
      <c r="L25" s="58">
        <v>2.6198723599009099</v>
      </c>
      <c r="M25" s="58">
        <v>574.71231031083732</v>
      </c>
      <c r="N25" s="58">
        <v>902.6672116141068</v>
      </c>
    </row>
    <row r="26" spans="1:14" x14ac:dyDescent="0.3">
      <c r="A26" s="15" t="str">
        <v>Shading_trees</v>
      </c>
      <c r="B26" s="15" t="str">
        <v>Shading_trees_18kg_banana_per_tree</v>
      </c>
      <c r="C26" s="57">
        <v>0.74713526571821876</v>
      </c>
      <c r="D26" s="57">
        <v>2.2547955725298337E-2</v>
      </c>
      <c r="E26" s="57">
        <v>0.28836468499754841</v>
      </c>
      <c r="F26" s="57">
        <v>0.65365398671588593</v>
      </c>
      <c r="G26" s="57">
        <v>0.13095273092878157</v>
      </c>
      <c r="H26" s="57">
        <v>1</v>
      </c>
      <c r="I26" s="57">
        <v>0.74713526571821876</v>
      </c>
      <c r="J26" s="58">
        <v>3.3061931433621787E-2</v>
      </c>
      <c r="K26" s="58">
        <v>3.0601521066273558</v>
      </c>
      <c r="L26" s="58">
        <v>2.7844718943015319</v>
      </c>
      <c r="M26" s="58">
        <v>610.30568512079765</v>
      </c>
      <c r="N26" s="58">
        <v>902.6672116141068</v>
      </c>
    </row>
    <row r="27" spans="1:14" x14ac:dyDescent="0.3">
      <c r="A27" s="15" t="str">
        <v>Shading_trees</v>
      </c>
      <c r="B27" s="15" t="str">
        <v>Shading_trees_19kg_banana_per_tree</v>
      </c>
      <c r="C27" s="57">
        <v>0.79258793430407637</v>
      </c>
      <c r="D27" s="57">
        <v>2.3865240645869607E-2</v>
      </c>
      <c r="E27" s="57">
        <v>0.29160589046931606</v>
      </c>
      <c r="F27" s="57">
        <v>0.69229367684593379</v>
      </c>
      <c r="G27" s="57">
        <v>0.13858996870645926</v>
      </c>
      <c r="H27" s="57">
        <v>1</v>
      </c>
      <c r="I27" s="57">
        <v>0.79258793430407637</v>
      </c>
      <c r="J27" s="58">
        <v>3.499345836462453E-2</v>
      </c>
      <c r="K27" s="58">
        <v>3.094548072112957</v>
      </c>
      <c r="L27" s="58">
        <v>2.94907141233125</v>
      </c>
      <c r="M27" s="58">
        <v>645.89905993075797</v>
      </c>
      <c r="N27" s="58">
        <v>902.6672116141068</v>
      </c>
    </row>
    <row r="28" spans="1:14" x14ac:dyDescent="0.3">
      <c r="A28" s="15" t="str">
        <v>Biomass</v>
      </c>
      <c r="B28" s="15" t="str">
        <v>Biomass_low_price_petroleum</v>
      </c>
      <c r="C28" s="57">
        <v>0.59322712852857118</v>
      </c>
      <c r="D28" s="57">
        <v>1.3122178534013421E-3</v>
      </c>
      <c r="E28" s="57">
        <v>0.99315254069095571</v>
      </c>
      <c r="F28" s="57">
        <v>1.0726900382579288E-3</v>
      </c>
      <c r="G28" s="57">
        <v>0.90632809260228087</v>
      </c>
      <c r="H28" s="57">
        <v>0.52758301391047835</v>
      </c>
      <c r="I28" s="57">
        <v>0.59322712852857118</v>
      </c>
      <c r="J28" s="58">
        <v>1.9240971209843684E-3</v>
      </c>
      <c r="K28" s="58">
        <v>10.53942454716179</v>
      </c>
      <c r="L28" s="58">
        <v>4.5695051564409693E-3</v>
      </c>
      <c r="M28" s="58">
        <v>4223.9454158514918</v>
      </c>
      <c r="N28" s="58">
        <v>476.23188806153803</v>
      </c>
    </row>
    <row r="29" spans="1:14" x14ac:dyDescent="0.3">
      <c r="A29" s="15" t="str">
        <v>Biomass</v>
      </c>
      <c r="B29" s="15" t="str">
        <v>Biomass_mid-low_price_petroleum</v>
      </c>
      <c r="C29" s="57">
        <v>0.59670162414991901</v>
      </c>
      <c r="D29" s="57">
        <v>1.3202318322110191E-3</v>
      </c>
      <c r="E29" s="57">
        <v>0.99357748851805971</v>
      </c>
      <c r="F29" s="57">
        <v>1.0791701234934285E-3</v>
      </c>
      <c r="G29" s="57">
        <v>0.91108824626976936</v>
      </c>
      <c r="H29" s="57">
        <v>0.52758301391047835</v>
      </c>
      <c r="I29" s="57">
        <v>0.59670162414991901</v>
      </c>
      <c r="J29" s="58">
        <v>1.9358479697594866E-3</v>
      </c>
      <c r="K29" s="58">
        <v>10.543934131920167</v>
      </c>
      <c r="L29" s="58">
        <v>4.5971093867793822E-3</v>
      </c>
      <c r="M29" s="58">
        <v>4246.1301295624016</v>
      </c>
      <c r="N29" s="58">
        <v>476.23188806153803</v>
      </c>
    </row>
    <row r="30" spans="1:14" x14ac:dyDescent="0.3">
      <c r="A30" s="15" t="str">
        <v>Biomass</v>
      </c>
      <c r="B30" s="15" t="str">
        <v>Biomass_mid_price_petroleum</v>
      </c>
      <c r="C30" s="57">
        <v>0.60017611682249927</v>
      </c>
      <c r="D30" s="57">
        <v>1.3282458042108297E-3</v>
      </c>
      <c r="E30" s="57">
        <v>0.99400243598453597</v>
      </c>
      <c r="F30" s="57">
        <v>1.0856502030578672E-3</v>
      </c>
      <c r="G30" s="57">
        <v>0.91584839589690203</v>
      </c>
      <c r="H30" s="57">
        <v>0.52758301391047835</v>
      </c>
      <c r="I30" s="57">
        <v>0.60017611682249927</v>
      </c>
      <c r="J30" s="58">
        <v>1.9475988085493386E-3</v>
      </c>
      <c r="K30" s="58">
        <v>10.54844371285153</v>
      </c>
      <c r="L30" s="58">
        <v>4.6247135929598929E-3</v>
      </c>
      <c r="M30" s="58">
        <v>4268.3148244432186</v>
      </c>
      <c r="N30" s="58">
        <v>476.23188806153803</v>
      </c>
    </row>
    <row r="31" spans="1:14" x14ac:dyDescent="0.3">
      <c r="A31" s="59" t="str">
        <v>Biomass</v>
      </c>
      <c r="B31" s="59" t="str">
        <v>Biomass_mid-high_price_petroleum</v>
      </c>
      <c r="C31" s="60">
        <v>0.60365060654579672</v>
      </c>
      <c r="D31" s="60">
        <v>1.3362597694154177E-3</v>
      </c>
      <c r="E31" s="60">
        <v>0.9944273830902578</v>
      </c>
      <c r="F31" s="60">
        <v>1.0921302773450685E-3</v>
      </c>
      <c r="G31" s="60">
        <v>0.92060854148350835</v>
      </c>
      <c r="H31" s="60">
        <v>0.52758301391047835</v>
      </c>
      <c r="I31" s="60">
        <v>0.60365060654579672</v>
      </c>
      <c r="J31" s="61">
        <v>1.9593496373753968E-3</v>
      </c>
      <c r="K31" s="61">
        <v>10.552953289954534</v>
      </c>
      <c r="L31" s="61">
        <v>4.6523177766601299E-3</v>
      </c>
      <c r="M31" s="61">
        <v>4290.4995004931479</v>
      </c>
      <c r="N31" s="61">
        <v>476.23188806153803</v>
      </c>
    </row>
    <row r="32" spans="1:14" x14ac:dyDescent="0.3">
      <c r="A32" s="15" t="str">
        <v>Biomass</v>
      </c>
      <c r="B32" s="15" t="str">
        <v>Biomass_high_price_petroleum</v>
      </c>
      <c r="C32" s="57">
        <v>0.6071250933203266</v>
      </c>
      <c r="D32" s="57">
        <v>1.3442737278174606E-3</v>
      </c>
      <c r="E32" s="57">
        <v>0.99485232983541505</v>
      </c>
      <c r="F32" s="57">
        <v>1.0986103459612085E-3</v>
      </c>
      <c r="G32" s="57">
        <v>0.92536868302984487</v>
      </c>
      <c r="H32" s="57">
        <v>0.52758301391047835</v>
      </c>
      <c r="I32" s="57">
        <v>0.6071250933203266</v>
      </c>
      <c r="J32" s="58">
        <v>1.9711004562269242E-3</v>
      </c>
      <c r="K32" s="58">
        <v>10.557462863231192</v>
      </c>
      <c r="L32" s="58">
        <v>4.6799219362024629E-3</v>
      </c>
      <c r="M32" s="58">
        <v>4312.6841577133837</v>
      </c>
      <c r="N32" s="58">
        <v>476.23188806153803</v>
      </c>
    </row>
    <row r="33" spans="1:21" x14ac:dyDescent="0.3">
      <c r="A33" s="15" t="str">
        <v>Biomass</v>
      </c>
      <c r="B33" s="15" t="str">
        <v>Biomass_low_price_fertilizer</v>
      </c>
      <c r="C33" s="57">
        <v>0.55136440095050143</v>
      </c>
      <c r="D33" s="57">
        <v>1.245326908778172E-3</v>
      </c>
      <c r="E33" s="57">
        <v>0.98885476611734402</v>
      </c>
      <c r="F33" s="57">
        <v>1.0162754423437476E-3</v>
      </c>
      <c r="G33" s="57">
        <v>0.84121708206635504</v>
      </c>
      <c r="H33" s="57">
        <v>0.52758301391047835</v>
      </c>
      <c r="I33" s="57">
        <v>0.55136440095050143</v>
      </c>
      <c r="J33" s="58">
        <v>1.8260153324796953E-3</v>
      </c>
      <c r="K33" s="58">
        <v>10.493816174848936</v>
      </c>
      <c r="L33" s="58">
        <v>4.3291870983493373E-3</v>
      </c>
      <c r="M33" s="58">
        <v>3920.495311281722</v>
      </c>
      <c r="N33" s="58">
        <v>476.23188806153803</v>
      </c>
    </row>
    <row r="34" spans="1:21" x14ac:dyDescent="0.3">
      <c r="A34" s="15" t="str">
        <v>Biomass</v>
      </c>
      <c r="B34" s="15" t="str">
        <v>Biomass_mid-low_price_fertilizer</v>
      </c>
      <c r="C34" s="57">
        <v>0.57750750382236216</v>
      </c>
      <c r="D34" s="57">
        <v>1.2907933392304293E-3</v>
      </c>
      <c r="E34" s="57">
        <v>0.99164107461172113</v>
      </c>
      <c r="F34" s="57">
        <v>1.0542028598444079E-3</v>
      </c>
      <c r="G34" s="57">
        <v>0.8809128118875893</v>
      </c>
      <c r="H34" s="57">
        <v>0.52758301391047835</v>
      </c>
      <c r="I34" s="57">
        <v>0.57750750382236216</v>
      </c>
      <c r="J34" s="58">
        <v>1.8926824851234934E-3</v>
      </c>
      <c r="K34" s="58">
        <v>10.523384732485784</v>
      </c>
      <c r="L34" s="58">
        <v>4.4907524375047327E-3</v>
      </c>
      <c r="M34" s="58">
        <v>4105.4974064124763</v>
      </c>
      <c r="N34" s="58">
        <v>476.23188806153803</v>
      </c>
    </row>
    <row r="35" spans="1:21" x14ac:dyDescent="0.3">
      <c r="A35" s="15" t="str">
        <v>Biomass</v>
      </c>
      <c r="B35" s="15" t="str">
        <v>Biomass_mid_price_fertilizer</v>
      </c>
      <c r="C35" s="57">
        <v>0.60365060654579672</v>
      </c>
      <c r="D35" s="57">
        <v>1.3362597694154177E-3</v>
      </c>
      <c r="E35" s="57">
        <v>0.9944273830902578</v>
      </c>
      <c r="F35" s="57">
        <v>1.0921302773450685E-3</v>
      </c>
      <c r="G35" s="57">
        <v>0.92060854148350835</v>
      </c>
      <c r="H35" s="57">
        <v>0.52758301391047835</v>
      </c>
      <c r="I35" s="57">
        <v>0.60365060654579672</v>
      </c>
      <c r="J35" s="58">
        <v>1.9593496373753968E-3</v>
      </c>
      <c r="K35" s="58">
        <v>10.552953289954534</v>
      </c>
      <c r="L35" s="58">
        <v>4.6523177766601299E-3</v>
      </c>
      <c r="M35" s="58">
        <v>4290.4995004931479</v>
      </c>
      <c r="N35" s="58">
        <v>476.23188806153803</v>
      </c>
    </row>
    <row r="36" spans="1:21" x14ac:dyDescent="0.3">
      <c r="A36" s="15" t="str">
        <v>Biomass</v>
      </c>
      <c r="B36" s="15" t="str">
        <v>Biomass_mid-high_price_fertilizer</v>
      </c>
      <c r="C36" s="57">
        <v>0.62979370912114874</v>
      </c>
      <c r="D36" s="57">
        <v>1.3817261993477813E-3</v>
      </c>
      <c r="E36" s="57">
        <v>0.99721369155304906</v>
      </c>
      <c r="F36" s="57">
        <v>1.1300576944125228E-3</v>
      </c>
      <c r="G36" s="57">
        <v>0.96030427085428338</v>
      </c>
      <c r="H36" s="57">
        <v>0.52758301391047835</v>
      </c>
      <c r="I36" s="57">
        <v>0.62979370912114874</v>
      </c>
      <c r="J36" s="58">
        <v>2.026016789256878E-3</v>
      </c>
      <c r="K36" s="58">
        <v>10.58252184725619</v>
      </c>
      <c r="L36" s="58">
        <v>4.8138831139701308E-3</v>
      </c>
      <c r="M36" s="58">
        <v>4475.5015935245337</v>
      </c>
      <c r="N36" s="58">
        <v>476.23188806153803</v>
      </c>
    </row>
    <row r="37" spans="1:21" x14ac:dyDescent="0.3">
      <c r="A37" s="15" t="str">
        <v>Biomass</v>
      </c>
      <c r="B37" s="15" t="str">
        <v>Biomass_high_price_fertilizer</v>
      </c>
      <c r="C37" s="57">
        <v>0.65593681154807448</v>
      </c>
      <c r="D37" s="57">
        <v>1.4271926290238606E-3</v>
      </c>
      <c r="E37" s="57">
        <v>1</v>
      </c>
      <c r="F37" s="57">
        <v>1.1679851114012123E-3</v>
      </c>
      <c r="G37" s="57">
        <v>1</v>
      </c>
      <c r="H37" s="57">
        <v>0.52758301391047835</v>
      </c>
      <c r="I37" s="57">
        <v>0.65593681154807448</v>
      </c>
      <c r="J37" s="58">
        <v>2.0926839407625708E-3</v>
      </c>
      <c r="K37" s="58">
        <v>10.612090404389749</v>
      </c>
      <c r="L37" s="58">
        <v>4.9754484509446041E-3</v>
      </c>
      <c r="M37" s="58">
        <v>4660.5036855070357</v>
      </c>
      <c r="N37" s="58">
        <v>476.23188806153803</v>
      </c>
    </row>
    <row r="38" spans="1:21" x14ac:dyDescent="0.3">
      <c r="A38" s="15">
        <v>0</v>
      </c>
      <c r="B38" s="15" t="str">
        <v/>
      </c>
      <c r="C38" s="57">
        <v>0</v>
      </c>
      <c r="D38" s="57">
        <v>0</v>
      </c>
      <c r="E38" s="57">
        <v>0</v>
      </c>
      <c r="F38" s="57">
        <v>0</v>
      </c>
      <c r="G38" s="57">
        <v>0</v>
      </c>
      <c r="H38" s="57">
        <v>0</v>
      </c>
      <c r="I38" s="57">
        <v>0</v>
      </c>
      <c r="J38" s="58">
        <v>0</v>
      </c>
      <c r="K38" s="58">
        <v>0</v>
      </c>
      <c r="L38" s="58">
        <v>0</v>
      </c>
      <c r="M38" s="58">
        <v>0</v>
      </c>
      <c r="N38" s="58">
        <v>0</v>
      </c>
    </row>
    <row r="39" spans="1:21" x14ac:dyDescent="0.3">
      <c r="A39" s="15">
        <v>0</v>
      </c>
      <c r="B39" s="15" t="str">
        <v/>
      </c>
      <c r="C39" s="57">
        <v>0</v>
      </c>
      <c r="D39" s="57">
        <v>0</v>
      </c>
      <c r="E39" s="57">
        <v>0</v>
      </c>
      <c r="F39" s="57">
        <v>0</v>
      </c>
      <c r="G39" s="57">
        <v>0</v>
      </c>
      <c r="H39" s="57">
        <v>0</v>
      </c>
      <c r="I39" s="57">
        <v>0</v>
      </c>
      <c r="J39" s="58">
        <v>0</v>
      </c>
      <c r="K39" s="58">
        <v>0</v>
      </c>
      <c r="L39" s="58">
        <v>0</v>
      </c>
      <c r="M39" s="58">
        <v>0</v>
      </c>
      <c r="N39" s="58">
        <v>0</v>
      </c>
    </row>
    <row r="40" spans="1:21" x14ac:dyDescent="0.3">
      <c r="A40" s="15">
        <v>0</v>
      </c>
      <c r="B40" s="15" t="str">
        <v/>
      </c>
      <c r="C40" s="57">
        <v>0</v>
      </c>
      <c r="D40" s="57">
        <v>0</v>
      </c>
      <c r="E40" s="57">
        <v>0</v>
      </c>
      <c r="F40" s="57">
        <v>0</v>
      </c>
      <c r="G40" s="57">
        <v>0</v>
      </c>
      <c r="H40" s="57">
        <v>0</v>
      </c>
      <c r="I40" s="57">
        <v>0</v>
      </c>
      <c r="J40" s="58">
        <v>0</v>
      </c>
      <c r="K40" s="58">
        <v>0</v>
      </c>
      <c r="L40" s="58">
        <v>0</v>
      </c>
      <c r="M40" s="58">
        <v>0</v>
      </c>
      <c r="N40" s="58">
        <v>0</v>
      </c>
    </row>
    <row r="41" spans="1:21" x14ac:dyDescent="0.3">
      <c r="A41" s="59">
        <v>0</v>
      </c>
      <c r="B41" s="59" t="str">
        <v/>
      </c>
      <c r="C41" s="60">
        <v>0</v>
      </c>
      <c r="D41" s="60">
        <v>0</v>
      </c>
      <c r="E41" s="60">
        <v>0</v>
      </c>
      <c r="F41" s="60">
        <v>0</v>
      </c>
      <c r="G41" s="60">
        <v>0</v>
      </c>
      <c r="H41" s="60">
        <v>0</v>
      </c>
      <c r="I41" s="60">
        <v>0</v>
      </c>
      <c r="J41" s="61">
        <v>0</v>
      </c>
      <c r="K41" s="61">
        <v>0</v>
      </c>
      <c r="L41" s="61">
        <v>0</v>
      </c>
      <c r="M41" s="61">
        <v>0</v>
      </c>
      <c r="N41" s="61">
        <v>0</v>
      </c>
    </row>
    <row r="42" spans="1:21" x14ac:dyDescent="0.3">
      <c r="A42" s="15">
        <v>0</v>
      </c>
      <c r="B42" s="15" t="str">
        <v/>
      </c>
      <c r="C42" s="57">
        <v>0</v>
      </c>
      <c r="D42" s="57">
        <v>0</v>
      </c>
      <c r="E42" s="57">
        <v>0</v>
      </c>
      <c r="F42" s="57">
        <v>0</v>
      </c>
      <c r="G42" s="57">
        <v>0</v>
      </c>
      <c r="H42" s="57">
        <v>0</v>
      </c>
      <c r="I42" s="57">
        <v>0</v>
      </c>
      <c r="J42" s="58">
        <v>0</v>
      </c>
      <c r="K42" s="58">
        <v>0</v>
      </c>
      <c r="L42" s="58">
        <v>0</v>
      </c>
      <c r="M42" s="58">
        <v>0</v>
      </c>
      <c r="N42" s="58">
        <v>0</v>
      </c>
    </row>
    <row r="43" spans="1:21" x14ac:dyDescent="0.3">
      <c r="A43" s="15">
        <v>0</v>
      </c>
      <c r="B43" s="15" t="str">
        <v/>
      </c>
      <c r="C43" s="57">
        <v>0</v>
      </c>
      <c r="D43" s="57">
        <v>0</v>
      </c>
      <c r="E43" s="57">
        <v>0</v>
      </c>
      <c r="F43" s="57">
        <v>0</v>
      </c>
      <c r="G43" s="57">
        <v>0</v>
      </c>
      <c r="H43" s="57">
        <v>0</v>
      </c>
      <c r="I43" s="57">
        <v>0</v>
      </c>
      <c r="J43" s="58">
        <v>0</v>
      </c>
      <c r="K43" s="58">
        <v>0</v>
      </c>
      <c r="L43" s="58">
        <v>0</v>
      </c>
      <c r="M43" s="58">
        <v>0</v>
      </c>
      <c r="N43" s="58">
        <v>0</v>
      </c>
    </row>
    <row r="44" spans="1:21" x14ac:dyDescent="0.3">
      <c r="A44" s="15">
        <v>0</v>
      </c>
      <c r="B44" s="15" t="str">
        <v/>
      </c>
      <c r="C44" s="57">
        <v>0</v>
      </c>
      <c r="D44" s="57">
        <v>0</v>
      </c>
      <c r="E44" s="57">
        <v>0</v>
      </c>
      <c r="F44" s="57">
        <v>0</v>
      </c>
      <c r="G44" s="57">
        <v>0</v>
      </c>
      <c r="H44" s="57">
        <v>0</v>
      </c>
      <c r="I44" s="57">
        <v>0</v>
      </c>
      <c r="J44" s="58">
        <v>0</v>
      </c>
      <c r="K44" s="58">
        <v>0</v>
      </c>
      <c r="L44" s="58">
        <v>0</v>
      </c>
      <c r="M44" s="58">
        <v>0</v>
      </c>
      <c r="N44" s="58">
        <v>0</v>
      </c>
    </row>
    <row r="45" spans="1:21" x14ac:dyDescent="0.3">
      <c r="A45" s="15">
        <v>0</v>
      </c>
      <c r="B45" s="15" t="str">
        <v/>
      </c>
      <c r="C45" s="57">
        <v>0</v>
      </c>
      <c r="D45" s="57">
        <v>0</v>
      </c>
      <c r="E45" s="57">
        <v>0</v>
      </c>
      <c r="F45" s="57">
        <v>0</v>
      </c>
      <c r="G45" s="57">
        <v>0</v>
      </c>
      <c r="H45" s="57">
        <v>0</v>
      </c>
      <c r="I45" s="57">
        <v>0</v>
      </c>
      <c r="J45" s="58">
        <v>0</v>
      </c>
      <c r="K45" s="58">
        <v>0</v>
      </c>
      <c r="L45" s="58">
        <v>0</v>
      </c>
      <c r="M45" s="58">
        <v>0</v>
      </c>
      <c r="N45" s="58">
        <v>0</v>
      </c>
    </row>
    <row r="46" spans="1:21" x14ac:dyDescent="0.3">
      <c r="A46" s="15">
        <v>0</v>
      </c>
      <c r="B46" s="15" t="str">
        <v/>
      </c>
      <c r="C46" s="57">
        <v>0</v>
      </c>
      <c r="D46" s="57">
        <v>0</v>
      </c>
      <c r="E46" s="57">
        <v>0</v>
      </c>
      <c r="F46" s="57">
        <v>0</v>
      </c>
      <c r="G46" s="57">
        <v>0</v>
      </c>
      <c r="H46" s="57">
        <v>0</v>
      </c>
      <c r="I46" s="57">
        <v>0</v>
      </c>
      <c r="J46" s="58">
        <v>0</v>
      </c>
      <c r="K46" s="58">
        <v>0</v>
      </c>
      <c r="L46" s="58">
        <v>0</v>
      </c>
      <c r="M46" s="58">
        <v>0</v>
      </c>
      <c r="N46" s="58">
        <v>0</v>
      </c>
    </row>
    <row r="47" spans="1:21" x14ac:dyDescent="0.3">
      <c r="A47" s="15">
        <v>0</v>
      </c>
      <c r="B47" s="15" t="str">
        <v/>
      </c>
      <c r="C47" s="57">
        <v>0</v>
      </c>
      <c r="D47" s="57">
        <v>0</v>
      </c>
      <c r="E47" s="57">
        <v>0</v>
      </c>
      <c r="F47" s="57">
        <v>0</v>
      </c>
      <c r="G47" s="57">
        <v>0</v>
      </c>
      <c r="H47" s="57">
        <v>0</v>
      </c>
      <c r="I47" s="57">
        <v>0</v>
      </c>
      <c r="J47" s="58">
        <v>0</v>
      </c>
      <c r="K47" s="58">
        <v>0</v>
      </c>
      <c r="L47" s="58">
        <v>0</v>
      </c>
      <c r="M47" s="58">
        <v>0</v>
      </c>
      <c r="N47" s="58">
        <v>0</v>
      </c>
    </row>
    <row r="48" spans="1:21" x14ac:dyDescent="0.3">
      <c r="A48" s="15">
        <v>0</v>
      </c>
      <c r="B48" s="15" t="str">
        <v/>
      </c>
      <c r="C48" s="57">
        <v>0</v>
      </c>
      <c r="D48" s="57">
        <v>0</v>
      </c>
      <c r="E48" s="57">
        <v>0</v>
      </c>
      <c r="F48" s="57">
        <v>0</v>
      </c>
      <c r="G48" s="57">
        <v>0</v>
      </c>
      <c r="H48" s="57">
        <v>0</v>
      </c>
      <c r="I48" s="57">
        <v>0</v>
      </c>
      <c r="J48" s="58">
        <v>0</v>
      </c>
      <c r="K48" s="58">
        <v>0</v>
      </c>
      <c r="L48" s="58">
        <v>0</v>
      </c>
      <c r="M48" s="58">
        <v>0</v>
      </c>
      <c r="N48" s="58">
        <v>0</v>
      </c>
      <c r="O48" t="s">
        <v>104</v>
      </c>
      <c r="P48" t="s">
        <v>28</v>
      </c>
      <c r="Q48" t="s">
        <v>6</v>
      </c>
      <c r="R48" t="s">
        <v>7</v>
      </c>
      <c r="S48" t="s">
        <v>8</v>
      </c>
      <c r="T48" t="s">
        <v>32</v>
      </c>
      <c r="U48" t="s">
        <v>19</v>
      </c>
    </row>
    <row r="49" spans="1:29" x14ac:dyDescent="0.3">
      <c r="A49" s="15">
        <v>0</v>
      </c>
      <c r="B49" s="15" t="str">
        <v/>
      </c>
      <c r="C49" s="57">
        <v>0</v>
      </c>
      <c r="D49" s="57">
        <v>0</v>
      </c>
      <c r="E49" s="57">
        <v>0</v>
      </c>
      <c r="F49" s="57">
        <v>0</v>
      </c>
      <c r="G49" s="57">
        <v>0</v>
      </c>
      <c r="H49" s="57">
        <v>0</v>
      </c>
      <c r="I49" s="57">
        <v>0</v>
      </c>
      <c r="J49" s="58">
        <v>0</v>
      </c>
      <c r="K49" s="58">
        <v>0</v>
      </c>
      <c r="L49" s="58">
        <v>0</v>
      </c>
      <c r="M49" s="58">
        <v>0</v>
      </c>
      <c r="N49" s="58">
        <v>0</v>
      </c>
      <c r="O49" t="s">
        <v>25</v>
      </c>
      <c r="P49" s="80" cm="1">
        <f t="array" ref="P49:U49">C10:H10</f>
        <v>0.53015213991859234</v>
      </c>
      <c r="Q49" s="80">
        <v>0.99305233429100637</v>
      </c>
      <c r="R49" s="80">
        <v>2.3643036563261523E-2</v>
      </c>
      <c r="S49" s="80">
        <v>0.7499106979997151</v>
      </c>
      <c r="T49" s="80">
        <v>9.9175021227882978E-2</v>
      </c>
      <c r="U49" s="80">
        <v>0.5832116805350066</v>
      </c>
    </row>
    <row r="50" spans="1:29" x14ac:dyDescent="0.3">
      <c r="A50" s="15">
        <v>0</v>
      </c>
      <c r="B50" s="15" t="str">
        <v/>
      </c>
      <c r="C50" s="57">
        <v>0</v>
      </c>
      <c r="D50" s="57">
        <v>0</v>
      </c>
      <c r="E50" s="57">
        <v>0</v>
      </c>
      <c r="F50" s="57">
        <v>0</v>
      </c>
      <c r="G50" s="57">
        <v>0</v>
      </c>
      <c r="H50" s="57">
        <v>0</v>
      </c>
      <c r="I50" s="57">
        <v>0</v>
      </c>
      <c r="J50" s="58">
        <v>0</v>
      </c>
      <c r="K50" s="58">
        <v>0</v>
      </c>
      <c r="L50" s="58">
        <v>0</v>
      </c>
      <c r="M50" s="58">
        <v>0</v>
      </c>
      <c r="N50" s="58">
        <v>0</v>
      </c>
      <c r="O50" t="s">
        <v>53</v>
      </c>
      <c r="P50" s="80" cm="1">
        <f t="array" ref="P50:U50">C20:H20</f>
        <v>0.63804884304450515</v>
      </c>
      <c r="Q50" s="80">
        <v>1.9386471380016066E-2</v>
      </c>
      <c r="R50" s="80">
        <v>0.28058578994554478</v>
      </c>
      <c r="S50" s="80">
        <v>0.56091871558661976</v>
      </c>
      <c r="T50" s="80">
        <v>0.11262335784997181</v>
      </c>
      <c r="U50" s="80">
        <v>1</v>
      </c>
    </row>
    <row r="51" spans="1:29" x14ac:dyDescent="0.3">
      <c r="A51" s="15">
        <v>0</v>
      </c>
      <c r="B51" s="15" t="str">
        <v/>
      </c>
      <c r="C51" s="57">
        <v>0</v>
      </c>
      <c r="D51" s="57">
        <v>0</v>
      </c>
      <c r="E51" s="57">
        <v>0</v>
      </c>
      <c r="F51" s="57">
        <v>0</v>
      </c>
      <c r="G51" s="57">
        <v>0</v>
      </c>
      <c r="H51" s="57">
        <v>0</v>
      </c>
      <c r="I51" s="57">
        <v>0</v>
      </c>
      <c r="J51" s="58">
        <v>0</v>
      </c>
      <c r="K51" s="58">
        <v>0</v>
      </c>
      <c r="L51" s="58">
        <v>0</v>
      </c>
      <c r="M51" s="58">
        <v>0</v>
      </c>
      <c r="N51" s="58">
        <v>0</v>
      </c>
      <c r="O51" t="s">
        <v>26</v>
      </c>
      <c r="P51" s="80" cm="1">
        <f t="array" ref="P51:U51">C31:H31</f>
        <v>0.60365060654579672</v>
      </c>
      <c r="Q51" s="80">
        <v>1.3362597694154177E-3</v>
      </c>
      <c r="R51" s="80">
        <v>0.9944273830902578</v>
      </c>
      <c r="S51" s="80">
        <v>1.0921302773450685E-3</v>
      </c>
      <c r="T51" s="80">
        <v>0.92060854148350835</v>
      </c>
      <c r="U51" s="80">
        <v>0.52758301391047835</v>
      </c>
    </row>
    <row r="52" spans="1:29" x14ac:dyDescent="0.3">
      <c r="A52" s="15">
        <v>0</v>
      </c>
      <c r="B52" s="15" t="str">
        <v/>
      </c>
      <c r="C52" s="57">
        <v>0</v>
      </c>
      <c r="D52" s="57">
        <v>0</v>
      </c>
      <c r="E52" s="57">
        <v>0</v>
      </c>
      <c r="F52" s="57">
        <v>0</v>
      </c>
      <c r="G52" s="57">
        <v>0</v>
      </c>
      <c r="H52" s="57">
        <v>0</v>
      </c>
      <c r="I52" s="57">
        <v>0</v>
      </c>
      <c r="J52" s="58">
        <v>0</v>
      </c>
      <c r="K52" s="58">
        <v>0</v>
      </c>
      <c r="L52" s="58">
        <v>0</v>
      </c>
      <c r="M52" s="58">
        <v>0</v>
      </c>
      <c r="N52" s="58">
        <v>0</v>
      </c>
    </row>
    <row r="53" spans="1:29" x14ac:dyDescent="0.3">
      <c r="A53" s="15">
        <v>0</v>
      </c>
      <c r="B53" s="15" t="str">
        <v/>
      </c>
      <c r="C53" s="57">
        <v>0</v>
      </c>
      <c r="D53" s="57">
        <v>0</v>
      </c>
      <c r="E53" s="57">
        <v>0</v>
      </c>
      <c r="F53" s="57">
        <v>0</v>
      </c>
      <c r="G53" s="57">
        <v>0</v>
      </c>
      <c r="H53" s="57">
        <v>0</v>
      </c>
      <c r="I53" s="57">
        <v>0</v>
      </c>
      <c r="J53" s="58">
        <v>0</v>
      </c>
      <c r="K53" s="58">
        <v>0</v>
      </c>
      <c r="L53" s="58">
        <v>0</v>
      </c>
      <c r="M53" s="58">
        <v>0</v>
      </c>
      <c r="N53" s="58">
        <v>0</v>
      </c>
      <c r="O53" t="s">
        <v>92</v>
      </c>
      <c r="P53" s="16" t="str">
        <f t="array" ref="P53:U54">I6:N7</f>
        <v>PROI</v>
      </c>
      <c r="Q53" s="16" t="str">
        <v>Water Saving</v>
      </c>
      <c r="R53" s="16" t="str">
        <v>Emission Saving</v>
      </c>
      <c r="S53" s="16" t="str">
        <v>Land Saving</v>
      </c>
      <c r="T53" s="16" t="str">
        <v>Import Saving</v>
      </c>
      <c r="U53" s="16" t="str">
        <v>Workforce Investment</v>
      </c>
    </row>
    <row r="54" spans="1:29" x14ac:dyDescent="0.3">
      <c r="A54" s="15">
        <v>0</v>
      </c>
      <c r="B54" s="15" t="str">
        <v/>
      </c>
      <c r="C54" s="57">
        <v>0</v>
      </c>
      <c r="D54" s="57">
        <v>0</v>
      </c>
      <c r="E54" s="57">
        <v>0</v>
      </c>
      <c r="F54" s="57">
        <v>0</v>
      </c>
      <c r="G54" s="57">
        <v>0</v>
      </c>
      <c r="H54" s="57">
        <v>0</v>
      </c>
      <c r="I54" s="57">
        <v>0</v>
      </c>
      <c r="J54" s="58">
        <v>0</v>
      </c>
      <c r="K54" s="58">
        <v>0</v>
      </c>
      <c r="L54" s="58">
        <v>0</v>
      </c>
      <c r="M54" s="58">
        <v>0</v>
      </c>
      <c r="N54" s="58">
        <v>0</v>
      </c>
      <c r="P54" s="16" t="str">
        <v>%</v>
      </c>
      <c r="Q54" s="16" t="str">
        <v>MCM</v>
      </c>
      <c r="R54" s="16" t="str">
        <v>ton</v>
      </c>
      <c r="S54" s="16" t="str">
        <v>ha</v>
      </c>
      <c r="T54" s="16" t="str">
        <v>$</v>
      </c>
      <c r="U54" s="16" t="str">
        <v>$</v>
      </c>
    </row>
    <row r="55" spans="1:29" x14ac:dyDescent="0.3">
      <c r="A55" s="15">
        <v>0</v>
      </c>
      <c r="B55" s="15" t="str">
        <v/>
      </c>
      <c r="C55" s="57">
        <v>0</v>
      </c>
      <c r="D55" s="57">
        <v>0</v>
      </c>
      <c r="E55" s="57">
        <v>0</v>
      </c>
      <c r="F55" s="57">
        <v>0</v>
      </c>
      <c r="G55" s="57">
        <v>0</v>
      </c>
      <c r="H55" s="57">
        <v>0</v>
      </c>
      <c r="I55" s="57">
        <v>0</v>
      </c>
      <c r="J55" s="58">
        <v>0</v>
      </c>
      <c r="K55" s="58">
        <v>0</v>
      </c>
      <c r="L55" s="58">
        <v>0</v>
      </c>
      <c r="M55" s="58">
        <v>0</v>
      </c>
      <c r="N55" s="58">
        <v>0</v>
      </c>
      <c r="O55" t="s">
        <v>25</v>
      </c>
      <c r="P55" s="93" t="str">
        <f>TEXT(I10,"0.0%")</f>
        <v>53.0%</v>
      </c>
      <c r="Q55" t="str">
        <f>CONCATENATE(ROUND(J10,2)," ",J7)</f>
        <v>1.46 MCM</v>
      </c>
      <c r="R55" t="str">
        <f>CONCATENATE(ROUND(K10,2)," ",K7)</f>
        <v>0.25 ton</v>
      </c>
      <c r="S55" t="str">
        <f t="shared" ref="S55" si="0">CONCATENATE(ROUND(L10,2)," ",L7)</f>
        <v>3.19 ha</v>
      </c>
      <c r="T55" t="str">
        <f>CONCATENATE(ROUND(M10,0)," ",M7)</f>
        <v>462 $</v>
      </c>
      <c r="U55" t="str">
        <f>CONCATENATE(ROUND(N10,0)," ",N7)</f>
        <v>526 $</v>
      </c>
    </row>
    <row r="56" spans="1:29" x14ac:dyDescent="0.3">
      <c r="A56" s="15">
        <v>0</v>
      </c>
      <c r="B56" s="15" t="str">
        <v/>
      </c>
      <c r="C56" s="57">
        <v>0</v>
      </c>
      <c r="D56" s="57">
        <v>0</v>
      </c>
      <c r="E56" s="57">
        <v>0</v>
      </c>
      <c r="F56" s="57">
        <v>0</v>
      </c>
      <c r="G56" s="57">
        <v>0</v>
      </c>
      <c r="H56" s="57">
        <v>0</v>
      </c>
      <c r="I56" s="57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t="s">
        <v>53</v>
      </c>
      <c r="P56" s="62" t="str">
        <f>TEXT(I20,"0.0%")</f>
        <v>63.8%</v>
      </c>
      <c r="Q56" t="str">
        <f>CONCATENATE(ROUND(J20,2)," ",J7)</f>
        <v>0.03 MCM</v>
      </c>
      <c r="R56" t="str">
        <f>CONCATENATE(ROUND(K20,2)," ",K7)</f>
        <v>2.98 ton</v>
      </c>
      <c r="S56" t="str">
        <f>CONCATENATE(ROUND(L20,2)," ",L7)</f>
        <v>2.39 ha</v>
      </c>
      <c r="T56" t="str">
        <f>CONCATENATE(ROUND(M20,0)," ",M7)</f>
        <v>525 $</v>
      </c>
      <c r="U56" t="str">
        <f>CONCATENATE(ROUND(N20,0)," ",N7)</f>
        <v>903 $</v>
      </c>
    </row>
    <row r="57" spans="1:29" x14ac:dyDescent="0.3">
      <c r="A57" s="15">
        <v>0</v>
      </c>
      <c r="B57" s="15" t="str">
        <v/>
      </c>
      <c r="C57" s="57">
        <v>0</v>
      </c>
      <c r="D57" s="57">
        <v>0</v>
      </c>
      <c r="E57" s="57">
        <v>0</v>
      </c>
      <c r="F57" s="57">
        <v>0</v>
      </c>
      <c r="G57" s="57">
        <v>0</v>
      </c>
      <c r="H57" s="57">
        <v>0</v>
      </c>
      <c r="I57" s="57">
        <v>0</v>
      </c>
      <c r="J57" s="58">
        <v>0</v>
      </c>
      <c r="K57" s="58">
        <v>0</v>
      </c>
      <c r="L57" s="58">
        <v>0</v>
      </c>
      <c r="M57" s="58">
        <v>0</v>
      </c>
      <c r="N57" s="58">
        <v>0</v>
      </c>
      <c r="O57" t="s">
        <v>26</v>
      </c>
      <c r="P57" s="62" t="str">
        <f>TEXT(I31,"0.0%")</f>
        <v>60.4%</v>
      </c>
      <c r="Q57" t="str">
        <f>CONCATENATE(ROUND(J31,2)," ",J7)</f>
        <v>0 MCM</v>
      </c>
      <c r="R57" t="str">
        <f t="shared" ref="R57:S57" si="1">CONCATENATE(ROUND(K31,2)," ",K7)</f>
        <v>10.55 ton</v>
      </c>
      <c r="S57" t="str">
        <f t="shared" si="1"/>
        <v>0 ha</v>
      </c>
      <c r="T57" t="str">
        <f>CONCATENATE(ROUND(M31,0)," ",M7)</f>
        <v>4290 $</v>
      </c>
      <c r="U57" t="str">
        <f>CONCATENATE(ROUND(N31,0)," ",N7)</f>
        <v>476 $</v>
      </c>
    </row>
    <row r="58" spans="1:29" x14ac:dyDescent="0.3">
      <c r="A58" s="15">
        <v>0</v>
      </c>
      <c r="B58" s="15" t="str">
        <v/>
      </c>
      <c r="C58" s="57">
        <v>0</v>
      </c>
      <c r="D58" s="57">
        <v>0</v>
      </c>
      <c r="E58" s="57">
        <v>0</v>
      </c>
      <c r="F58" s="57">
        <v>0</v>
      </c>
      <c r="G58" s="57">
        <v>0</v>
      </c>
      <c r="H58" s="57">
        <v>0</v>
      </c>
      <c r="I58" s="57">
        <v>0</v>
      </c>
      <c r="J58" s="58">
        <v>0</v>
      </c>
      <c r="K58" s="58">
        <v>0</v>
      </c>
      <c r="L58" s="58">
        <v>0</v>
      </c>
      <c r="M58" s="58">
        <v>0</v>
      </c>
      <c r="N58" s="58">
        <v>0</v>
      </c>
      <c r="P58" s="62"/>
    </row>
    <row r="59" spans="1:29" x14ac:dyDescent="0.3">
      <c r="A59" s="15">
        <v>0</v>
      </c>
      <c r="B59" s="15" t="str">
        <v/>
      </c>
      <c r="C59" s="57">
        <v>0</v>
      </c>
      <c r="D59" s="57">
        <v>0</v>
      </c>
      <c r="E59" s="57">
        <v>0</v>
      </c>
      <c r="F59" s="57">
        <v>0</v>
      </c>
      <c r="G59" s="57">
        <v>0</v>
      </c>
      <c r="H59" s="57">
        <v>0</v>
      </c>
      <c r="I59" s="57">
        <v>0</v>
      </c>
      <c r="J59" s="58">
        <v>0</v>
      </c>
      <c r="K59" s="58">
        <v>0</v>
      </c>
      <c r="L59" s="58">
        <v>0</v>
      </c>
      <c r="M59" s="58">
        <v>0</v>
      </c>
      <c r="N59" s="58">
        <v>0</v>
      </c>
      <c r="O59" t="s">
        <v>103</v>
      </c>
      <c r="P59" t="s">
        <v>28</v>
      </c>
      <c r="Q59" t="s">
        <v>6</v>
      </c>
      <c r="R59" t="s">
        <v>7</v>
      </c>
      <c r="S59" t="s">
        <v>8</v>
      </c>
      <c r="T59" t="s">
        <v>32</v>
      </c>
      <c r="U59" t="s">
        <v>19</v>
      </c>
    </row>
    <row r="60" spans="1:29" x14ac:dyDescent="0.3">
      <c r="A60" s="15">
        <v>0</v>
      </c>
      <c r="B60" s="15" t="str">
        <v/>
      </c>
      <c r="C60" s="57">
        <v>0</v>
      </c>
      <c r="D60" s="57">
        <v>0</v>
      </c>
      <c r="E60" s="57">
        <v>0</v>
      </c>
      <c r="F60" s="57">
        <v>0</v>
      </c>
      <c r="G60" s="57">
        <v>0</v>
      </c>
      <c r="H60" s="57">
        <v>0</v>
      </c>
      <c r="I60" s="57">
        <v>0</v>
      </c>
      <c r="J60" s="58">
        <v>0</v>
      </c>
      <c r="K60" s="58">
        <v>0</v>
      </c>
      <c r="L60" s="58">
        <v>0</v>
      </c>
      <c r="M60" s="58">
        <v>0</v>
      </c>
      <c r="N60" s="58">
        <v>0</v>
      </c>
      <c r="O60" t="s">
        <v>25</v>
      </c>
      <c r="P60" s="62">
        <f>MAX(C8:C17)</f>
        <v>0.75220766821754181</v>
      </c>
      <c r="Q60" s="62">
        <f>MAX(D8:D17)</f>
        <v>1</v>
      </c>
      <c r="R60" s="62">
        <f>MAX(E8:E17)</f>
        <v>3.8566798217759317E-2</v>
      </c>
      <c r="S60" s="62">
        <f>MAX(F8:F17)</f>
        <v>1</v>
      </c>
      <c r="T60" s="62">
        <f>MAX(G8:G17)</f>
        <v>0.13811334438692813</v>
      </c>
      <c r="U60" s="62">
        <f>MAX(H8:H17)</f>
        <v>0.5832116805350066</v>
      </c>
      <c r="X60" s="62">
        <f>P60-P49</f>
        <v>0.22205552829894948</v>
      </c>
      <c r="Y60" s="62">
        <f t="shared" ref="Y60:AC60" si="2">Q60-Q49</f>
        <v>6.9476657089936333E-3</v>
      </c>
      <c r="Z60" s="62">
        <f t="shared" si="2"/>
        <v>1.4923761654497793E-2</v>
      </c>
      <c r="AA60" s="62">
        <f t="shared" si="2"/>
        <v>0.2500893020002849</v>
      </c>
      <c r="AB60" s="62">
        <f t="shared" si="2"/>
        <v>3.8938323159045149E-2</v>
      </c>
      <c r="AC60" s="62">
        <f t="shared" si="2"/>
        <v>0</v>
      </c>
    </row>
    <row r="61" spans="1:29" x14ac:dyDescent="0.3">
      <c r="A61" s="15">
        <v>0</v>
      </c>
      <c r="B61" s="15" t="str">
        <v/>
      </c>
      <c r="C61" s="57">
        <v>0</v>
      </c>
      <c r="D61" s="57">
        <v>0</v>
      </c>
      <c r="E61" s="57">
        <v>0</v>
      </c>
      <c r="F61" s="57">
        <v>0</v>
      </c>
      <c r="G61" s="57">
        <v>0</v>
      </c>
      <c r="H61" s="57">
        <v>0</v>
      </c>
      <c r="I61" s="57">
        <v>0</v>
      </c>
      <c r="J61" s="58">
        <v>0</v>
      </c>
      <c r="K61" s="58">
        <v>0</v>
      </c>
      <c r="L61" s="58">
        <v>0</v>
      </c>
      <c r="M61" s="58">
        <v>0</v>
      </c>
      <c r="N61" s="58">
        <v>0</v>
      </c>
      <c r="O61" t="s">
        <v>53</v>
      </c>
      <c r="P61" s="62">
        <f>MAX(C18:C27)</f>
        <v>0.79258793430407637</v>
      </c>
      <c r="Q61" s="62">
        <f>MAX(D18:D27)</f>
        <v>2.3865240645869607E-2</v>
      </c>
      <c r="R61" s="62">
        <f>MAX(E18:E27)</f>
        <v>0.29160589046931606</v>
      </c>
      <c r="S61" s="62">
        <f>MAX(F18:F27)</f>
        <v>0.69229367684593379</v>
      </c>
      <c r="T61" s="62">
        <f>MAX(G18:G27)</f>
        <v>0.13858996870645926</v>
      </c>
      <c r="U61" s="62">
        <f t="shared" ref="R61:U61" si="3">MAX(H18:H27)</f>
        <v>1</v>
      </c>
      <c r="X61" s="62">
        <f t="shared" ref="X61:X62" si="4">P61-P50</f>
        <v>0.15453909125957122</v>
      </c>
      <c r="Y61" s="62">
        <f t="shared" ref="Y61:Y62" si="5">Q61-Q50</f>
        <v>4.4787692658535411E-3</v>
      </c>
      <c r="Z61" s="62">
        <f t="shared" ref="Z61:Z62" si="6">R61-R50</f>
        <v>1.1020100523771281E-2</v>
      </c>
      <c r="AA61" s="62">
        <f t="shared" ref="AA61:AA62" si="7">S61-S50</f>
        <v>0.13137496125931403</v>
      </c>
      <c r="AB61" s="62">
        <f t="shared" ref="AB61:AB62" si="8">T61-T50</f>
        <v>2.5966610856487451E-2</v>
      </c>
      <c r="AC61" s="62">
        <f t="shared" ref="AC61:AC62" si="9">U61-U50</f>
        <v>0</v>
      </c>
    </row>
    <row r="62" spans="1:29" x14ac:dyDescent="0.3">
      <c r="A62" s="15">
        <v>0</v>
      </c>
      <c r="B62" s="15" t="str">
        <v/>
      </c>
      <c r="C62" s="57">
        <v>0</v>
      </c>
      <c r="D62" s="57">
        <v>0</v>
      </c>
      <c r="E62" s="57">
        <v>0</v>
      </c>
      <c r="F62" s="57">
        <v>0</v>
      </c>
      <c r="G62" s="57">
        <v>0</v>
      </c>
      <c r="H62" s="57">
        <v>0</v>
      </c>
      <c r="I62" s="57">
        <v>0</v>
      </c>
      <c r="J62" s="58">
        <v>0</v>
      </c>
      <c r="K62" s="58">
        <v>0</v>
      </c>
      <c r="L62" s="58">
        <v>0</v>
      </c>
      <c r="M62" s="58">
        <v>0</v>
      </c>
      <c r="N62" s="58">
        <v>0</v>
      </c>
      <c r="O62" t="s">
        <v>26</v>
      </c>
      <c r="P62" s="62">
        <f>MAX(C28:C37)</f>
        <v>0.65593681154807448</v>
      </c>
      <c r="Q62" s="62">
        <f>MAX(D28:D37)</f>
        <v>1.4271926290238606E-3</v>
      </c>
      <c r="R62" s="62">
        <f>MAX(E28:E37)</f>
        <v>1</v>
      </c>
      <c r="S62" s="62">
        <f>MAX(F28:F37)</f>
        <v>1.1679851114012123E-3</v>
      </c>
      <c r="T62" s="62">
        <f>MAX(G28:G37)</f>
        <v>1</v>
      </c>
      <c r="U62" s="62">
        <f>MAX(H28:H37)</f>
        <v>0.52758301391047835</v>
      </c>
      <c r="X62" s="62">
        <f t="shared" si="4"/>
        <v>5.2286205002277764E-2</v>
      </c>
      <c r="Y62" s="62">
        <f t="shared" si="5"/>
        <v>9.0932859608442969E-5</v>
      </c>
      <c r="Z62" s="62">
        <f t="shared" si="6"/>
        <v>5.5726169097422007E-3</v>
      </c>
      <c r="AA62" s="62">
        <f t="shared" si="7"/>
        <v>7.5854834056143794E-5</v>
      </c>
      <c r="AB62" s="62">
        <f t="shared" si="8"/>
        <v>7.9391458516491653E-2</v>
      </c>
      <c r="AC62" s="62">
        <f t="shared" si="9"/>
        <v>0</v>
      </c>
    </row>
    <row r="63" spans="1:29" x14ac:dyDescent="0.3">
      <c r="A63" s="15">
        <v>0</v>
      </c>
      <c r="B63" s="15" t="str">
        <v/>
      </c>
      <c r="C63" s="57">
        <v>0</v>
      </c>
      <c r="D63" s="57">
        <v>0</v>
      </c>
      <c r="E63" s="57">
        <v>0</v>
      </c>
      <c r="F63" s="57">
        <v>0</v>
      </c>
      <c r="G63" s="57">
        <v>0</v>
      </c>
      <c r="H63" s="57">
        <v>0</v>
      </c>
      <c r="I63" s="57">
        <v>0</v>
      </c>
      <c r="J63" s="58">
        <v>0</v>
      </c>
      <c r="K63" s="58">
        <v>0</v>
      </c>
      <c r="L63" s="58">
        <v>0</v>
      </c>
      <c r="M63" s="58">
        <v>0</v>
      </c>
      <c r="N63" s="58">
        <v>0</v>
      </c>
    </row>
    <row r="64" spans="1:29" x14ac:dyDescent="0.3">
      <c r="A64" s="15">
        <v>0</v>
      </c>
      <c r="B64" s="15" t="str">
        <v/>
      </c>
      <c r="C64" s="57">
        <v>0</v>
      </c>
      <c r="D64" s="57">
        <v>0</v>
      </c>
      <c r="E64" s="57">
        <v>0</v>
      </c>
      <c r="F64" s="57">
        <v>0</v>
      </c>
      <c r="G64" s="57">
        <v>0</v>
      </c>
      <c r="H64" s="57">
        <v>0</v>
      </c>
      <c r="I64" s="57">
        <v>0</v>
      </c>
      <c r="J64" s="58">
        <v>0</v>
      </c>
      <c r="K64" s="58">
        <v>0</v>
      </c>
      <c r="L64" s="58">
        <v>0</v>
      </c>
      <c r="M64" s="58">
        <v>0</v>
      </c>
      <c r="N64" s="58">
        <v>0</v>
      </c>
      <c r="O64" t="s">
        <v>103</v>
      </c>
      <c r="P64" t="s">
        <v>28</v>
      </c>
      <c r="Q64" t="s">
        <v>6</v>
      </c>
      <c r="R64" t="s">
        <v>7</v>
      </c>
      <c r="S64" t="s">
        <v>8</v>
      </c>
      <c r="T64" t="s">
        <v>32</v>
      </c>
      <c r="U64" t="s">
        <v>19</v>
      </c>
    </row>
    <row r="65" spans="1:29" x14ac:dyDescent="0.3">
      <c r="A65" s="15" t="e">
        <v>#N/A</v>
      </c>
      <c r="B65" s="15" t="e">
        <v>#N/A</v>
      </c>
      <c r="C65" s="57" t="e">
        <v>#N/A</v>
      </c>
      <c r="D65" s="57" t="e">
        <v>#N/A</v>
      </c>
      <c r="E65" s="57" t="e">
        <v>#N/A</v>
      </c>
      <c r="F65" s="57" t="e">
        <v>#N/A</v>
      </c>
      <c r="G65" s="57" t="e">
        <v>#N/A</v>
      </c>
      <c r="H65" s="57" t="e">
        <v>#N/A</v>
      </c>
      <c r="I65" s="57" t="e">
        <v>#N/A</v>
      </c>
      <c r="J65" s="58" t="e">
        <v>#N/A</v>
      </c>
      <c r="K65" s="58" t="e">
        <v>#N/A</v>
      </c>
      <c r="L65" s="58" t="e">
        <v>#N/A</v>
      </c>
      <c r="M65" s="58" t="e">
        <v>#N/A</v>
      </c>
      <c r="N65" s="58" t="e">
        <v>#N/A</v>
      </c>
      <c r="O65" t="s">
        <v>25</v>
      </c>
      <c r="P65" s="62">
        <f>MIN(C8:C17)</f>
        <v>0.30809651569340968</v>
      </c>
      <c r="Q65" s="62">
        <f>MIN(D8:D17)</f>
        <v>0.98610466560472831</v>
      </c>
      <c r="R65" s="62">
        <f>MIN(E8:E17)</f>
        <v>8.7192683952876226E-3</v>
      </c>
      <c r="S65" s="62">
        <f>MIN(F8:F17)</f>
        <v>0.49982128924761859</v>
      </c>
      <c r="T65" s="62">
        <f>MIN(G8:G17)</f>
        <v>6.0236680439882631E-2</v>
      </c>
      <c r="U65" s="62">
        <f>MIN(H8:H17)</f>
        <v>0.5832116805350066</v>
      </c>
      <c r="X65" s="62">
        <f>-P65+P49</f>
        <v>0.22205562422518266</v>
      </c>
      <c r="Y65" s="62">
        <f t="shared" ref="Y65:AC65" si="10">-Q65+Q49</f>
        <v>6.9476686862780523E-3</v>
      </c>
      <c r="Z65" s="62">
        <f t="shared" si="10"/>
        <v>1.4923768167973901E-2</v>
      </c>
      <c r="AA65" s="62">
        <f t="shared" si="10"/>
        <v>0.25008940875209651</v>
      </c>
      <c r="AB65" s="62">
        <f t="shared" si="10"/>
        <v>3.8938340788000347E-2</v>
      </c>
      <c r="AC65" s="62">
        <f t="shared" si="10"/>
        <v>0</v>
      </c>
    </row>
    <row r="66" spans="1:29" x14ac:dyDescent="0.3">
      <c r="A66" s="15">
        <f t="array" ref="A66">'results (spec)'!A50:A117</f>
        <v>0</v>
      </c>
      <c r="B66" s="15" t="e">
        <v>#N/A</v>
      </c>
      <c r="C66" s="57" t="e">
        <v>#N/A</v>
      </c>
      <c r="D66" s="57" t="e">
        <v>#N/A</v>
      </c>
      <c r="E66" s="57" t="e">
        <v>#N/A</v>
      </c>
      <c r="F66" s="57" t="e">
        <v>#N/A</v>
      </c>
      <c r="G66" s="57" t="e">
        <v>#N/A</v>
      </c>
      <c r="H66" s="57" t="e">
        <v>#N/A</v>
      </c>
      <c r="I66" s="57" t="e">
        <v>#N/A</v>
      </c>
      <c r="J66" s="58" t="e">
        <v>#N/A</v>
      </c>
      <c r="K66" s="58" t="e">
        <v>#N/A</v>
      </c>
      <c r="L66" s="58" t="e">
        <v>#N/A</v>
      </c>
      <c r="M66" s="58" t="e">
        <v>#N/A</v>
      </c>
      <c r="N66" s="58" t="e">
        <v>#N/A</v>
      </c>
      <c r="O66" t="s">
        <v>53</v>
      </c>
      <c r="P66" s="62">
        <f>MIN(C18:C27)</f>
        <v>0.54259820353081956</v>
      </c>
      <c r="Q66" s="62">
        <f>MIN(D18:D27)</f>
        <v>1.6620172004766769E-2</v>
      </c>
      <c r="R66" s="62">
        <f>MIN(E18:E27)</f>
        <v>0.27377925506096884</v>
      </c>
      <c r="S66" s="62">
        <f>MIN(F18:F27)</f>
        <v>0.47977533672191752</v>
      </c>
      <c r="T66" s="62">
        <f>MIN(G18:G27)</f>
        <v>9.6585153738473997E-2</v>
      </c>
      <c r="U66" s="62">
        <f>MIN(H18:H27)</f>
        <v>1</v>
      </c>
      <c r="X66" s="62">
        <f t="shared" ref="X66:X67" si="11">-P66+P50</f>
        <v>9.5450639513685598E-2</v>
      </c>
      <c r="Y66" s="62">
        <f t="shared" ref="Y66:Y67" si="12">-Q66+Q50</f>
        <v>2.7662993752492968E-3</v>
      </c>
      <c r="Z66" s="62">
        <f t="shared" ref="Z66:Z67" si="13">-R66+R50</f>
        <v>6.8065348845759432E-3</v>
      </c>
      <c r="AA66" s="62">
        <f t="shared" ref="AA66:AA67" si="14">-S66+S50</f>
        <v>8.1143378864702242E-2</v>
      </c>
      <c r="AB66" s="62">
        <f t="shared" ref="AB66:AB67" si="15">-T66+T50</f>
        <v>1.6038204111497811E-2</v>
      </c>
      <c r="AC66" s="62">
        <f t="shared" ref="AC66:AC67" si="16">-U66+U50</f>
        <v>0</v>
      </c>
    </row>
    <row r="67" spans="1:29" x14ac:dyDescent="0.3">
      <c r="A67" s="15">
        <f t="array" ref="A67">'results (spec)'!A51:A118</f>
        <v>0</v>
      </c>
      <c r="B67" s="15" t="e">
        <v>#N/A</v>
      </c>
      <c r="C67" s="57" t="e">
        <v>#N/A</v>
      </c>
      <c r="D67" s="57" t="e">
        <v>#N/A</v>
      </c>
      <c r="E67" s="57" t="e">
        <v>#N/A</v>
      </c>
      <c r="F67" s="57" t="e">
        <v>#N/A</v>
      </c>
      <c r="G67" s="57" t="e">
        <v>#N/A</v>
      </c>
      <c r="H67" s="57" t="e">
        <v>#N/A</v>
      </c>
      <c r="I67" s="57" t="e">
        <v>#N/A</v>
      </c>
      <c r="J67" s="58" t="e">
        <v>#N/A</v>
      </c>
      <c r="K67" s="58" t="e">
        <v>#N/A</v>
      </c>
      <c r="L67" s="58" t="e">
        <v>#N/A</v>
      </c>
      <c r="M67" s="58" t="e">
        <v>#N/A</v>
      </c>
      <c r="N67" s="58" t="e">
        <v>#N/A</v>
      </c>
      <c r="O67" t="s">
        <v>26</v>
      </c>
      <c r="P67" s="62">
        <f>MIN(C28:C37)</f>
        <v>0.55136440095050143</v>
      </c>
      <c r="Q67" s="62">
        <f>MIN(D28:D37)</f>
        <v>1.245326908778172E-3</v>
      </c>
      <c r="R67" s="62">
        <f>MIN(E28:E37)</f>
        <v>0.98885476611734402</v>
      </c>
      <c r="S67" s="62">
        <f>MIN(F28:F37)</f>
        <v>1.0162754423437476E-3</v>
      </c>
      <c r="T67" s="62">
        <f t="shared" ref="Q67:U67" si="17">MIN(G28:G37)</f>
        <v>0.84121708206635504</v>
      </c>
      <c r="U67" s="62">
        <f>MIN(H28:H37)</f>
        <v>0.52758301391047835</v>
      </c>
      <c r="X67" s="62">
        <f t="shared" si="11"/>
        <v>5.2286205595295288E-2</v>
      </c>
      <c r="Y67" s="62">
        <f t="shared" si="12"/>
        <v>9.0932860637245663E-5</v>
      </c>
      <c r="Z67" s="62">
        <f t="shared" si="13"/>
        <v>5.5726169729137798E-3</v>
      </c>
      <c r="AA67" s="62">
        <f t="shared" si="14"/>
        <v>7.585483500132089E-5</v>
      </c>
      <c r="AB67" s="62">
        <f t="shared" si="15"/>
        <v>7.9391459417153309E-2</v>
      </c>
      <c r="AC67" s="62">
        <f t="shared" si="16"/>
        <v>0</v>
      </c>
    </row>
    <row r="68" spans="1:29" x14ac:dyDescent="0.3">
      <c r="A68" s="15">
        <f t="array" ref="A68">'results (spec)'!A52:A119</f>
        <v>0</v>
      </c>
      <c r="B68" s="15" t="e">
        <v>#N/A</v>
      </c>
      <c r="C68" s="57" t="e">
        <v>#N/A</v>
      </c>
      <c r="D68" s="57" t="e">
        <v>#N/A</v>
      </c>
      <c r="E68" s="57" t="e">
        <v>#N/A</v>
      </c>
      <c r="F68" s="57" t="e">
        <v>#N/A</v>
      </c>
      <c r="G68" s="57" t="e">
        <v>#N/A</v>
      </c>
      <c r="H68" s="57" t="e">
        <v>#N/A</v>
      </c>
      <c r="I68" s="57" t="e">
        <v>#N/A</v>
      </c>
      <c r="J68" s="58" t="e">
        <v>#N/A</v>
      </c>
      <c r="K68" s="58" t="e">
        <v>#N/A</v>
      </c>
      <c r="L68" s="58" t="e">
        <v>#N/A</v>
      </c>
      <c r="M68" s="58" t="e">
        <v>#N/A</v>
      </c>
      <c r="N68" s="58" t="e">
        <v>#N/A</v>
      </c>
    </row>
    <row r="69" spans="1:29" x14ac:dyDescent="0.3">
      <c r="A69" s="15">
        <f t="array" ref="A69">'results (spec)'!A53:A120</f>
        <v>0</v>
      </c>
      <c r="B69" s="15" t="e">
        <v>#N/A</v>
      </c>
      <c r="C69" s="57" t="e">
        <v>#N/A</v>
      </c>
      <c r="D69" s="57" t="e">
        <v>#N/A</v>
      </c>
      <c r="E69" s="57" t="e">
        <v>#N/A</v>
      </c>
      <c r="F69" s="57" t="e">
        <v>#N/A</v>
      </c>
      <c r="G69" s="57" t="e">
        <v>#N/A</v>
      </c>
      <c r="H69" s="57" t="e">
        <v>#N/A</v>
      </c>
      <c r="I69" s="57" t="e">
        <v>#N/A</v>
      </c>
      <c r="J69" s="58" t="e">
        <v>#N/A</v>
      </c>
      <c r="K69" s="58" t="e">
        <v>#N/A</v>
      </c>
      <c r="L69" s="58" t="e">
        <v>#N/A</v>
      </c>
      <c r="M69" s="58" t="e">
        <v>#N/A</v>
      </c>
      <c r="N69" s="58" t="e">
        <v>#N/A</v>
      </c>
    </row>
  </sheetData>
  <mergeCells count="2">
    <mergeCell ref="A6:A7"/>
    <mergeCell ref="B6:B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 (spec)</vt:lpstr>
      <vt:lpstr>results (policy)</vt:lpstr>
      <vt:lpstr>optimization</vt:lpstr>
      <vt:lpstr>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2020-06-05T14:19:28Z</dcterms:created>
  <dcterms:modified xsi:type="dcterms:W3CDTF">2020-10-07T09:02:36Z</dcterms:modified>
</cp:coreProperties>
</file>