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s\generic_pcb_board\v2-0\"/>
    </mc:Choice>
  </mc:AlternateContent>
  <bookViews>
    <workbookView xWindow="0" yWindow="0" windowWidth="15360" windowHeight="7650" tabRatio="699"/>
  </bookViews>
  <sheets>
    <sheet name="FormattedBOM" sheetId="2" r:id="rId1"/>
  </sheets>
  <definedNames>
    <definedName name="_xlnm._FilterDatabase" localSheetId="0" hidden="1">FormattedBOM!$A$1:$T$84</definedName>
  </definedNames>
  <calcPr calcId="162913"/>
</workbook>
</file>

<file path=xl/calcChain.xml><?xml version="1.0" encoding="utf-8"?>
<calcChain xmlns="http://schemas.openxmlformats.org/spreadsheetml/2006/main">
  <c r="Z9" i="2" l="1"/>
  <c r="Z8" i="2"/>
  <c r="Z7" i="2"/>
  <c r="N19" i="2" l="1"/>
  <c r="O19" i="2"/>
  <c r="D19" i="2"/>
  <c r="M35" i="2"/>
  <c r="N35" i="2" s="1"/>
  <c r="O35" i="2"/>
  <c r="D35" i="2"/>
  <c r="N2" i="2"/>
  <c r="P19" i="2" l="1"/>
  <c r="P35" i="2"/>
  <c r="O51" i="2"/>
  <c r="M51" i="2"/>
  <c r="N51" i="2" s="1"/>
  <c r="N17" i="2"/>
  <c r="O17" i="2"/>
  <c r="M43" i="2"/>
  <c r="N43" i="2" s="1"/>
  <c r="O43" i="2"/>
  <c r="M44" i="2"/>
  <c r="N44" i="2" s="1"/>
  <c r="O44" i="2"/>
  <c r="P51" i="2" l="1"/>
  <c r="P17" i="2"/>
  <c r="P43" i="2"/>
  <c r="P44" i="2"/>
  <c r="D25" i="2"/>
  <c r="D26" i="2"/>
  <c r="D27" i="2"/>
  <c r="D28" i="2"/>
  <c r="D31" i="2"/>
  <c r="D29" i="2"/>
  <c r="D30" i="2"/>
  <c r="D13" i="2"/>
  <c r="D10" i="2"/>
  <c r="D32" i="2"/>
  <c r="D33" i="2"/>
  <c r="D3" i="2"/>
  <c r="D34" i="2"/>
  <c r="D36" i="2"/>
  <c r="D37" i="2"/>
  <c r="D38" i="2"/>
  <c r="D39" i="2"/>
  <c r="D9" i="2"/>
  <c r="D4" i="2"/>
  <c r="D40" i="2"/>
  <c r="D41" i="2"/>
  <c r="D42" i="2"/>
  <c r="D43" i="2"/>
  <c r="D44" i="2"/>
  <c r="D53" i="2"/>
  <c r="D45" i="2"/>
  <c r="D54" i="2"/>
  <c r="D46" i="2"/>
  <c r="D47" i="2"/>
  <c r="D48" i="2"/>
  <c r="D49" i="2"/>
  <c r="D50" i="2"/>
  <c r="D52" i="2"/>
  <c r="D55" i="2"/>
  <c r="D17" i="2"/>
  <c r="D51" i="2"/>
  <c r="D12" i="2"/>
  <c r="D56" i="2"/>
  <c r="D57" i="2"/>
  <c r="D8" i="2"/>
  <c r="D11" i="2"/>
  <c r="D16" i="2"/>
  <c r="D58" i="2"/>
  <c r="D59" i="2"/>
  <c r="D60" i="2"/>
  <c r="D6" i="2"/>
  <c r="D5" i="2"/>
  <c r="D7" i="2"/>
  <c r="D18" i="2"/>
  <c r="D2" i="2"/>
  <c r="D61" i="2"/>
  <c r="D15" i="2"/>
  <c r="D62" i="2"/>
  <c r="D14" i="2"/>
  <c r="D63" i="2"/>
  <c r="D64" i="2"/>
  <c r="D24" i="2"/>
  <c r="D21" i="2"/>
  <c r="D22" i="2"/>
  <c r="D23" i="2"/>
  <c r="D20" i="2"/>
  <c r="O49" i="2" l="1"/>
  <c r="O55" i="2"/>
  <c r="O48" i="2"/>
  <c r="O50" i="2"/>
  <c r="O46" i="2"/>
  <c r="O54" i="2"/>
  <c r="O52" i="2"/>
  <c r="O45" i="2"/>
  <c r="O53" i="2"/>
  <c r="O47" i="2"/>
  <c r="O21" i="2"/>
  <c r="O22" i="2"/>
  <c r="O25" i="2"/>
  <c r="O23" i="2"/>
  <c r="O24" i="2"/>
  <c r="O26" i="2"/>
  <c r="O39" i="2"/>
  <c r="O27" i="2"/>
  <c r="O30" i="2"/>
  <c r="O29" i="2"/>
  <c r="O31" i="2"/>
  <c r="O28" i="2"/>
  <c r="O42" i="2"/>
  <c r="O41" i="2"/>
  <c r="O64" i="2"/>
  <c r="O32" i="2"/>
  <c r="O10" i="2"/>
  <c r="O62" i="2"/>
  <c r="O56" i="2"/>
  <c r="O63" i="2"/>
  <c r="O37" i="2"/>
  <c r="O38" i="2"/>
  <c r="O36" i="2"/>
  <c r="O34" i="2"/>
  <c r="O20" i="2"/>
  <c r="O5" i="2"/>
  <c r="P5" i="2" s="1"/>
  <c r="O14" i="2"/>
  <c r="P14" i="2" s="1"/>
  <c r="O7" i="2"/>
  <c r="P7" i="2" s="1"/>
  <c r="O11" i="2"/>
  <c r="P11" i="2" s="1"/>
  <c r="O58" i="2"/>
  <c r="P58" i="2" s="1"/>
  <c r="O59" i="2"/>
  <c r="O3" i="2"/>
  <c r="P3" i="2" s="1"/>
  <c r="O4" i="2"/>
  <c r="P4" i="2" s="1"/>
  <c r="O61" i="2"/>
  <c r="P61" i="2" s="1"/>
  <c r="O15" i="2"/>
  <c r="P15" i="2" s="1"/>
  <c r="O6" i="2"/>
  <c r="P6" i="2" s="1"/>
  <c r="O8" i="2"/>
  <c r="P8" i="2" s="1"/>
  <c r="O2" i="2"/>
  <c r="P2" i="2" s="1"/>
  <c r="O16" i="2"/>
  <c r="P16" i="2" s="1"/>
  <c r="O18" i="2"/>
  <c r="P18" i="2" s="1"/>
  <c r="O60" i="2"/>
  <c r="O57" i="2"/>
  <c r="P57" i="2" s="1"/>
  <c r="O12" i="2"/>
  <c r="P12" i="2" s="1"/>
  <c r="O13" i="2"/>
  <c r="P13" i="2" s="1"/>
  <c r="O9" i="2"/>
  <c r="P9" i="2" s="1"/>
  <c r="O40" i="2"/>
  <c r="M54" i="2"/>
  <c r="N54" i="2" s="1"/>
  <c r="M52" i="2"/>
  <c r="N52" i="2" s="1"/>
  <c r="M45" i="2"/>
  <c r="N45" i="2" s="1"/>
  <c r="M53" i="2"/>
  <c r="N53" i="2" s="1"/>
  <c r="M47" i="2"/>
  <c r="M21" i="2"/>
  <c r="N21" i="2" s="1"/>
  <c r="M22" i="2"/>
  <c r="N22" i="2" s="1"/>
  <c r="M25" i="2"/>
  <c r="M23" i="2"/>
  <c r="N23" i="2" s="1"/>
  <c r="M24" i="2"/>
  <c r="N24" i="2" s="1"/>
  <c r="M26" i="2"/>
  <c r="N26" i="2" s="1"/>
  <c r="M39" i="2"/>
  <c r="M27" i="2"/>
  <c r="N27" i="2" s="1"/>
  <c r="M30" i="2"/>
  <c r="N30" i="2" s="1"/>
  <c r="M29" i="2"/>
  <c r="N29" i="2" s="1"/>
  <c r="M31" i="2"/>
  <c r="N31" i="2" s="1"/>
  <c r="M28" i="2"/>
  <c r="M42" i="2"/>
  <c r="N42" i="2" s="1"/>
  <c r="M41" i="2"/>
  <c r="N41" i="2" s="1"/>
  <c r="M64" i="2"/>
  <c r="N64" i="2" s="1"/>
  <c r="M32" i="2"/>
  <c r="N32" i="2" s="1"/>
  <c r="M10" i="2"/>
  <c r="N10" i="2" s="1"/>
  <c r="M62" i="2"/>
  <c r="N62" i="2" s="1"/>
  <c r="N56" i="2"/>
  <c r="M63" i="2"/>
  <c r="M37" i="2"/>
  <c r="N37" i="2" s="1"/>
  <c r="M38" i="2"/>
  <c r="N38" i="2" s="1"/>
  <c r="M36" i="2"/>
  <c r="N36" i="2" s="1"/>
  <c r="M34" i="2"/>
  <c r="N34" i="2" s="1"/>
  <c r="M20" i="2"/>
  <c r="N20" i="2" s="1"/>
  <c r="M49" i="2"/>
  <c r="M55" i="2"/>
  <c r="M48" i="2"/>
  <c r="N48" i="2" s="1"/>
  <c r="M50" i="2"/>
  <c r="M46" i="2"/>
  <c r="N46" i="2" s="1"/>
  <c r="M40" i="2"/>
  <c r="N40" i="2" s="1"/>
  <c r="N13" i="2"/>
  <c r="N9" i="2"/>
  <c r="N12" i="2"/>
  <c r="M60" i="2"/>
  <c r="M59" i="2"/>
  <c r="N5" i="2"/>
  <c r="N14" i="2"/>
  <c r="N7" i="2"/>
  <c r="N11" i="2"/>
  <c r="N58" i="2"/>
  <c r="N3" i="2"/>
  <c r="N4" i="2"/>
  <c r="N61" i="2"/>
  <c r="N15" i="2"/>
  <c r="N6" i="2"/>
  <c r="N8" i="2"/>
  <c r="N16" i="2"/>
  <c r="N18" i="2"/>
  <c r="N57" i="2"/>
  <c r="N25" i="2"/>
  <c r="N39" i="2"/>
  <c r="P47" i="2" l="1"/>
  <c r="P46" i="2"/>
  <c r="P63" i="2"/>
  <c r="P28" i="2"/>
  <c r="P42" i="2"/>
  <c r="P52" i="2"/>
  <c r="P56" i="2"/>
  <c r="P25" i="2"/>
  <c r="P60" i="2"/>
  <c r="P37" i="2"/>
  <c r="P62" i="2"/>
  <c r="P20" i="2"/>
  <c r="P29" i="2"/>
  <c r="N47" i="2"/>
  <c r="P45" i="2"/>
  <c r="P27" i="2"/>
  <c r="P36" i="2"/>
  <c r="P40" i="2"/>
  <c r="P34" i="2"/>
  <c r="P10" i="2"/>
  <c r="P30" i="2"/>
  <c r="P50" i="2"/>
  <c r="P49" i="2"/>
  <c r="P24" i="2"/>
  <c r="P32" i="2"/>
  <c r="N60" i="2"/>
  <c r="P55" i="2"/>
  <c r="P26" i="2"/>
  <c r="P21" i="2"/>
  <c r="N55" i="2"/>
  <c r="N63" i="2"/>
  <c r="P59" i="2"/>
  <c r="N50" i="2"/>
  <c r="P38" i="2"/>
  <c r="P48" i="2"/>
  <c r="N28" i="2"/>
  <c r="P31" i="2"/>
  <c r="P23" i="2"/>
  <c r="P53" i="2"/>
  <c r="P41" i="2"/>
  <c r="P54" i="2"/>
  <c r="P22" i="2"/>
  <c r="P39" i="2"/>
  <c r="P64" i="2"/>
  <c r="N49" i="2"/>
  <c r="N59" i="2"/>
  <c r="P65" i="2" l="1"/>
  <c r="N65" i="2"/>
</calcChain>
</file>

<file path=xl/sharedStrings.xml><?xml version="1.0" encoding="utf-8"?>
<sst xmlns="http://schemas.openxmlformats.org/spreadsheetml/2006/main" count="252" uniqueCount="247">
  <si>
    <t>Qty</t>
  </si>
  <si>
    <t>Value</t>
  </si>
  <si>
    <t>Description</t>
  </si>
  <si>
    <t>MPN</t>
  </si>
  <si>
    <t>0R</t>
  </si>
  <si>
    <t>301010292</t>
  </si>
  <si>
    <t>RC0603JR-070RL</t>
  </si>
  <si>
    <t>301010089</t>
  </si>
  <si>
    <t>RC0603JR-07100KL</t>
  </si>
  <si>
    <t>100R</t>
  </si>
  <si>
    <t>301010090</t>
  </si>
  <si>
    <t>RC0603JR-07100RL</t>
  </si>
  <si>
    <t>302010138</t>
  </si>
  <si>
    <t>CC0603KRX7R9BB104</t>
  </si>
  <si>
    <t>301010299</t>
  </si>
  <si>
    <t>RC0603FR-0710KL</t>
  </si>
  <si>
    <t>C25</t>
  </si>
  <si>
    <t>302010140</t>
  </si>
  <si>
    <t>CC0603KRX7R9BB103</t>
  </si>
  <si>
    <t>C32</t>
  </si>
  <si>
    <t>302010178</t>
  </si>
  <si>
    <t>CC0805KKX5R8BB106</t>
  </si>
  <si>
    <t>C4, C5, C8, C10</t>
  </si>
  <si>
    <t>302020011</t>
  </si>
  <si>
    <t>TAJA106K010RNJ</t>
  </si>
  <si>
    <t>C26, C34</t>
  </si>
  <si>
    <t>302020002</t>
  </si>
  <si>
    <t>TAJA106K016RNJ</t>
  </si>
  <si>
    <t>Y2</t>
  </si>
  <si>
    <t>306010047</t>
  </si>
  <si>
    <t>5032/2P</t>
  </si>
  <si>
    <t>R20</t>
  </si>
  <si>
    <t>301010241</t>
  </si>
  <si>
    <t>RC0603FR-0715KL</t>
  </si>
  <si>
    <t>J5, J6, J7, J9, J10, J11</t>
  </si>
  <si>
    <t>320020034</t>
  </si>
  <si>
    <t>P125-1116A0BS116AX</t>
  </si>
  <si>
    <t>301010298</t>
  </si>
  <si>
    <t>RC0603FR-071KL</t>
  </si>
  <si>
    <t>R28</t>
  </si>
  <si>
    <t>301010671</t>
  </si>
  <si>
    <t>RC0402FR-072K7L</t>
  </si>
  <si>
    <t>220R</t>
  </si>
  <si>
    <t>R4, R6, R21</t>
  </si>
  <si>
    <t>301010163</t>
  </si>
  <si>
    <t>RC0603JR-07220RL</t>
  </si>
  <si>
    <t>D1</t>
  </si>
  <si>
    <t>304020021</t>
  </si>
  <si>
    <t>SS54B</t>
  </si>
  <si>
    <t>J3, J4</t>
  </si>
  <si>
    <t>320020016</t>
  </si>
  <si>
    <t>P125-1102A0BS116A1</t>
  </si>
  <si>
    <t>R37, R38</t>
  </si>
  <si>
    <t>301010101</t>
  </si>
  <si>
    <t>RC0603JR-073K9L</t>
  </si>
  <si>
    <t>F1</t>
  </si>
  <si>
    <t>330R</t>
  </si>
  <si>
    <t>301010300</t>
  </si>
  <si>
    <t>RC0603FR-07330RL</t>
  </si>
  <si>
    <t>303030006</t>
  </si>
  <si>
    <t>BLM21PG331SN1D</t>
  </si>
  <si>
    <t>302020006</t>
  </si>
  <si>
    <t>TAJA475*016#NJ</t>
  </si>
  <si>
    <t>74HCT139D</t>
  </si>
  <si>
    <t>U10</t>
  </si>
  <si>
    <t>304090045</t>
  </si>
  <si>
    <t>19-217-BHC-ZL1M2RY-3T</t>
  </si>
  <si>
    <t>U8</t>
  </si>
  <si>
    <t>http://uk.farnell.com/rohm/br24g32fj-3gte2/serial-eeprom-32kbit-1mhz-sop/dp/2373743?MER=sy-me-pd-mi-alte</t>
  </si>
  <si>
    <t>BSS138W-7-F</t>
  </si>
  <si>
    <t>305030000</t>
  </si>
  <si>
    <t>BZX84C30</t>
  </si>
  <si>
    <t>U11</t>
  </si>
  <si>
    <t>U$3</t>
  </si>
  <si>
    <t>JACK-DC-044-A</t>
  </si>
  <si>
    <t>J1</t>
  </si>
  <si>
    <t>320120002</t>
  </si>
  <si>
    <t>U$5</t>
  </si>
  <si>
    <t>U$6</t>
  </si>
  <si>
    <t>310070022</t>
  </si>
  <si>
    <t>FT232RL</t>
  </si>
  <si>
    <t>304090043</t>
  </si>
  <si>
    <t>19-217-G7C-AN1P2-3T</t>
  </si>
  <si>
    <t>U3</t>
  </si>
  <si>
    <t>MAX213IDBR</t>
  </si>
  <si>
    <t>U4</t>
  </si>
  <si>
    <t>MCP23017-E/SO</t>
  </si>
  <si>
    <t>U1</t>
  </si>
  <si>
    <t>MCP3424-E/SL</t>
  </si>
  <si>
    <t>U$1, U$2</t>
  </si>
  <si>
    <t>U2</t>
  </si>
  <si>
    <t>U$4</t>
  </si>
  <si>
    <t>J2</t>
  </si>
  <si>
    <t>320090008</t>
  </si>
  <si>
    <t>H1, H2, H3, H4, H5, H6</t>
  </si>
  <si>
    <t>304090042</t>
  </si>
  <si>
    <t>19-217-R6C-AL1M2VY-3T</t>
  </si>
  <si>
    <t>PCB1</t>
  </si>
  <si>
    <t>SMD1206R500SF</t>
  </si>
  <si>
    <t>307010002</t>
  </si>
  <si>
    <t>SP483ECN-L</t>
  </si>
  <si>
    <t>U12</t>
  </si>
  <si>
    <t>SSM3J328R,LF</t>
  </si>
  <si>
    <t>Q2, Q5</t>
  </si>
  <si>
    <t>305030075</t>
  </si>
  <si>
    <t>U$7</t>
  </si>
  <si>
    <t>TP1, TP2, TP3, TP4, TP5, TP6, TP7, TP8, TP9, TP10, TP11, TP12, TP13, TP14, TP15, TP16, TP17</t>
  </si>
  <si>
    <t>D12</t>
  </si>
  <si>
    <t>304090071</t>
  </si>
  <si>
    <t>ADL-0603W</t>
  </si>
  <si>
    <t>ZX62-B-5PA</t>
  </si>
  <si>
    <t>320010005</t>
  </si>
  <si>
    <t>BAT1</t>
  </si>
  <si>
    <t>320170002</t>
  </si>
  <si>
    <t>Source (if not Seeed)</t>
  </si>
  <si>
    <t>Notes</t>
  </si>
  <si>
    <t>Plain old test pads</t>
  </si>
  <si>
    <t>Raspberry Pi</t>
  </si>
  <si>
    <t>http://uk.rs-online.com/web/p/thyristors/7743467/</t>
  </si>
  <si>
    <t>http://www.dhgate.com/store/product/fe1-1-s-fe1-1s-usb-2-0-hub-smd-ssop28-new/391709344.html</t>
  </si>
  <si>
    <t>http://uk.rs-online.com/web/p/pcb-headers/8201560/</t>
  </si>
  <si>
    <t>http://uk.rs-online.com/web/p/pcb-headers/8201567/</t>
  </si>
  <si>
    <t>LoPy Board - you might have a few</t>
  </si>
  <si>
    <t>https://www.pycom.io/product/lopy/</t>
  </si>
  <si>
    <t>http://uk.farnell.com/texas-instruments/max213idbr/line-driv-rcvr-rs232-120kbps-ssop/dp/2395902</t>
  </si>
  <si>
    <t>http://uk.farnell.com/microchip/mcp23017-e-so/16bit-expander-i-o-i2c-i-f-smd/dp/1332087</t>
  </si>
  <si>
    <t>http://uk.farnell.com/microchip/mcp3424-e-sl/adc-18bit-quad-channel-14soic/dp/1630424</t>
  </si>
  <si>
    <t>http://uk.farnell.com/microchip/mic29300-5-0wu/ldo-volt-reg-3a-5v-to-263-3/dp/2510021</t>
  </si>
  <si>
    <t>Hole drilled through PCB</t>
  </si>
  <si>
    <t>http://uk.farnell.com/exar/sp483ecn-l/transceiver-rs485-smd-nsoic8-5v/dp/9387129</t>
  </si>
  <si>
    <t>https://www.adafruit.com/product/385</t>
  </si>
  <si>
    <t>DHT22 temp/humidity sensor - maybe you have this?</t>
  </si>
  <si>
    <t>http://www.amazon.co.uk/LM2596-Step-down-Adjustable-Supply-Module/dp/B008RE3YOA</t>
  </si>
  <si>
    <t>Unit Price</t>
  </si>
  <si>
    <t>Line Total</t>
  </si>
  <si>
    <t>http://onecall.farnell.com/raspberry-pi/raspberrypi-modb-1gb/raspberry-pi-3-model-b/dp/2525225</t>
  </si>
  <si>
    <t>Unit Price (£)</t>
  </si>
  <si>
    <t>http://onecall.farnell.com/nexperia/74hct139d/74hct-cmos-smd-74hct139-soic16/dp/1085308</t>
  </si>
  <si>
    <t>http://onecall.farnell.com/multicomp/bzx84c30/diode-zener-0-3w-sot-23/dp/1466595</t>
  </si>
  <si>
    <t>Owned (pcs)</t>
  </si>
  <si>
    <t>BCS-120-L-D-TE</t>
  </si>
  <si>
    <t>http://onecall.farnell.com/samtec/bcs-120-l-d-te/receptacle-2-54mm-vertical-40way/dp/2308433</t>
  </si>
  <si>
    <t>CES-114-01-T-S</t>
  </si>
  <si>
    <t>LoPy Header</t>
  </si>
  <si>
    <t>http://onecall.farnell.com/samtec/ces-114-01-t-s/receptacle-2-54mm-single-14way/dp/1667519</t>
  </si>
  <si>
    <t xml:space="preserve"> </t>
  </si>
  <si>
    <t>DCDC Header</t>
  </si>
  <si>
    <t>http://onecall.farnell.com/wurth-elektronik/61300111121/header-2-54mm-pin-tht-vertical/dp/2356152</t>
  </si>
  <si>
    <t>RPi Header</t>
  </si>
  <si>
    <t>Min Order (pcs)</t>
  </si>
  <si>
    <t>No. of PCBs to order:</t>
  </si>
  <si>
    <t>To Order (pcs)</t>
  </si>
  <si>
    <t>Order Price</t>
  </si>
  <si>
    <t>Per PCB:</t>
  </si>
  <si>
    <t>Order Total:</t>
  </si>
  <si>
    <t>onecall part no</t>
  </si>
  <si>
    <t>RS part no</t>
  </si>
  <si>
    <t>820-1560</t>
  </si>
  <si>
    <t>820-1567</t>
  </si>
  <si>
    <t>Spares</t>
  </si>
  <si>
    <t>Exchange rate</t>
  </si>
  <si>
    <t>eeprom</t>
  </si>
  <si>
    <t>zener</t>
  </si>
  <si>
    <t>thyrister</t>
  </si>
  <si>
    <t>psu</t>
  </si>
  <si>
    <t>usb hub</t>
  </si>
  <si>
    <t>232 driver</t>
  </si>
  <si>
    <t>port expander</t>
  </si>
  <si>
    <t>adc</t>
  </si>
  <si>
    <t>rtc</t>
  </si>
  <si>
    <t>ldo</t>
  </si>
  <si>
    <t>rs485 driver</t>
  </si>
  <si>
    <t>100nF</t>
  </si>
  <si>
    <t>10k</t>
  </si>
  <si>
    <t>15k</t>
  </si>
  <si>
    <t>16 way header</t>
  </si>
  <si>
    <t>br24g32-3</t>
  </si>
  <si>
    <t>1k</t>
  </si>
  <si>
    <t>3.9k</t>
  </si>
  <si>
    <t>spi-mux</t>
  </si>
  <si>
    <t>dht22</t>
  </si>
  <si>
    <t>330R 1500mA</t>
  </si>
  <si>
    <t>4.7uF POL</t>
  </si>
  <si>
    <t>ftdi</t>
  </si>
  <si>
    <t>blue LED</t>
  </si>
  <si>
    <t>green LED</t>
  </si>
  <si>
    <t>micro SD</t>
  </si>
  <si>
    <t>2 way male header</t>
  </si>
  <si>
    <t>100k 5%</t>
  </si>
  <si>
    <t>BSS138</t>
  </si>
  <si>
    <t>Q3, Q4, Q6, Q7</t>
  </si>
  <si>
    <t>Q8</t>
  </si>
  <si>
    <t>CJ2305</t>
  </si>
  <si>
    <t>DC In</t>
  </si>
  <si>
    <t>28V 5A diode</t>
  </si>
  <si>
    <t>30v</t>
  </si>
  <si>
    <t>10uF POL</t>
  </si>
  <si>
    <t>ssm3j328r</t>
  </si>
  <si>
    <t>Q9, Q10</t>
  </si>
  <si>
    <t>S8550</t>
  </si>
  <si>
    <t>R2, R16, R18, R19, R26, R27</t>
  </si>
  <si>
    <t>R47</t>
  </si>
  <si>
    <t>red LED</t>
  </si>
  <si>
    <t>10nF</t>
  </si>
  <si>
    <t>Yellow LED</t>
  </si>
  <si>
    <t>10uF</t>
  </si>
  <si>
    <t>2.7k</t>
  </si>
  <si>
    <t>R9, R10, R22</t>
  </si>
  <si>
    <t>R25</t>
  </si>
  <si>
    <t>120R</t>
  </si>
  <si>
    <t>auto quantity</t>
  </si>
  <si>
    <t>C30, C40, C44, C48</t>
  </si>
  <si>
    <t>C2, C6, C7, C11, C12, C13, C14, C18, C19, C20, C21, C22, C23, C24, C28, C29, C31, C35, C36, C38, C39, C42, C43, C46, C47</t>
  </si>
  <si>
    <t>D7, D11, D16, D18, D20</t>
  </si>
  <si>
    <t>D15, D17, D19, D21</t>
  </si>
  <si>
    <t>D4, D5, D6, D8, D9, D13, D14, D22</t>
  </si>
  <si>
    <t>L2, L3, L4</t>
  </si>
  <si>
    <t>LOPY_SPI, PI_ADC_1, PI_ADC_2, PI_ADC_3, PI_ADC_4, SPI_1, SPI_2, SPI_5, SPI_6</t>
  </si>
  <si>
    <t>305030014</t>
  </si>
  <si>
    <t>305020006</t>
  </si>
  <si>
    <t>R7, R23, R24, R29, R30, R31, R32, R33, R34, R42</t>
  </si>
  <si>
    <t>R5, R35, R36</t>
  </si>
  <si>
    <t>Onecall Part No</t>
  </si>
  <si>
    <t>301010084</t>
  </si>
  <si>
    <t>SW1, SW2, SW3, SW4</t>
  </si>
  <si>
    <t>311030001</t>
  </si>
  <si>
    <t>U5, U13, U14, U15</t>
  </si>
  <si>
    <t>USB1</t>
  </si>
  <si>
    <t>F2, F5, F6, F9, F10, F15, F16, F19, F20, F26, F27, F28, F29, F40, F41, F42, F43, F46, F47, F48, F49, F50, F51, F54, F55, F56, F57, F59, F60, F62, F76, F78, F79, F82, F83</t>
  </si>
  <si>
    <t>-</t>
  </si>
  <si>
    <t>DS3231SN</t>
  </si>
  <si>
    <t>DS3231SN#</t>
  </si>
  <si>
    <t>http://onecall.farnell.com/maxim-integrated-products/ds3231sn/rtc-tcxo-crystal-3-3v-16soic/dp/2518948</t>
  </si>
  <si>
    <t>.Designator</t>
  </si>
  <si>
    <t>J12</t>
  </si>
  <si>
    <t>JP1, JP2</t>
  </si>
  <si>
    <t>320030017</t>
  </si>
  <si>
    <t>F185-1104A1BSYA1</t>
  </si>
  <si>
    <t>4p-2.54</t>
  </si>
  <si>
    <t>JUMPER</t>
  </si>
  <si>
    <t>http://onecall.farnell.com/harwin/m20-9990246/0-1-pin-header-2-way/dp/CN09983</t>
  </si>
  <si>
    <t>CN09983</t>
  </si>
  <si>
    <t>M20-9990246</t>
  </si>
  <si>
    <t>R1, R3, R8, R12, R15, R17, R41</t>
  </si>
  <si>
    <t>I2C_1, I2C_2, I2C_3, I2C_4, I2C_6, I2C_7, I2C_8, I2C_9, I_UART_HUB_1, LOPY_I2C, LOPY_UART0, LOPY_UART1, PI_RS_485, PI_UART, PI_UART_HUB_1, PI_UART_HUB_2, PI_UART_HUB_3</t>
  </si>
  <si>
    <t>R39, R40, R43, R44, R45, R46</t>
  </si>
  <si>
    <t>732-7582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</si>
</sst>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_-[$£-809]* #,##0.00_-;\-[$£-809]* #,##0.00_-;_-[$£-8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8" fillId="0" borderId="0" xfId="42"/>
    <xf numFmtId="49" fontId="18" fillId="0" borderId="0" xfId="42" applyNumberFormat="1"/>
    <xf numFmtId="164" fontId="0" fillId="0" borderId="0" xfId="43" applyNumberFormat="1" applyFont="1"/>
    <xf numFmtId="164" fontId="16" fillId="0" borderId="0" xfId="43" applyNumberFormat="1" applyFont="1"/>
    <xf numFmtId="165" fontId="0" fillId="0" borderId="0" xfId="43" applyNumberFormat="1" applyFont="1"/>
    <xf numFmtId="165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0" fontId="16" fillId="0" borderId="0" xfId="0" applyFont="1"/>
    <xf numFmtId="1" fontId="9" fillId="5" borderId="4" xfId="9" applyNumberFormat="1"/>
    <xf numFmtId="0" fontId="16" fillId="0" borderId="0" xfId="0" applyFont="1" applyFill="1" applyBorder="1"/>
    <xf numFmtId="9" fontId="0" fillId="0" borderId="0" xfId="44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ycom.io/product/lopy/" TargetMode="External"/><Relationship Id="rId13" Type="http://schemas.openxmlformats.org/officeDocument/2006/relationships/hyperlink" Target="http://uk.farnell.com/microchip/mic29300-5-0wu/ldo-volt-reg-3a-5v-to-263-3/dp/2510021" TargetMode="External"/><Relationship Id="rId18" Type="http://schemas.openxmlformats.org/officeDocument/2006/relationships/hyperlink" Target="http://onecall.farnell.com/samtec/bcs-120-l-d-te/receptacle-2-54mm-vertical-40way/dp/2308433" TargetMode="External"/><Relationship Id="rId3" Type="http://schemas.openxmlformats.org/officeDocument/2006/relationships/hyperlink" Target="http://uk.rs-online.com/web/p/thyristors/7743467/" TargetMode="External"/><Relationship Id="rId21" Type="http://schemas.openxmlformats.org/officeDocument/2006/relationships/hyperlink" Target="http://onecall.farnell.com/harwin/m20-9990246/0-1-pin-header-2-way/dp/CN09983" TargetMode="External"/><Relationship Id="rId7" Type="http://schemas.openxmlformats.org/officeDocument/2006/relationships/hyperlink" Target="http://uk.rs-online.com/web/p/pcb-headers/8201560/" TargetMode="External"/><Relationship Id="rId12" Type="http://schemas.openxmlformats.org/officeDocument/2006/relationships/hyperlink" Target="http://onecall.farnell.com/maxim-integrated-products/ds3231sn/rtc-tcxo-crystal-3-3v-16soic/dp/2518948" TargetMode="External"/><Relationship Id="rId17" Type="http://schemas.openxmlformats.org/officeDocument/2006/relationships/hyperlink" Target="http://onecall.farnell.com/raspberry-pi/raspberrypi-modb-1gb/raspberry-pi-3-model-b/dp/2525225" TargetMode="External"/><Relationship Id="rId2" Type="http://schemas.openxmlformats.org/officeDocument/2006/relationships/hyperlink" Target="http://www.amazon.co.uk/LM2596-Step-down-Adjustable-Supply-Module/dp/B008RE3YOA" TargetMode="External"/><Relationship Id="rId16" Type="http://schemas.openxmlformats.org/officeDocument/2006/relationships/hyperlink" Target="https://www.adafruit.com/product/385" TargetMode="External"/><Relationship Id="rId20" Type="http://schemas.openxmlformats.org/officeDocument/2006/relationships/hyperlink" Target="http://onecall.farnell.com/wurth-elektronik/61300111121/header-2-54mm-pin-tht-vertical/dp/2356152" TargetMode="External"/><Relationship Id="rId1" Type="http://schemas.openxmlformats.org/officeDocument/2006/relationships/hyperlink" Target="http://www.dhgate.com/store/product/fe1-1-s-fe1-1s-usb-2-0-hub-smd-ssop28-new/391709344.html" TargetMode="External"/><Relationship Id="rId6" Type="http://schemas.openxmlformats.org/officeDocument/2006/relationships/hyperlink" Target="http://onecall.farnell.com/nexperia/74hct139d/74hct-cmos-smd-74hct139-soic16/dp/1085308" TargetMode="External"/><Relationship Id="rId11" Type="http://schemas.openxmlformats.org/officeDocument/2006/relationships/hyperlink" Target="http://uk.farnell.com/microchip/mcp23017-e-so/16bit-expander-i-o-i2c-i-f-smd/dp/1332087" TargetMode="External"/><Relationship Id="rId5" Type="http://schemas.openxmlformats.org/officeDocument/2006/relationships/hyperlink" Target="http://uk.farnell.com/rohm/br24g32fj-3gte2/serial-eeprom-32kbit-1mhz-sop/dp/2373743?MER=sy-me-pd-mi-alte" TargetMode="External"/><Relationship Id="rId15" Type="http://schemas.openxmlformats.org/officeDocument/2006/relationships/hyperlink" Target="http://uk.farnell.com/exar/sp483ecn-l/transceiver-rs485-smd-nsoic8-5v/dp/9387129" TargetMode="External"/><Relationship Id="rId10" Type="http://schemas.openxmlformats.org/officeDocument/2006/relationships/hyperlink" Target="http://uk.farnell.com/texas-instruments/max213idbr/line-driv-rcvr-rs232-120kbps-ssop/dp/2395902" TargetMode="External"/><Relationship Id="rId19" Type="http://schemas.openxmlformats.org/officeDocument/2006/relationships/hyperlink" Target="http://onecall.farnell.com/samtec/ces-114-01-t-s/receptacle-2-54mm-single-14way/dp/1667519" TargetMode="External"/><Relationship Id="rId4" Type="http://schemas.openxmlformats.org/officeDocument/2006/relationships/hyperlink" Target="http://onecall.farnell.com/multicomp/bzx84c30/diode-zener-0-3w-sot-23/dp/1466595" TargetMode="External"/><Relationship Id="rId9" Type="http://schemas.openxmlformats.org/officeDocument/2006/relationships/hyperlink" Target="http://uk.rs-online.com/web/p/pcb-headers/8201567/" TargetMode="External"/><Relationship Id="rId14" Type="http://schemas.openxmlformats.org/officeDocument/2006/relationships/hyperlink" Target="http://uk.farnell.com/microchip/mcp3424-e-sl/adc-18bit-quad-channel-14soic/dp/1630424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50"/>
  <sheetViews>
    <sheetView tabSelected="1" zoomScaleNormal="1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Y7" sqref="Y7:Z9"/>
    </sheetView>
  </sheetViews>
  <sheetFormatPr defaultRowHeight="15" x14ac:dyDescent="0.25"/>
  <cols>
    <col min="1" max="1" width="18.140625" customWidth="1"/>
    <col min="2" max="2" width="17.7109375" customWidth="1"/>
    <col min="5" max="5" width="11.42578125" customWidth="1"/>
    <col min="6" max="6" width="104.5703125" bestFit="1" customWidth="1"/>
    <col min="7" max="7" width="14.28515625" bestFit="1" customWidth="1"/>
    <col min="8" max="8" width="14.28515625" customWidth="1"/>
    <col min="9" max="9" width="14.42578125" customWidth="1"/>
    <col min="10" max="10" width="26" customWidth="1"/>
    <col min="11" max="11" width="14.42578125" customWidth="1"/>
    <col min="12" max="12" width="10" style="4" customWidth="1"/>
    <col min="13" max="13" width="12.7109375" style="4" customWidth="1"/>
    <col min="14" max="14" width="9.42578125" customWidth="1"/>
    <col min="15" max="15" width="14.140625" customWidth="1"/>
    <col min="16" max="16" width="17" customWidth="1"/>
    <col min="17" max="17" width="11.7109375" customWidth="1"/>
  </cols>
  <sheetData>
    <row r="1" spans="1:26" x14ac:dyDescent="0.25">
      <c r="A1" s="1" t="s">
        <v>233</v>
      </c>
      <c r="B1" s="1" t="s">
        <v>2</v>
      </c>
      <c r="C1" t="s">
        <v>0</v>
      </c>
      <c r="D1" t="s">
        <v>210</v>
      </c>
      <c r="E1" t="s">
        <v>1</v>
      </c>
      <c r="F1" t="s">
        <v>114</v>
      </c>
      <c r="G1" t="s">
        <v>155</v>
      </c>
      <c r="H1" t="s">
        <v>156</v>
      </c>
      <c r="I1" t="s">
        <v>115</v>
      </c>
      <c r="J1" s="1" t="s">
        <v>3</v>
      </c>
      <c r="K1" s="1" t="s">
        <v>149</v>
      </c>
      <c r="L1" s="4" t="s">
        <v>133</v>
      </c>
      <c r="M1" s="4" t="s">
        <v>136</v>
      </c>
      <c r="N1" t="s">
        <v>134</v>
      </c>
      <c r="O1" t="s">
        <v>151</v>
      </c>
      <c r="P1" t="s">
        <v>152</v>
      </c>
      <c r="Q1" t="s">
        <v>139</v>
      </c>
    </row>
    <row r="2" spans="1:26" x14ac:dyDescent="0.25">
      <c r="A2" s="1" t="s">
        <v>90</v>
      </c>
      <c r="B2" s="1" t="s">
        <v>169</v>
      </c>
      <c r="C2">
        <v>1</v>
      </c>
      <c r="D2" s="1">
        <f>LEN(A2)-LEN(SUBSTITUTE(A2,",",""))+1</f>
        <v>1</v>
      </c>
      <c r="E2" t="s">
        <v>230</v>
      </c>
      <c r="F2" s="2" t="s">
        <v>232</v>
      </c>
      <c r="G2">
        <v>2518948</v>
      </c>
      <c r="H2" t="s">
        <v>246</v>
      </c>
      <c r="J2" s="1" t="s">
        <v>231</v>
      </c>
      <c r="K2" s="9">
        <v>1</v>
      </c>
      <c r="M2" s="6">
        <v>8.07</v>
      </c>
      <c r="N2" s="7">
        <f>PRODUCT(M2,C2)</f>
        <v>8.07</v>
      </c>
      <c r="O2">
        <f>ROUNDUP(ROUNDUP((C2*$K$65*(1+$K$66)),0)/K2,0)*K2</f>
        <v>16</v>
      </c>
      <c r="P2" s="7">
        <f>O2*M2</f>
        <v>129.12</v>
      </c>
      <c r="U2">
        <v>1332087</v>
      </c>
      <c r="V2">
        <v>16</v>
      </c>
    </row>
    <row r="3" spans="1:26" x14ac:dyDescent="0.25">
      <c r="A3" s="1" t="s">
        <v>244</v>
      </c>
      <c r="B3" s="1"/>
      <c r="C3">
        <v>17</v>
      </c>
      <c r="D3" s="1">
        <f>LEN(A3)-LEN(SUBSTITUTE(A3,",",""))+1</f>
        <v>17</v>
      </c>
      <c r="F3" s="2" t="s">
        <v>120</v>
      </c>
      <c r="G3" s="2"/>
      <c r="H3" t="s">
        <v>157</v>
      </c>
      <c r="K3" s="9">
        <v>5</v>
      </c>
      <c r="M3" s="6">
        <v>0.16600000000000001</v>
      </c>
      <c r="N3" s="7">
        <f>PRODUCT(M3,C3)</f>
        <v>2.8220000000000001</v>
      </c>
      <c r="O3">
        <f>ROUNDUP(ROUNDUP((C3*$K$65*(1+$K$66)),0)/K3,0)*K3</f>
        <v>260</v>
      </c>
      <c r="P3" s="7">
        <f>O3*M3</f>
        <v>43.160000000000004</v>
      </c>
    </row>
    <row r="4" spans="1:26" x14ac:dyDescent="0.25">
      <c r="A4" s="1" t="s">
        <v>217</v>
      </c>
      <c r="B4" s="1"/>
      <c r="C4">
        <v>9</v>
      </c>
      <c r="D4" s="1">
        <f>LEN(A4)-LEN(SUBSTITUTE(A4,",",""))+1</f>
        <v>9</v>
      </c>
      <c r="F4" s="2" t="s">
        <v>121</v>
      </c>
      <c r="G4" s="2"/>
      <c r="H4" t="s">
        <v>158</v>
      </c>
      <c r="K4" s="9">
        <v>5</v>
      </c>
      <c r="M4" s="6">
        <v>0.23599999999999999</v>
      </c>
      <c r="N4" s="7">
        <f>PRODUCT(M4,C4)</f>
        <v>2.1239999999999997</v>
      </c>
      <c r="O4">
        <f>ROUNDUP(ROUNDUP((C4*$K$65*(1+$K$66)),0)/K4,0)*K4</f>
        <v>140</v>
      </c>
      <c r="P4" s="7">
        <f>O4*M4</f>
        <v>33.04</v>
      </c>
    </row>
    <row r="5" spans="1:26" x14ac:dyDescent="0.25">
      <c r="A5" s="1" t="s">
        <v>64</v>
      </c>
      <c r="B5" s="1" t="s">
        <v>179</v>
      </c>
      <c r="C5">
        <v>1</v>
      </c>
      <c r="D5" s="1">
        <f>LEN(A5)-LEN(SUBSTITUTE(A5,",",""))+1</f>
        <v>1</v>
      </c>
      <c r="F5" s="2" t="s">
        <v>137</v>
      </c>
      <c r="G5">
        <v>1085308</v>
      </c>
      <c r="J5" s="1" t="s">
        <v>63</v>
      </c>
      <c r="K5" s="9">
        <v>1</v>
      </c>
      <c r="M5" s="6">
        <v>0.28599999999999998</v>
      </c>
      <c r="N5" s="7">
        <f>PRODUCT(M5,C5)</f>
        <v>0.28599999999999998</v>
      </c>
      <c r="O5">
        <f>ROUNDUP(ROUNDUP((C5*$K$65*(1+$K$66)),0)/K5,0)*K5</f>
        <v>16</v>
      </c>
      <c r="P5" s="7">
        <f>O5*M5</f>
        <v>4.5759999999999996</v>
      </c>
    </row>
    <row r="6" spans="1:26" x14ac:dyDescent="0.25">
      <c r="A6" s="1" t="s">
        <v>87</v>
      </c>
      <c r="B6" s="1" t="s">
        <v>167</v>
      </c>
      <c r="C6">
        <v>1</v>
      </c>
      <c r="D6" s="1">
        <f>LEN(A6)-LEN(SUBSTITUTE(A6,",",""))+1</f>
        <v>1</v>
      </c>
      <c r="F6" s="2" t="s">
        <v>125</v>
      </c>
      <c r="G6">
        <v>1332087</v>
      </c>
      <c r="H6" s="2"/>
      <c r="J6" s="1" t="s">
        <v>86</v>
      </c>
      <c r="K6" s="9">
        <v>1</v>
      </c>
      <c r="M6" s="6">
        <v>1</v>
      </c>
      <c r="N6" s="7">
        <f>PRODUCT(M6,C6)</f>
        <v>1</v>
      </c>
      <c r="O6">
        <f>ROUNDUP(ROUNDUP((C6*$K$65*(1+$K$66)),0)/K6,0)*K6</f>
        <v>16</v>
      </c>
      <c r="P6" s="7">
        <f>O6*M6</f>
        <v>16</v>
      </c>
    </row>
    <row r="7" spans="1:26" x14ac:dyDescent="0.25">
      <c r="A7" s="1" t="s">
        <v>72</v>
      </c>
      <c r="B7" s="1" t="s">
        <v>162</v>
      </c>
      <c r="C7">
        <v>1</v>
      </c>
      <c r="D7" s="1">
        <f>LEN(A7)-LEN(SUBSTITUTE(A7,",",""))+1</f>
        <v>1</v>
      </c>
      <c r="E7" t="s">
        <v>195</v>
      </c>
      <c r="F7" s="2" t="s">
        <v>138</v>
      </c>
      <c r="G7">
        <v>1466595</v>
      </c>
      <c r="J7" s="1" t="s">
        <v>71</v>
      </c>
      <c r="K7" s="9">
        <v>5</v>
      </c>
      <c r="M7" s="6">
        <v>4.4999999999999998E-2</v>
      </c>
      <c r="N7" s="7">
        <f>PRODUCT(M7,C7)</f>
        <v>4.4999999999999998E-2</v>
      </c>
      <c r="O7">
        <f>ROUNDUP(ROUNDUP((C7*$K$65*(1+$K$66)),0)/K7,0)*K7</f>
        <v>20</v>
      </c>
      <c r="P7" s="7">
        <f>O7*M7</f>
        <v>0.89999999999999991</v>
      </c>
      <c r="U7">
        <v>1085308</v>
      </c>
      <c r="V7">
        <v>16</v>
      </c>
      <c r="Y7" t="s">
        <v>246</v>
      </c>
      <c r="Z7">
        <f>ROUNDUP(ROUNDUP((N7*$K$65*(1+$K$66)),0)/V7,0)*V7</f>
        <v>16</v>
      </c>
    </row>
    <row r="8" spans="1:26" x14ac:dyDescent="0.25">
      <c r="A8" s="1" t="s">
        <v>89</v>
      </c>
      <c r="B8" s="1" t="s">
        <v>168</v>
      </c>
      <c r="C8">
        <v>2</v>
      </c>
      <c r="D8" s="1">
        <f>LEN(A8)-LEN(SUBSTITUTE(A8,",",""))+1</f>
        <v>2</v>
      </c>
      <c r="F8" s="2" t="s">
        <v>126</v>
      </c>
      <c r="G8">
        <v>1630424</v>
      </c>
      <c r="H8" s="2"/>
      <c r="J8" s="1" t="s">
        <v>88</v>
      </c>
      <c r="K8" s="9">
        <v>1</v>
      </c>
      <c r="M8" s="6">
        <v>3.41</v>
      </c>
      <c r="N8" s="7">
        <f>PRODUCT(M8,C8)</f>
        <v>6.82</v>
      </c>
      <c r="O8">
        <f>ROUNDUP(ROUNDUP((C8*$K$65*(1+$K$66)),0)/K8,0)*K8</f>
        <v>31</v>
      </c>
      <c r="P8" s="7">
        <f>O8*M8</f>
        <v>105.71000000000001</v>
      </c>
      <c r="U8">
        <v>1466595</v>
      </c>
      <c r="V8">
        <v>20</v>
      </c>
      <c r="Y8" t="s">
        <v>157</v>
      </c>
      <c r="Z8">
        <f>ROUNDUP(ROUNDUP((N8*$K$65*(1+$K$66)),0)/V8,0)*V8</f>
        <v>120</v>
      </c>
    </row>
    <row r="9" spans="1:26" x14ac:dyDescent="0.25">
      <c r="A9" s="1" t="s">
        <v>143</v>
      </c>
      <c r="C9">
        <v>2</v>
      </c>
      <c r="D9" s="1">
        <f>LEN(A9)-LEN(SUBSTITUTE(A9,",",""))+1</f>
        <v>1</v>
      </c>
      <c r="F9" s="2" t="s">
        <v>144</v>
      </c>
      <c r="G9">
        <v>1667519</v>
      </c>
      <c r="H9" s="2"/>
      <c r="J9" t="s">
        <v>142</v>
      </c>
      <c r="K9" s="9">
        <v>1</v>
      </c>
      <c r="M9" s="6">
        <v>1.41</v>
      </c>
      <c r="N9" s="7">
        <f>PRODUCT(M9,C9)</f>
        <v>2.82</v>
      </c>
      <c r="O9">
        <f>ROUNDUP(ROUNDUP((C9*$K$65*(1+$K$66)),0)/K9,0)*K9</f>
        <v>31</v>
      </c>
      <c r="P9" s="7">
        <f>O9*M9</f>
        <v>43.71</v>
      </c>
      <c r="U9">
        <v>1593292</v>
      </c>
      <c r="V9">
        <v>16</v>
      </c>
      <c r="Y9" t="s">
        <v>158</v>
      </c>
      <c r="Z9">
        <f>ROUNDUP(ROUNDUP((N9*$K$65*(1+$K$66)),0)/V9,0)*V9</f>
        <v>48</v>
      </c>
    </row>
    <row r="10" spans="1:26" x14ac:dyDescent="0.25">
      <c r="A10" s="1" t="s">
        <v>55</v>
      </c>
      <c r="B10" s="1"/>
      <c r="C10">
        <v>1</v>
      </c>
      <c r="D10" s="1">
        <f>LEN(A10)-LEN(SUBSTITUTE(A10,",",""))+1</f>
        <v>1</v>
      </c>
      <c r="G10">
        <v>1822224</v>
      </c>
      <c r="K10" s="8">
        <v>1</v>
      </c>
      <c r="L10" s="4">
        <v>9.8000000000000004E-2</v>
      </c>
      <c r="M10" s="6">
        <f>L10*$K$67</f>
        <v>7.5459999999999999E-2</v>
      </c>
      <c r="N10" s="7">
        <f>PRODUCT(M10,C10)</f>
        <v>7.5459999999999999E-2</v>
      </c>
      <c r="O10">
        <f>ROUNDUP(ROUNDUP((C10*$K$65*(1+$K$66)),0)/K10,0)*K10</f>
        <v>16</v>
      </c>
      <c r="P10" s="7">
        <f>O10*M10</f>
        <v>1.20736</v>
      </c>
      <c r="U10">
        <v>1630424</v>
      </c>
      <c r="V10">
        <v>31</v>
      </c>
    </row>
    <row r="11" spans="1:26" x14ac:dyDescent="0.25">
      <c r="A11" s="1" t="s">
        <v>73</v>
      </c>
      <c r="B11" s="1" t="s">
        <v>163</v>
      </c>
      <c r="C11">
        <v>1</v>
      </c>
      <c r="D11" s="1">
        <f>LEN(A11)-LEN(SUBSTITUTE(A11,",",""))+1</f>
        <v>1</v>
      </c>
      <c r="F11" s="2" t="s">
        <v>118</v>
      </c>
      <c r="G11">
        <v>2101366</v>
      </c>
      <c r="H11" s="2"/>
      <c r="K11" s="9">
        <v>10</v>
      </c>
      <c r="M11" s="6">
        <v>0.36199999999999999</v>
      </c>
      <c r="N11" s="7">
        <f>PRODUCT(M11,C11)</f>
        <v>0.36199999999999999</v>
      </c>
      <c r="O11">
        <f>ROUNDUP(ROUNDUP((C11*$K$65*(1+$K$66)),0)/K11,0)*K11</f>
        <v>20</v>
      </c>
      <c r="P11" s="7">
        <f>O11*M11</f>
        <v>7.24</v>
      </c>
      <c r="U11">
        <v>1667519</v>
      </c>
      <c r="V11">
        <v>31</v>
      </c>
    </row>
    <row r="12" spans="1:26" x14ac:dyDescent="0.25">
      <c r="A12" s="1" t="s">
        <v>148</v>
      </c>
      <c r="C12">
        <v>1</v>
      </c>
      <c r="D12" s="1">
        <f>LEN(A12)-LEN(SUBSTITUTE(A12,",",""))+1</f>
        <v>1</v>
      </c>
      <c r="F12" s="2" t="s">
        <v>141</v>
      </c>
      <c r="G12">
        <v>2308433</v>
      </c>
      <c r="H12" s="2"/>
      <c r="J12" t="s">
        <v>140</v>
      </c>
      <c r="K12">
        <v>1</v>
      </c>
      <c r="M12" s="6">
        <v>5.39</v>
      </c>
      <c r="N12" s="7">
        <f>PRODUCT(M12,C12)</f>
        <v>5.39</v>
      </c>
      <c r="O12">
        <f>ROUNDUP(ROUNDUP((C12*$K$65*(1+$K$66)),0)/K12,0)*K12</f>
        <v>16</v>
      </c>
      <c r="P12" s="7">
        <f>O12*M12</f>
        <v>86.24</v>
      </c>
      <c r="U12">
        <v>1822224</v>
      </c>
      <c r="V12">
        <v>16</v>
      </c>
    </row>
    <row r="13" spans="1:26" x14ac:dyDescent="0.25">
      <c r="A13" s="1" t="s">
        <v>146</v>
      </c>
      <c r="C13">
        <v>4</v>
      </c>
      <c r="D13" s="1">
        <f>LEN(A13)-LEN(SUBSTITUTE(A13,",",""))+1</f>
        <v>1</v>
      </c>
      <c r="F13" s="2" t="s">
        <v>147</v>
      </c>
      <c r="G13">
        <v>2356152</v>
      </c>
      <c r="H13" s="2"/>
      <c r="J13" s="1">
        <v>61300111121</v>
      </c>
      <c r="K13" s="9">
        <v>1</v>
      </c>
      <c r="M13" s="6">
        <v>5.1999999999999998E-2</v>
      </c>
      <c r="N13" s="7">
        <f>PRODUCT(M13,C13)</f>
        <v>0.20799999999999999</v>
      </c>
      <c r="O13">
        <f>ROUNDUP(ROUNDUP((C13*$K$65*(1+$K$66)),0)/K13,0)*K13</f>
        <v>61</v>
      </c>
      <c r="P13" s="7">
        <f>O13*M13</f>
        <v>3.1719999999999997</v>
      </c>
      <c r="U13">
        <v>2101366</v>
      </c>
      <c r="V13">
        <v>20</v>
      </c>
    </row>
    <row r="14" spans="1:26" x14ac:dyDescent="0.25">
      <c r="A14" s="1" t="s">
        <v>67</v>
      </c>
      <c r="B14" s="1" t="s">
        <v>161</v>
      </c>
      <c r="C14">
        <v>1</v>
      </c>
      <c r="D14" s="1">
        <f>LEN(A14)-LEN(SUBSTITUTE(A14,",",""))+1</f>
        <v>1</v>
      </c>
      <c r="F14" s="3" t="s">
        <v>68</v>
      </c>
      <c r="G14">
        <v>2373743</v>
      </c>
      <c r="J14" s="1" t="s">
        <v>176</v>
      </c>
      <c r="K14" s="9">
        <v>1</v>
      </c>
      <c r="M14" s="6">
        <v>0.68700000000000006</v>
      </c>
      <c r="N14" s="7">
        <f>PRODUCT(M14,C14)</f>
        <v>0.68700000000000006</v>
      </c>
      <c r="O14">
        <f>ROUNDUP(ROUNDUP((C14*$K$65*(1+$K$66)),0)/K14,0)*K14</f>
        <v>16</v>
      </c>
      <c r="P14" s="7">
        <f>O14*M14</f>
        <v>10.992000000000001</v>
      </c>
      <c r="U14">
        <v>2308433</v>
      </c>
      <c r="V14">
        <v>16</v>
      </c>
    </row>
    <row r="15" spans="1:26" x14ac:dyDescent="0.25">
      <c r="A15" s="1" t="s">
        <v>85</v>
      </c>
      <c r="B15" s="1" t="s">
        <v>166</v>
      </c>
      <c r="C15">
        <v>1</v>
      </c>
      <c r="D15" s="1">
        <f>LEN(A15)-LEN(SUBSTITUTE(A15,",",""))+1</f>
        <v>1</v>
      </c>
      <c r="F15" s="2" t="s">
        <v>124</v>
      </c>
      <c r="G15">
        <v>2395902</v>
      </c>
      <c r="J15" s="1" t="s">
        <v>84</v>
      </c>
      <c r="K15" s="9">
        <v>1</v>
      </c>
      <c r="M15" s="6">
        <v>1.5</v>
      </c>
      <c r="N15" s="7">
        <f>PRODUCT(M15,C15)</f>
        <v>1.5</v>
      </c>
      <c r="O15">
        <f>ROUNDUP(ROUNDUP((C15*$K$65*(1+$K$66)),0)/K15,0)*K15</f>
        <v>16</v>
      </c>
      <c r="P15" s="7">
        <f>O15*M15</f>
        <v>24</v>
      </c>
      <c r="U15">
        <v>2356152</v>
      </c>
      <c r="V15">
        <v>61</v>
      </c>
    </row>
    <row r="16" spans="1:26" x14ac:dyDescent="0.25">
      <c r="A16" s="1" t="s">
        <v>91</v>
      </c>
      <c r="B16" s="1" t="s">
        <v>170</v>
      </c>
      <c r="C16">
        <v>1</v>
      </c>
      <c r="D16" s="1">
        <f>LEN(A16)-LEN(SUBSTITUTE(A16,",",""))+1</f>
        <v>1</v>
      </c>
      <c r="F16" s="2" t="s">
        <v>127</v>
      </c>
      <c r="G16">
        <v>2510021</v>
      </c>
      <c r="H16" s="2"/>
      <c r="K16" s="9">
        <v>1</v>
      </c>
      <c r="M16" s="6">
        <v>2.85</v>
      </c>
      <c r="N16" s="7">
        <f>PRODUCT(M16,C16)</f>
        <v>2.85</v>
      </c>
      <c r="O16">
        <f>ROUNDUP(ROUNDUP((C16*$K$65*(1+$K$66)),0)/K16,0)*K16</f>
        <v>16</v>
      </c>
      <c r="P16" s="7">
        <f>O16*M16</f>
        <v>45.6</v>
      </c>
      <c r="U16">
        <v>2373743</v>
      </c>
      <c r="V16">
        <v>16</v>
      </c>
    </row>
    <row r="17" spans="1:22" x14ac:dyDescent="0.25">
      <c r="A17" s="1" t="s">
        <v>208</v>
      </c>
      <c r="B17" s="1"/>
      <c r="C17">
        <v>1</v>
      </c>
      <c r="D17" s="1">
        <f>LEN(A17)-LEN(SUBSTITUTE(A17,",",""))+1</f>
        <v>1</v>
      </c>
      <c r="E17" t="s">
        <v>209</v>
      </c>
      <c r="F17" t="s">
        <v>222</v>
      </c>
      <c r="G17">
        <v>9238379</v>
      </c>
      <c r="J17" s="1"/>
      <c r="K17" s="8">
        <v>10</v>
      </c>
      <c r="M17" s="6">
        <v>1.35E-2</v>
      </c>
      <c r="N17" s="7">
        <f>PRODUCT(M17,C17)</f>
        <v>1.35E-2</v>
      </c>
      <c r="O17">
        <f>ROUNDUP(ROUNDUP((C17*$K$65*(1+$K$66)),0)/K17,0)*K17</f>
        <v>20</v>
      </c>
      <c r="P17" s="7">
        <f>O17*M17</f>
        <v>0.27</v>
      </c>
      <c r="U17">
        <v>2395902</v>
      </c>
      <c r="V17">
        <v>16</v>
      </c>
    </row>
    <row r="18" spans="1:22" x14ac:dyDescent="0.25">
      <c r="A18" s="1" t="s">
        <v>101</v>
      </c>
      <c r="B18" s="1" t="s">
        <v>171</v>
      </c>
      <c r="C18">
        <v>1</v>
      </c>
      <c r="D18" s="1">
        <f>LEN(A18)-LEN(SUBSTITUTE(A18,",",""))+1</f>
        <v>1</v>
      </c>
      <c r="F18" s="2" t="s">
        <v>129</v>
      </c>
      <c r="G18">
        <v>9387129</v>
      </c>
      <c r="H18" s="2"/>
      <c r="J18" s="1" t="s">
        <v>100</v>
      </c>
      <c r="K18" s="9">
        <v>1</v>
      </c>
      <c r="M18" s="6">
        <v>1.46</v>
      </c>
      <c r="N18" s="7">
        <f>PRODUCT(M18,C18)</f>
        <v>1.46</v>
      </c>
      <c r="O18">
        <f>ROUNDUP(ROUNDUP((C18*$K$65*(1+$K$66)),0)/K18,0)*K18</f>
        <v>16</v>
      </c>
      <c r="P18" s="7">
        <f>O18*M18</f>
        <v>23.36</v>
      </c>
      <c r="U18">
        <v>2510021</v>
      </c>
      <c r="V18">
        <v>16</v>
      </c>
    </row>
    <row r="19" spans="1:22" x14ac:dyDescent="0.25">
      <c r="A19" t="s">
        <v>235</v>
      </c>
      <c r="B19" s="1" t="s">
        <v>239</v>
      </c>
      <c r="C19">
        <v>2</v>
      </c>
      <c r="D19" s="1">
        <f>LEN(A19)-LEN(SUBSTITUTE(A19,",",""))+1</f>
        <v>2</v>
      </c>
      <c r="E19" s="1"/>
      <c r="F19" s="2" t="s">
        <v>240</v>
      </c>
      <c r="G19" t="s">
        <v>241</v>
      </c>
      <c r="J19" s="1" t="s">
        <v>242</v>
      </c>
      <c r="K19" s="8">
        <v>10</v>
      </c>
      <c r="M19" s="6">
        <v>6.5000000000000002E-2</v>
      </c>
      <c r="N19" s="7">
        <f>PRODUCT(M19,C19)</f>
        <v>0.13</v>
      </c>
      <c r="O19">
        <f>ROUNDUP(ROUNDUP((C19*$K$65*(1+$K$66)),0)/K19,0)*K19</f>
        <v>40</v>
      </c>
      <c r="P19" s="7">
        <f>O19*M19</f>
        <v>2.6</v>
      </c>
      <c r="U19">
        <v>9238379</v>
      </c>
      <c r="V19">
        <v>20</v>
      </c>
    </row>
    <row r="20" spans="1:22" x14ac:dyDescent="0.25">
      <c r="A20" s="1" t="s">
        <v>112</v>
      </c>
      <c r="B20" s="1" t="s">
        <v>113</v>
      </c>
      <c r="C20">
        <v>1</v>
      </c>
      <c r="D20" s="1">
        <f>LEN(A20)-LEN(SUBSTITUTE(A20,",",""))+1</f>
        <v>1</v>
      </c>
      <c r="K20" s="8">
        <v>1</v>
      </c>
      <c r="L20" s="4">
        <v>0.01</v>
      </c>
      <c r="M20" s="6">
        <f>L20*$K$67</f>
        <v>7.7000000000000002E-3</v>
      </c>
      <c r="N20" s="7">
        <f>PRODUCT(M20,C20)</f>
        <v>7.7000000000000002E-3</v>
      </c>
      <c r="O20">
        <f>ROUNDUP(ROUNDUP((C20*$K$65*(1+$K$66)),0)/K20,0)*K20</f>
        <v>16</v>
      </c>
      <c r="P20" s="7">
        <f>O20*M20</f>
        <v>0.1232</v>
      </c>
      <c r="U20">
        <v>9387129</v>
      </c>
      <c r="V20">
        <v>16</v>
      </c>
    </row>
    <row r="21" spans="1:22" x14ac:dyDescent="0.25">
      <c r="A21" s="1" t="s">
        <v>212</v>
      </c>
      <c r="B21" s="1" t="s">
        <v>12</v>
      </c>
      <c r="C21">
        <v>25</v>
      </c>
      <c r="D21" s="1">
        <f>LEN(A21)-LEN(SUBSTITUTE(A21,",",""))+1</f>
        <v>25</v>
      </c>
      <c r="E21" t="s">
        <v>172</v>
      </c>
      <c r="J21" s="1" t="s">
        <v>13</v>
      </c>
      <c r="K21" s="8">
        <v>1</v>
      </c>
      <c r="L21" s="4">
        <v>0.01</v>
      </c>
      <c r="M21" s="6">
        <f>L21*$K$67</f>
        <v>7.7000000000000002E-3</v>
      </c>
      <c r="N21" s="7">
        <f>PRODUCT(M21,C21)</f>
        <v>0.1925</v>
      </c>
      <c r="O21">
        <f>ROUNDUP(ROUNDUP((C21*$K$65*(1+$K$66)),0)/K21,0)*K21</f>
        <v>376</v>
      </c>
      <c r="P21" s="7">
        <f>O21*M21</f>
        <v>2.8952</v>
      </c>
      <c r="U21" t="s">
        <v>241</v>
      </c>
      <c r="V21">
        <v>40</v>
      </c>
    </row>
    <row r="22" spans="1:22" x14ac:dyDescent="0.25">
      <c r="A22" s="1" t="s">
        <v>16</v>
      </c>
      <c r="B22" s="1" t="s">
        <v>17</v>
      </c>
      <c r="C22">
        <v>1</v>
      </c>
      <c r="D22" s="1">
        <f>LEN(A22)-LEN(SUBSTITUTE(A22,",",""))+1</f>
        <v>1</v>
      </c>
      <c r="E22" t="s">
        <v>203</v>
      </c>
      <c r="J22" s="1" t="s">
        <v>18</v>
      </c>
      <c r="K22" s="8">
        <v>1</v>
      </c>
      <c r="L22" s="4">
        <v>0.01</v>
      </c>
      <c r="M22" s="6">
        <f>L22*$K$67</f>
        <v>7.7000000000000002E-3</v>
      </c>
      <c r="N22" s="7">
        <f>PRODUCT(M22,C22)</f>
        <v>7.7000000000000002E-3</v>
      </c>
      <c r="O22">
        <f>ROUNDUP(ROUNDUP((C22*$K$65*(1+$K$66)),0)/K22,0)*K22</f>
        <v>16</v>
      </c>
      <c r="P22" s="7">
        <f>O22*M22</f>
        <v>0.1232</v>
      </c>
    </row>
    <row r="23" spans="1:22" x14ac:dyDescent="0.25">
      <c r="A23" s="1" t="s">
        <v>25</v>
      </c>
      <c r="B23" s="1" t="s">
        <v>26</v>
      </c>
      <c r="C23">
        <v>2</v>
      </c>
      <c r="D23" s="1">
        <f>LEN(A23)-LEN(SUBSTITUTE(A23,",",""))+1</f>
        <v>2</v>
      </c>
      <c r="E23" t="s">
        <v>196</v>
      </c>
      <c r="J23" s="1" t="s">
        <v>27</v>
      </c>
      <c r="K23" s="8">
        <v>1</v>
      </c>
      <c r="L23" s="4">
        <v>4.8000000000000001E-2</v>
      </c>
      <c r="M23" s="6">
        <f>L23*$K$67</f>
        <v>3.696E-2</v>
      </c>
      <c r="N23" s="7">
        <f>PRODUCT(M23,C23)</f>
        <v>7.392E-2</v>
      </c>
      <c r="O23">
        <f>ROUNDUP(ROUNDUP((C23*$K$65*(1+$K$66)),0)/K23,0)*K23</f>
        <v>31</v>
      </c>
      <c r="P23" s="7">
        <f>O23*M23</f>
        <v>1.1457599999999999</v>
      </c>
    </row>
    <row r="24" spans="1:22" x14ac:dyDescent="0.25">
      <c r="A24" s="1" t="s">
        <v>211</v>
      </c>
      <c r="B24" s="1" t="s">
        <v>61</v>
      </c>
      <c r="C24">
        <v>4</v>
      </c>
      <c r="D24" s="1">
        <f>LEN(A24)-LEN(SUBSTITUTE(A24,",",""))+1</f>
        <v>4</v>
      </c>
      <c r="E24" t="s">
        <v>182</v>
      </c>
      <c r="J24" s="1" t="s">
        <v>62</v>
      </c>
      <c r="K24" s="8">
        <v>1</v>
      </c>
      <c r="L24" s="4">
        <v>4.1000000000000002E-2</v>
      </c>
      <c r="M24" s="6">
        <f>L24*$K$67</f>
        <v>3.1570000000000001E-2</v>
      </c>
      <c r="N24" s="7">
        <f>PRODUCT(M24,C24)</f>
        <v>0.12628</v>
      </c>
      <c r="O24">
        <f>ROUNDUP(ROUNDUP((C24*$K$65*(1+$K$66)),0)/K24,0)*K24</f>
        <v>61</v>
      </c>
      <c r="P24" s="7">
        <f>O24*M24</f>
        <v>1.92577</v>
      </c>
    </row>
    <row r="25" spans="1:22" x14ac:dyDescent="0.25">
      <c r="A25" s="1" t="s">
        <v>19</v>
      </c>
      <c r="B25" s="1" t="s">
        <v>20</v>
      </c>
      <c r="C25">
        <v>1</v>
      </c>
      <c r="D25" s="1">
        <f>LEN(A25)-LEN(SUBSTITUTE(A25,",",""))+1</f>
        <v>1</v>
      </c>
      <c r="E25" t="s">
        <v>205</v>
      </c>
      <c r="J25" s="1" t="s">
        <v>21</v>
      </c>
      <c r="K25" s="8">
        <v>1</v>
      </c>
      <c r="L25" s="4">
        <v>1.4999999999999999E-2</v>
      </c>
      <c r="M25" s="6">
        <f>L25*$K$67</f>
        <v>1.155E-2</v>
      </c>
      <c r="N25" s="7">
        <f>PRODUCT(M25,C25)</f>
        <v>1.155E-2</v>
      </c>
      <c r="O25">
        <f>ROUNDUP(ROUNDUP((C25*$K$65*(1+$K$66)),0)/K25,0)*K25</f>
        <v>16</v>
      </c>
      <c r="P25" s="7">
        <f>O25*M25</f>
        <v>0.18479999999999999</v>
      </c>
    </row>
    <row r="26" spans="1:22" x14ac:dyDescent="0.25">
      <c r="A26" s="1" t="s">
        <v>22</v>
      </c>
      <c r="B26" s="1" t="s">
        <v>23</v>
      </c>
      <c r="C26">
        <v>4</v>
      </c>
      <c r="D26" s="1">
        <f>LEN(A26)-LEN(SUBSTITUTE(A26,",",""))+1</f>
        <v>4</v>
      </c>
      <c r="E26" t="s">
        <v>196</v>
      </c>
      <c r="J26" s="1" t="s">
        <v>24</v>
      </c>
      <c r="K26" s="8">
        <v>1</v>
      </c>
      <c r="L26" s="4">
        <v>4.1000000000000002E-2</v>
      </c>
      <c r="M26" s="6">
        <f>L26*$K$67</f>
        <v>3.1570000000000001E-2</v>
      </c>
      <c r="N26" s="7">
        <f>PRODUCT(M26,C26)</f>
        <v>0.12628</v>
      </c>
      <c r="O26">
        <f>ROUNDUP(ROUNDUP((C26*$K$65*(1+$K$66)),0)/K26,0)*K26</f>
        <v>61</v>
      </c>
      <c r="P26" s="7">
        <f>O26*M26</f>
        <v>1.92577</v>
      </c>
    </row>
    <row r="27" spans="1:22" x14ac:dyDescent="0.25">
      <c r="A27" s="1" t="s">
        <v>46</v>
      </c>
      <c r="B27" s="1" t="s">
        <v>47</v>
      </c>
      <c r="C27">
        <v>1</v>
      </c>
      <c r="D27" s="1">
        <f>LEN(A27)-LEN(SUBSTITUTE(A27,",",""))+1</f>
        <v>1</v>
      </c>
      <c r="E27" t="s">
        <v>194</v>
      </c>
      <c r="J27" s="1" t="s">
        <v>48</v>
      </c>
      <c r="K27" s="8">
        <v>1</v>
      </c>
      <c r="L27" s="4">
        <v>0.104</v>
      </c>
      <c r="M27" s="6">
        <f>L27*$K$67</f>
        <v>8.0079999999999998E-2</v>
      </c>
      <c r="N27" s="7">
        <f>PRODUCT(M27,C27)</f>
        <v>8.0079999999999998E-2</v>
      </c>
      <c r="O27">
        <f>ROUNDUP(ROUNDUP((C27*$K$65*(1+$K$66)),0)/K27,0)*K27</f>
        <v>16</v>
      </c>
      <c r="P27" s="7">
        <f>O27*M27</f>
        <v>1.28128</v>
      </c>
    </row>
    <row r="28" spans="1:22" x14ac:dyDescent="0.25">
      <c r="A28" s="1" t="s">
        <v>107</v>
      </c>
      <c r="B28" s="1" t="s">
        <v>108</v>
      </c>
      <c r="C28">
        <v>1</v>
      </c>
      <c r="D28" s="1">
        <f>LEN(A28)-LEN(SUBSTITUTE(A28,",",""))+1</f>
        <v>1</v>
      </c>
      <c r="E28" t="s">
        <v>204</v>
      </c>
      <c r="J28" s="1" t="s">
        <v>109</v>
      </c>
      <c r="K28" s="8">
        <v>1</v>
      </c>
      <c r="L28" s="4">
        <v>4.8000000000000001E-2</v>
      </c>
      <c r="M28" s="6">
        <f>L28*$K$67</f>
        <v>3.696E-2</v>
      </c>
      <c r="N28" s="7">
        <f>PRODUCT(M28,C28)</f>
        <v>3.696E-2</v>
      </c>
      <c r="O28">
        <f>ROUNDUP(ROUNDUP((C28*$K$65*(1+$K$66)),0)/K28,0)*K28</f>
        <v>16</v>
      </c>
      <c r="P28" s="7">
        <f>O28*M28</f>
        <v>0.59136</v>
      </c>
    </row>
    <row r="29" spans="1:22" x14ac:dyDescent="0.25">
      <c r="A29" s="1" t="s">
        <v>214</v>
      </c>
      <c r="B29" s="1" t="s">
        <v>81</v>
      </c>
      <c r="C29">
        <v>4</v>
      </c>
      <c r="D29" s="1">
        <f>LEN(A29)-LEN(SUBSTITUTE(A29,",",""))+1</f>
        <v>4</v>
      </c>
      <c r="E29" t="s">
        <v>185</v>
      </c>
      <c r="J29" s="1" t="s">
        <v>82</v>
      </c>
      <c r="K29" s="8">
        <v>1</v>
      </c>
      <c r="L29" s="4">
        <v>1.4E-2</v>
      </c>
      <c r="M29" s="6">
        <f>L29*$K$67</f>
        <v>1.078E-2</v>
      </c>
      <c r="N29" s="7">
        <f>PRODUCT(M29,C29)</f>
        <v>4.3119999999999999E-2</v>
      </c>
      <c r="O29">
        <f>ROUNDUP(ROUNDUP((C29*$K$65*(1+$K$66)),0)/K29,0)*K29</f>
        <v>61</v>
      </c>
      <c r="P29" s="7">
        <f>O29*M29</f>
        <v>0.65757999999999994</v>
      </c>
    </row>
    <row r="30" spans="1:22" x14ac:dyDescent="0.25">
      <c r="A30" s="1" t="s">
        <v>215</v>
      </c>
      <c r="B30" s="1" t="s">
        <v>95</v>
      </c>
      <c r="C30">
        <v>8</v>
      </c>
      <c r="D30" s="1">
        <f>LEN(A30)-LEN(SUBSTITUTE(A30,",",""))+1</f>
        <v>8</v>
      </c>
      <c r="E30" t="s">
        <v>202</v>
      </c>
      <c r="J30" s="1" t="s">
        <v>96</v>
      </c>
      <c r="K30" s="8">
        <v>1</v>
      </c>
      <c r="L30" s="4">
        <v>1.4E-2</v>
      </c>
      <c r="M30" s="6">
        <f>L30*$K$67</f>
        <v>1.078E-2</v>
      </c>
      <c r="N30" s="7">
        <f>PRODUCT(M30,C30)</f>
        <v>8.6239999999999997E-2</v>
      </c>
      <c r="O30">
        <f>ROUNDUP(ROUNDUP((C30*$K$65*(1+$K$66)),0)/K30,0)*K30</f>
        <v>121</v>
      </c>
      <c r="P30" s="7">
        <f>O30*M30</f>
        <v>1.3043799999999999</v>
      </c>
    </row>
    <row r="31" spans="1:22" x14ac:dyDescent="0.25">
      <c r="A31" s="1" t="s">
        <v>213</v>
      </c>
      <c r="B31" s="1" t="s">
        <v>65</v>
      </c>
      <c r="C31">
        <v>5</v>
      </c>
      <c r="D31" s="1">
        <f>LEN(A31)-LEN(SUBSTITUTE(A31,",",""))+1</f>
        <v>5</v>
      </c>
      <c r="E31" t="s">
        <v>184</v>
      </c>
      <c r="J31" s="1" t="s">
        <v>66</v>
      </c>
      <c r="K31" s="8">
        <v>1</v>
      </c>
      <c r="L31" s="4">
        <v>1.4E-2</v>
      </c>
      <c r="M31" s="6">
        <f>L31*$K$67</f>
        <v>1.078E-2</v>
      </c>
      <c r="N31" s="7">
        <f>PRODUCT(M31,C31)</f>
        <v>5.3899999999999997E-2</v>
      </c>
      <c r="O31">
        <f>ROUNDUP(ROUNDUP((C31*$K$65*(1+$K$66)),0)/K31,0)*K31</f>
        <v>76</v>
      </c>
      <c r="P31" s="7">
        <f>O31*M31</f>
        <v>0.81928000000000001</v>
      </c>
    </row>
    <row r="32" spans="1:22" x14ac:dyDescent="0.25">
      <c r="A32" s="1" t="s">
        <v>228</v>
      </c>
      <c r="B32" s="1" t="s">
        <v>99</v>
      </c>
      <c r="C32">
        <v>35</v>
      </c>
      <c r="D32" s="1">
        <f>LEN(A32)-LEN(SUBSTITUTE(A32,",",""))+1</f>
        <v>35</v>
      </c>
      <c r="J32" s="1" t="s">
        <v>98</v>
      </c>
      <c r="K32" s="8">
        <v>1</v>
      </c>
      <c r="L32" s="4">
        <v>4.7E-2</v>
      </c>
      <c r="M32" s="6">
        <f>L32*$K$67</f>
        <v>3.619E-2</v>
      </c>
      <c r="N32" s="7">
        <f>PRODUCT(M32,C32)</f>
        <v>1.2666500000000001</v>
      </c>
      <c r="O32">
        <f>ROUNDUP(ROUNDUP((C32*$K$65*(1+$K$66)),0)/K32,0)*K32</f>
        <v>526</v>
      </c>
      <c r="P32" s="7">
        <f>O32*M32</f>
        <v>19.03594</v>
      </c>
    </row>
    <row r="33" spans="1:16" x14ac:dyDescent="0.25">
      <c r="A33" s="1" t="s">
        <v>94</v>
      </c>
      <c r="B33" s="1"/>
      <c r="C33">
        <v>6</v>
      </c>
      <c r="D33" s="1">
        <f>LEN(A33)-LEN(SUBSTITUTE(A33,",",""))+1</f>
        <v>6</v>
      </c>
      <c r="I33" t="s">
        <v>128</v>
      </c>
      <c r="K33" s="9"/>
      <c r="M33" s="6"/>
      <c r="N33" s="7"/>
      <c r="P33" s="7" t="s">
        <v>229</v>
      </c>
    </row>
    <row r="34" spans="1:16" x14ac:dyDescent="0.25">
      <c r="A34" s="1" t="s">
        <v>75</v>
      </c>
      <c r="B34" s="1" t="s">
        <v>76</v>
      </c>
      <c r="C34">
        <v>1</v>
      </c>
      <c r="D34" s="1">
        <f>LEN(A34)-LEN(SUBSTITUTE(A34,",",""))+1</f>
        <v>1</v>
      </c>
      <c r="E34" t="s">
        <v>193</v>
      </c>
      <c r="J34" s="1" t="s">
        <v>74</v>
      </c>
      <c r="K34" s="8">
        <v>1</v>
      </c>
      <c r="L34" s="4">
        <v>9.0999999999999998E-2</v>
      </c>
      <c r="M34" s="6">
        <f>L34*$K$67</f>
        <v>7.0069999999999993E-2</v>
      </c>
      <c r="N34" s="7">
        <f>PRODUCT(M34,C34)</f>
        <v>7.0069999999999993E-2</v>
      </c>
      <c r="O34">
        <f>ROUNDUP(ROUNDUP((C34*$K$65*(1+$K$66)),0)/K34,0)*K34</f>
        <v>16</v>
      </c>
      <c r="P34" s="7">
        <f>O34*M34</f>
        <v>1.1211199999999999</v>
      </c>
    </row>
    <row r="35" spans="1:16" x14ac:dyDescent="0.25">
      <c r="A35" t="s">
        <v>234</v>
      </c>
      <c r="B35" s="1" t="s">
        <v>236</v>
      </c>
      <c r="C35">
        <v>1</v>
      </c>
      <c r="D35" s="1">
        <f>LEN(A35)-LEN(SUBSTITUTE(A35,",",""))+1</f>
        <v>1</v>
      </c>
      <c r="E35" s="1" t="s">
        <v>238</v>
      </c>
      <c r="J35" s="1" t="s">
        <v>237</v>
      </c>
      <c r="K35" s="8">
        <v>1</v>
      </c>
      <c r="L35" s="4">
        <v>2.1000000000000001E-2</v>
      </c>
      <c r="M35" s="6">
        <f>L35*$K$67</f>
        <v>1.617E-2</v>
      </c>
      <c r="N35" s="7">
        <f>PRODUCT(M35,C35)</f>
        <v>1.617E-2</v>
      </c>
      <c r="O35">
        <f>ROUNDUP(ROUNDUP((C35*$K$65*(1+$K$66)),0)/K35,0)*K35</f>
        <v>16</v>
      </c>
      <c r="P35" s="7">
        <f>O35*M35</f>
        <v>0.25872000000000001</v>
      </c>
    </row>
    <row r="36" spans="1:16" x14ac:dyDescent="0.25">
      <c r="A36" s="1" t="s">
        <v>92</v>
      </c>
      <c r="B36" s="1" t="s">
        <v>93</v>
      </c>
      <c r="C36">
        <v>1</v>
      </c>
      <c r="D36" s="1">
        <f>LEN(A36)-LEN(SUBSTITUTE(A36,",",""))+1</f>
        <v>1</v>
      </c>
      <c r="E36" t="s">
        <v>186</v>
      </c>
      <c r="K36" s="8">
        <v>1</v>
      </c>
      <c r="L36" s="4">
        <v>0.109</v>
      </c>
      <c r="M36" s="6">
        <f>L36*$K$67</f>
        <v>8.3930000000000005E-2</v>
      </c>
      <c r="N36" s="7">
        <f>PRODUCT(M36,C36)</f>
        <v>8.3930000000000005E-2</v>
      </c>
      <c r="O36">
        <f>ROUNDUP(ROUNDUP((C36*$K$65*(1+$K$66)),0)/K36,0)*K36</f>
        <v>16</v>
      </c>
      <c r="P36" s="7">
        <f>O36*M36</f>
        <v>1.3428800000000001</v>
      </c>
    </row>
    <row r="37" spans="1:16" x14ac:dyDescent="0.25">
      <c r="A37" s="1" t="s">
        <v>49</v>
      </c>
      <c r="B37" s="1" t="s">
        <v>50</v>
      </c>
      <c r="C37">
        <v>2</v>
      </c>
      <c r="D37" s="1">
        <f>LEN(A37)-LEN(SUBSTITUTE(A37,",",""))+1</f>
        <v>2</v>
      </c>
      <c r="E37" t="s">
        <v>187</v>
      </c>
      <c r="J37" s="1" t="s">
        <v>51</v>
      </c>
      <c r="K37" s="8">
        <v>1</v>
      </c>
      <c r="L37" s="4">
        <v>0.01</v>
      </c>
      <c r="M37" s="6">
        <f>L37*$K$67</f>
        <v>7.7000000000000002E-3</v>
      </c>
      <c r="N37" s="7">
        <f>PRODUCT(M37,C37)</f>
        <v>1.54E-2</v>
      </c>
      <c r="O37">
        <f>ROUNDUP(ROUNDUP((C37*$K$65*(1+$K$66)),0)/K37,0)*K37</f>
        <v>31</v>
      </c>
      <c r="P37" s="7">
        <f>O37*M37</f>
        <v>0.2387</v>
      </c>
    </row>
    <row r="38" spans="1:16" x14ac:dyDescent="0.25">
      <c r="A38" s="1" t="s">
        <v>34</v>
      </c>
      <c r="B38" s="1" t="s">
        <v>35</v>
      </c>
      <c r="C38">
        <v>6</v>
      </c>
      <c r="D38" s="1">
        <f>LEN(A38)-LEN(SUBSTITUTE(A38,",",""))+1</f>
        <v>6</v>
      </c>
      <c r="E38" t="s">
        <v>175</v>
      </c>
      <c r="J38" s="1" t="s">
        <v>36</v>
      </c>
      <c r="K38" s="8">
        <v>1</v>
      </c>
      <c r="L38" s="4">
        <v>2.5000000000000001E-2</v>
      </c>
      <c r="M38" s="6">
        <f>L38*$K$67</f>
        <v>1.9250000000000003E-2</v>
      </c>
      <c r="N38" s="7">
        <f>PRODUCT(M38,C38)</f>
        <v>0.11550000000000002</v>
      </c>
      <c r="O38">
        <f>ROUNDUP(ROUNDUP((C38*$K$65*(1+$K$66)),0)/K38,0)*K38</f>
        <v>91</v>
      </c>
      <c r="P38" s="7">
        <f>O38*M38</f>
        <v>1.7517500000000004</v>
      </c>
    </row>
    <row r="39" spans="1:16" x14ac:dyDescent="0.25">
      <c r="A39" s="1" t="s">
        <v>216</v>
      </c>
      <c r="B39" s="1" t="s">
        <v>59</v>
      </c>
      <c r="C39">
        <v>3</v>
      </c>
      <c r="D39" s="1">
        <f>LEN(A39)-LEN(SUBSTITUTE(A39,",",""))+1</f>
        <v>3</v>
      </c>
      <c r="E39" t="s">
        <v>181</v>
      </c>
      <c r="J39" s="1" t="s">
        <v>60</v>
      </c>
      <c r="K39" s="8">
        <v>1</v>
      </c>
      <c r="L39" s="4">
        <v>1.4999999999999999E-2</v>
      </c>
      <c r="M39" s="6">
        <f>L39*$K$67</f>
        <v>1.155E-2</v>
      </c>
      <c r="N39" s="7">
        <f>PRODUCT(M39,C39)</f>
        <v>3.465E-2</v>
      </c>
      <c r="O39">
        <f>ROUNDUP(ROUNDUP((C39*$K$65*(1+$K$66)),0)/K39,0)*K39</f>
        <v>46</v>
      </c>
      <c r="P39" s="7">
        <f>O39*M39</f>
        <v>0.53129999999999999</v>
      </c>
    </row>
    <row r="40" spans="1:16" x14ac:dyDescent="0.25">
      <c r="A40" s="1" t="s">
        <v>97</v>
      </c>
      <c r="B40" s="1"/>
      <c r="C40">
        <v>1</v>
      </c>
      <c r="D40" s="1">
        <f>LEN(A40)-LEN(SUBSTITUTE(A40,",",""))+1</f>
        <v>1</v>
      </c>
      <c r="F40" s="2" t="s">
        <v>135</v>
      </c>
      <c r="G40" s="2"/>
      <c r="H40" s="2"/>
      <c r="I40" t="s">
        <v>117</v>
      </c>
      <c r="K40" s="8">
        <v>1</v>
      </c>
      <c r="L40" s="4">
        <v>42.22</v>
      </c>
      <c r="M40" s="6">
        <f>L40*$K$67</f>
        <v>32.509399999999999</v>
      </c>
      <c r="N40" s="7">
        <f>PRODUCT(M40,C40)</f>
        <v>32.509399999999999</v>
      </c>
      <c r="O40">
        <f>ROUNDUP(ROUNDUP((C40*$K$65*(1+$K$66)),0)/K40,0)*K40</f>
        <v>16</v>
      </c>
      <c r="P40" s="7">
        <f>O40*M40</f>
        <v>520.15039999999999</v>
      </c>
    </row>
    <row r="41" spans="1:16" x14ac:dyDescent="0.25">
      <c r="A41" s="1" t="s">
        <v>103</v>
      </c>
      <c r="B41" s="1" t="s">
        <v>104</v>
      </c>
      <c r="C41">
        <v>2</v>
      </c>
      <c r="D41" s="1">
        <f>LEN(A41)-LEN(SUBSTITUTE(A41,",",""))+1</f>
        <v>2</v>
      </c>
      <c r="E41" t="s">
        <v>197</v>
      </c>
      <c r="J41" s="1" t="s">
        <v>102</v>
      </c>
      <c r="K41" s="8">
        <v>1</v>
      </c>
      <c r="L41" s="4">
        <v>0.13600000000000001</v>
      </c>
      <c r="M41" s="6">
        <f>L41*$K$67</f>
        <v>0.10472000000000001</v>
      </c>
      <c r="N41" s="7">
        <f>PRODUCT(M41,C41)</f>
        <v>0.20944000000000002</v>
      </c>
      <c r="O41">
        <f>ROUNDUP(ROUNDUP((C41*$K$65*(1+$K$66)),0)/K41,0)*K41</f>
        <v>31</v>
      </c>
      <c r="P41" s="7">
        <f>O41*M41</f>
        <v>3.2463200000000003</v>
      </c>
    </row>
    <row r="42" spans="1:16" x14ac:dyDescent="0.25">
      <c r="A42" s="1" t="s">
        <v>190</v>
      </c>
      <c r="B42" s="1" t="s">
        <v>70</v>
      </c>
      <c r="C42">
        <v>4</v>
      </c>
      <c r="D42" s="1">
        <f>LEN(A42)-LEN(SUBSTITUTE(A42,",",""))+1</f>
        <v>4</v>
      </c>
      <c r="E42" t="s">
        <v>189</v>
      </c>
      <c r="J42" s="1" t="s">
        <v>69</v>
      </c>
      <c r="K42" s="8">
        <v>1</v>
      </c>
      <c r="L42" s="4">
        <v>3.3000000000000002E-2</v>
      </c>
      <c r="M42" s="6">
        <f>L42*$K$67</f>
        <v>2.5410000000000002E-2</v>
      </c>
      <c r="N42" s="7">
        <f>PRODUCT(M42,C42)</f>
        <v>0.10164000000000001</v>
      </c>
      <c r="O42">
        <f>ROUNDUP(ROUNDUP((C42*$K$65*(1+$K$66)),0)/K42,0)*K42</f>
        <v>61</v>
      </c>
      <c r="P42" s="7">
        <f>O42*M42</f>
        <v>1.5500100000000001</v>
      </c>
    </row>
    <row r="43" spans="1:16" x14ac:dyDescent="0.25">
      <c r="A43" s="1" t="s">
        <v>191</v>
      </c>
      <c r="B43" s="1" t="s">
        <v>218</v>
      </c>
      <c r="C43">
        <v>1</v>
      </c>
      <c r="D43" s="1">
        <f>LEN(A43)-LEN(SUBSTITUTE(A43,",",""))+1</f>
        <v>1</v>
      </c>
      <c r="E43" t="s">
        <v>192</v>
      </c>
      <c r="J43" s="1"/>
      <c r="K43" s="8">
        <v>1</v>
      </c>
      <c r="L43" s="4">
        <v>3.3000000000000002E-2</v>
      </c>
      <c r="M43" s="6">
        <f>L43*$K$67</f>
        <v>2.5410000000000002E-2</v>
      </c>
      <c r="N43" s="7">
        <f>PRODUCT(M43,C43)</f>
        <v>2.5410000000000002E-2</v>
      </c>
      <c r="O43">
        <f>ROUNDUP(ROUNDUP((C43*$K$65*(1+$K$66)),0)/K43,0)*K43</f>
        <v>16</v>
      </c>
      <c r="P43" s="7">
        <f>O43*M43</f>
        <v>0.40656000000000003</v>
      </c>
    </row>
    <row r="44" spans="1:16" x14ac:dyDescent="0.25">
      <c r="A44" s="1" t="s">
        <v>198</v>
      </c>
      <c r="B44" s="1" t="s">
        <v>219</v>
      </c>
      <c r="C44">
        <v>2</v>
      </c>
      <c r="D44" s="1">
        <f>LEN(A44)-LEN(SUBSTITUTE(A44,",",""))+1</f>
        <v>2</v>
      </c>
      <c r="E44" t="s">
        <v>199</v>
      </c>
      <c r="J44" s="1"/>
      <c r="K44" s="8">
        <v>1</v>
      </c>
      <c r="L44" s="4">
        <v>1.0999999999999999E-2</v>
      </c>
      <c r="M44" s="6">
        <f>L44*$K$67</f>
        <v>8.4700000000000001E-3</v>
      </c>
      <c r="N44" s="7">
        <f>PRODUCT(M44,C44)</f>
        <v>1.694E-2</v>
      </c>
      <c r="O44">
        <f>ROUNDUP(ROUNDUP((C44*$K$65*(1+$K$66)),0)/K44,0)*K44</f>
        <v>31</v>
      </c>
      <c r="P44" s="7">
        <f>O44*M44</f>
        <v>0.26257000000000003</v>
      </c>
    </row>
    <row r="45" spans="1:16" x14ac:dyDescent="0.25">
      <c r="A45" s="1" t="s">
        <v>200</v>
      </c>
      <c r="B45" s="1" t="s">
        <v>14</v>
      </c>
      <c r="C45">
        <v>6</v>
      </c>
      <c r="D45" s="1">
        <f>LEN(A45)-LEN(SUBSTITUTE(A45,",",""))+1</f>
        <v>6</v>
      </c>
      <c r="E45" t="s">
        <v>173</v>
      </c>
      <c r="J45" s="1" t="s">
        <v>15</v>
      </c>
      <c r="K45" s="8">
        <v>1</v>
      </c>
      <c r="L45" s="4">
        <v>0.01</v>
      </c>
      <c r="M45" s="6">
        <f>L45*$K$67</f>
        <v>7.7000000000000002E-3</v>
      </c>
      <c r="N45" s="7">
        <f>PRODUCT(M45,C45)</f>
        <v>4.6200000000000005E-2</v>
      </c>
      <c r="O45">
        <f>ROUNDUP(ROUNDUP((C45*$K$65*(1+$K$66)),0)/K45,0)*K45</f>
        <v>91</v>
      </c>
      <c r="P45" s="7">
        <f>O45*M45</f>
        <v>0.70069999999999999</v>
      </c>
    </row>
    <row r="46" spans="1:16" x14ac:dyDescent="0.25">
      <c r="A46" s="1" t="s">
        <v>31</v>
      </c>
      <c r="B46" s="1" t="s">
        <v>32</v>
      </c>
      <c r="C46">
        <v>1</v>
      </c>
      <c r="D46" s="1">
        <f>LEN(A46)-LEN(SUBSTITUTE(A46,",",""))+1</f>
        <v>1</v>
      </c>
      <c r="E46" t="s">
        <v>174</v>
      </c>
      <c r="J46" s="1" t="s">
        <v>33</v>
      </c>
      <c r="K46" s="8">
        <v>1</v>
      </c>
      <c r="L46" s="4">
        <v>0.01</v>
      </c>
      <c r="M46" s="6">
        <f>L46*$K$67</f>
        <v>7.7000000000000002E-3</v>
      </c>
      <c r="N46" s="7">
        <f>PRODUCT(M46,C46)</f>
        <v>7.7000000000000002E-3</v>
      </c>
      <c r="O46">
        <f>ROUNDUP(ROUNDUP((C46*$K$65*(1+$K$66)),0)/K46,0)*K46</f>
        <v>16</v>
      </c>
      <c r="P46" s="7">
        <f>O46*M46</f>
        <v>0.1232</v>
      </c>
    </row>
    <row r="47" spans="1:16" x14ac:dyDescent="0.25">
      <c r="A47" s="1" t="s">
        <v>39</v>
      </c>
      <c r="B47" s="1" t="s">
        <v>40</v>
      </c>
      <c r="C47">
        <v>1</v>
      </c>
      <c r="D47" s="1">
        <f>LEN(A47)-LEN(SUBSTITUTE(A47,",",""))+1</f>
        <v>1</v>
      </c>
      <c r="E47" t="s">
        <v>206</v>
      </c>
      <c r="J47" s="1" t="s">
        <v>41</v>
      </c>
      <c r="K47" s="8">
        <v>1</v>
      </c>
      <c r="L47" s="4">
        <v>0.01</v>
      </c>
      <c r="M47" s="6">
        <f>L47*$K$67</f>
        <v>7.7000000000000002E-3</v>
      </c>
      <c r="N47" s="7">
        <f>PRODUCT(M47,C47)</f>
        <v>7.7000000000000002E-3</v>
      </c>
      <c r="O47">
        <f>ROUNDUP(ROUNDUP((C47*$K$65*(1+$K$66)),0)/K47,0)*K47</f>
        <v>16</v>
      </c>
      <c r="P47" s="7">
        <f>O47*M47</f>
        <v>0.1232</v>
      </c>
    </row>
    <row r="48" spans="1:16" x14ac:dyDescent="0.25">
      <c r="A48" s="1" t="s">
        <v>52</v>
      </c>
      <c r="B48" s="1" t="s">
        <v>53</v>
      </c>
      <c r="C48">
        <v>2</v>
      </c>
      <c r="D48" s="1">
        <f>LEN(A48)-LEN(SUBSTITUTE(A48,",",""))+1</f>
        <v>2</v>
      </c>
      <c r="E48" t="s">
        <v>178</v>
      </c>
      <c r="J48" s="1" t="s">
        <v>54</v>
      </c>
      <c r="K48" s="8">
        <v>1</v>
      </c>
      <c r="L48" s="4">
        <v>0.01</v>
      </c>
      <c r="M48" s="6">
        <f>L48*$K$67</f>
        <v>7.7000000000000002E-3</v>
      </c>
      <c r="N48" s="7">
        <f>PRODUCT(M48,C48)</f>
        <v>1.54E-2</v>
      </c>
      <c r="O48">
        <f>ROUNDUP(ROUNDUP((C48*$K$65*(1+$K$66)),0)/K48,0)*K48</f>
        <v>31</v>
      </c>
      <c r="P48" s="7">
        <f>O48*M48</f>
        <v>0.2387</v>
      </c>
    </row>
    <row r="49" spans="1:16" x14ac:dyDescent="0.25">
      <c r="A49" s="1" t="s">
        <v>245</v>
      </c>
      <c r="B49" s="1" t="s">
        <v>7</v>
      </c>
      <c r="C49">
        <v>6</v>
      </c>
      <c r="D49" s="1">
        <f>LEN(A49)-LEN(SUBSTITUTE(A49,",",""))+1</f>
        <v>6</v>
      </c>
      <c r="E49" t="s">
        <v>188</v>
      </c>
      <c r="J49" s="1" t="s">
        <v>8</v>
      </c>
      <c r="K49" s="8">
        <v>1</v>
      </c>
      <c r="L49" s="4">
        <v>0.01</v>
      </c>
      <c r="M49" s="6">
        <f>L49*$K$67</f>
        <v>7.7000000000000002E-3</v>
      </c>
      <c r="N49" s="7">
        <f>PRODUCT(M49,C49)</f>
        <v>4.6200000000000005E-2</v>
      </c>
      <c r="O49">
        <f>ROUNDUP(ROUNDUP((C49*$K$65*(1+$K$66)),0)/K49,0)*K49</f>
        <v>91</v>
      </c>
      <c r="P49" s="7">
        <f>O49*M49</f>
        <v>0.70069999999999999</v>
      </c>
    </row>
    <row r="50" spans="1:16" x14ac:dyDescent="0.25">
      <c r="A50" s="1" t="s">
        <v>43</v>
      </c>
      <c r="B50" s="1" t="s">
        <v>44</v>
      </c>
      <c r="C50">
        <v>3</v>
      </c>
      <c r="D50" s="1">
        <f>LEN(A50)-LEN(SUBSTITUTE(A50,",",""))+1</f>
        <v>3</v>
      </c>
      <c r="E50" t="s">
        <v>42</v>
      </c>
      <c r="J50" s="1" t="s">
        <v>45</v>
      </c>
      <c r="K50" s="8">
        <v>1</v>
      </c>
      <c r="L50" s="4">
        <v>0.01</v>
      </c>
      <c r="M50" s="6">
        <f>L50*$K$67</f>
        <v>7.7000000000000002E-3</v>
      </c>
      <c r="N50" s="7">
        <f>PRODUCT(M50,C50)</f>
        <v>2.3100000000000002E-2</v>
      </c>
      <c r="O50">
        <f>ROUNDUP(ROUNDUP((C50*$K$65*(1+$K$66)),0)/K50,0)*K50</f>
        <v>46</v>
      </c>
      <c r="P50" s="7">
        <f>O50*M50</f>
        <v>0.35420000000000001</v>
      </c>
    </row>
    <row r="51" spans="1:16" x14ac:dyDescent="0.25">
      <c r="A51" s="1" t="s">
        <v>201</v>
      </c>
      <c r="B51" s="1" t="s">
        <v>223</v>
      </c>
      <c r="C51">
        <v>1</v>
      </c>
      <c r="D51" s="1">
        <f>LEN(A51)-LEN(SUBSTITUTE(A51,",",""))+1</f>
        <v>1</v>
      </c>
      <c r="J51" s="1"/>
      <c r="K51" s="8">
        <v>1</v>
      </c>
      <c r="L51" s="4">
        <v>0.01</v>
      </c>
      <c r="M51" s="6">
        <f>L51*$K$67</f>
        <v>7.7000000000000002E-3</v>
      </c>
      <c r="N51" s="7">
        <f>PRODUCT(M51,C51)</f>
        <v>7.7000000000000002E-3</v>
      </c>
      <c r="O51">
        <f>ROUNDUP(ROUNDUP((C51*$K$65*(1+$K$66)),0)/K51,0)*K51</f>
        <v>16</v>
      </c>
      <c r="P51" s="7">
        <f>O51*M51</f>
        <v>0.1232</v>
      </c>
    </row>
    <row r="52" spans="1:16" x14ac:dyDescent="0.25">
      <c r="A52" s="1" t="s">
        <v>221</v>
      </c>
      <c r="B52" s="1" t="s">
        <v>37</v>
      </c>
      <c r="C52">
        <v>3</v>
      </c>
      <c r="D52" s="1">
        <f>LEN(A52)-LEN(SUBSTITUTE(A52,",",""))+1</f>
        <v>3</v>
      </c>
      <c r="E52" t="s">
        <v>177</v>
      </c>
      <c r="J52" s="1" t="s">
        <v>38</v>
      </c>
      <c r="K52" s="8">
        <v>1</v>
      </c>
      <c r="L52" s="4">
        <v>0.01</v>
      </c>
      <c r="M52" s="6">
        <f>L52*$K$67</f>
        <v>7.7000000000000002E-3</v>
      </c>
      <c r="N52" s="7">
        <f>PRODUCT(M52,C52)</f>
        <v>2.3100000000000002E-2</v>
      </c>
      <c r="O52">
        <f>ROUNDUP(ROUNDUP((C52*$K$65*(1+$K$66)),0)/K52,0)*K52</f>
        <v>46</v>
      </c>
      <c r="P52" s="7">
        <f>O52*M52</f>
        <v>0.35420000000000001</v>
      </c>
    </row>
    <row r="53" spans="1:16" x14ac:dyDescent="0.25">
      <c r="A53" s="1" t="s">
        <v>220</v>
      </c>
      <c r="B53" s="1" t="s">
        <v>57</v>
      </c>
      <c r="C53">
        <v>10</v>
      </c>
      <c r="D53" s="1">
        <f>LEN(A53)-LEN(SUBSTITUTE(A53,",",""))+1</f>
        <v>10</v>
      </c>
      <c r="E53" t="s">
        <v>56</v>
      </c>
      <c r="J53" s="1" t="s">
        <v>58</v>
      </c>
      <c r="K53" s="8">
        <v>1</v>
      </c>
      <c r="L53" s="4">
        <v>0.01</v>
      </c>
      <c r="M53" s="6">
        <f>L53*$K$67</f>
        <v>7.7000000000000002E-3</v>
      </c>
      <c r="N53" s="7">
        <f>PRODUCT(M53,C53)</f>
        <v>7.6999999999999999E-2</v>
      </c>
      <c r="O53">
        <f>ROUNDUP(ROUNDUP((C53*$K$65*(1+$K$66)),0)/K53,0)*K53</f>
        <v>151</v>
      </c>
      <c r="P53" s="7">
        <f>O53*M53</f>
        <v>1.1627000000000001</v>
      </c>
    </row>
    <row r="54" spans="1:16" x14ac:dyDescent="0.25">
      <c r="A54" s="1" t="s">
        <v>243</v>
      </c>
      <c r="B54" s="1" t="s">
        <v>5</v>
      </c>
      <c r="C54">
        <v>7</v>
      </c>
      <c r="D54" s="1">
        <f>LEN(A54)-LEN(SUBSTITUTE(A54,",",""))+1</f>
        <v>7</v>
      </c>
      <c r="E54" t="s">
        <v>4</v>
      </c>
      <c r="J54" s="1" t="s">
        <v>6</v>
      </c>
      <c r="K54" s="8">
        <v>1</v>
      </c>
      <c r="L54" s="4">
        <v>0.01</v>
      </c>
      <c r="M54" s="6">
        <f>L54*$K$67</f>
        <v>7.7000000000000002E-3</v>
      </c>
      <c r="N54" s="7">
        <f>PRODUCT(M54,C54)</f>
        <v>5.3900000000000003E-2</v>
      </c>
      <c r="O54">
        <f>ROUNDUP(ROUNDUP((C54*$K$65*(1+$K$66)),0)/K54,0)*K54</f>
        <v>106</v>
      </c>
      <c r="P54" s="7">
        <f>O54*M54</f>
        <v>0.81620000000000004</v>
      </c>
    </row>
    <row r="55" spans="1:16" x14ac:dyDescent="0.25">
      <c r="A55" s="1" t="s">
        <v>207</v>
      </c>
      <c r="B55" s="1" t="s">
        <v>10</v>
      </c>
      <c r="C55">
        <v>3</v>
      </c>
      <c r="D55" s="1">
        <f>LEN(A55)-LEN(SUBSTITUTE(A55,",",""))+1</f>
        <v>3</v>
      </c>
      <c r="E55" t="s">
        <v>9</v>
      </c>
      <c r="J55" s="1" t="s">
        <v>11</v>
      </c>
      <c r="K55" s="8">
        <v>1</v>
      </c>
      <c r="L55" s="4">
        <v>0.01</v>
      </c>
      <c r="M55" s="6">
        <f>L55*$K$67</f>
        <v>7.7000000000000002E-3</v>
      </c>
      <c r="N55" s="7">
        <f>PRODUCT(M55,C55)</f>
        <v>2.3100000000000002E-2</v>
      </c>
      <c r="O55">
        <f>ROUNDUP(ROUNDUP((C55*$K$65*(1+$K$66)),0)/K55,0)*K55</f>
        <v>46</v>
      </c>
      <c r="P55" s="7">
        <f>O55*M55</f>
        <v>0.35420000000000001</v>
      </c>
    </row>
    <row r="56" spans="1:16" x14ac:dyDescent="0.25">
      <c r="A56" s="1" t="s">
        <v>224</v>
      </c>
      <c r="B56" s="1" t="s">
        <v>225</v>
      </c>
      <c r="C56">
        <v>4</v>
      </c>
      <c r="D56" s="1">
        <f>LEN(A56)-LEN(SUBSTITUTE(A56,",",""))+1</f>
        <v>4</v>
      </c>
      <c r="J56" s="1"/>
      <c r="K56" s="8">
        <v>1</v>
      </c>
      <c r="M56" s="6">
        <v>0.10199999999999999</v>
      </c>
      <c r="N56" s="7">
        <f>PRODUCT(M56,C56)</f>
        <v>0.40799999999999997</v>
      </c>
      <c r="O56">
        <f>ROUNDUP(ROUNDUP((C56*$K$65*(1+$K$66)),0)/K56,0)*K56</f>
        <v>61</v>
      </c>
      <c r="P56" s="7">
        <f>O56*M56</f>
        <v>6.2219999999999995</v>
      </c>
    </row>
    <row r="57" spans="1:16" x14ac:dyDescent="0.25">
      <c r="A57" s="1" t="s">
        <v>106</v>
      </c>
      <c r="B57" s="1"/>
      <c r="C57">
        <v>17</v>
      </c>
      <c r="D57" s="1">
        <f>LEN(A57)-LEN(SUBSTITUTE(A57,",",""))+1</f>
        <v>17</v>
      </c>
      <c r="I57" t="s">
        <v>116</v>
      </c>
      <c r="K57" s="9">
        <v>1</v>
      </c>
      <c r="M57" s="6">
        <v>0</v>
      </c>
      <c r="N57" s="7">
        <f>PRODUCT(M57,C57)</f>
        <v>0</v>
      </c>
      <c r="O57">
        <f>ROUNDUP(ROUNDUP((C57*$K$65*(1+$K$66)),0)/K57,0)*K57</f>
        <v>256</v>
      </c>
      <c r="P57" s="7">
        <f>O57*M57</f>
        <v>0</v>
      </c>
    </row>
    <row r="58" spans="1:16" x14ac:dyDescent="0.25">
      <c r="A58" s="1" t="s">
        <v>77</v>
      </c>
      <c r="B58" s="1" t="s">
        <v>164</v>
      </c>
      <c r="C58">
        <v>1</v>
      </c>
      <c r="D58" s="1">
        <f>LEN(A58)-LEN(SUBSTITUTE(A58,",",""))+1</f>
        <v>1</v>
      </c>
      <c r="F58" s="2" t="s">
        <v>132</v>
      </c>
      <c r="G58" s="2"/>
      <c r="H58" s="2"/>
      <c r="K58" s="9">
        <v>1</v>
      </c>
      <c r="M58" s="6">
        <v>2.09</v>
      </c>
      <c r="N58" s="7">
        <f>PRODUCT(M58,C58)</f>
        <v>2.09</v>
      </c>
      <c r="O58">
        <f>ROUNDUP(ROUNDUP((C58*$K$65*(1+$K$66)),0)/K58,0)*K58</f>
        <v>16</v>
      </c>
      <c r="P58" s="7">
        <f>O58*M58</f>
        <v>33.44</v>
      </c>
    </row>
    <row r="59" spans="1:16" x14ac:dyDescent="0.25">
      <c r="A59" s="1" t="s">
        <v>78</v>
      </c>
      <c r="B59" s="1" t="s">
        <v>165</v>
      </c>
      <c r="C59">
        <v>1</v>
      </c>
      <c r="D59" s="1">
        <f>LEN(A59)-LEN(SUBSTITUTE(A59,",",""))+1</f>
        <v>1</v>
      </c>
      <c r="F59" s="2" t="s">
        <v>119</v>
      </c>
      <c r="G59" s="2"/>
      <c r="H59" s="2"/>
      <c r="K59" s="9">
        <v>10</v>
      </c>
      <c r="L59" s="4">
        <v>0.48299999999999998</v>
      </c>
      <c r="M59" s="6">
        <f>PRODUCT(0.77, L59)</f>
        <v>0.37191000000000002</v>
      </c>
      <c r="N59" s="7">
        <f>PRODUCT(M59,C59)</f>
        <v>0.37191000000000002</v>
      </c>
      <c r="O59">
        <f>ROUNDUP(ROUNDUP((C59*$K$65*(1+$K$66)),0)/K59,0)*K59</f>
        <v>20</v>
      </c>
      <c r="P59" s="7">
        <f>O59*M59</f>
        <v>7.4382000000000001</v>
      </c>
    </row>
    <row r="60" spans="1:16" x14ac:dyDescent="0.25">
      <c r="A60" s="1" t="s">
        <v>105</v>
      </c>
      <c r="B60" s="1"/>
      <c r="C60">
        <v>1</v>
      </c>
      <c r="D60" s="1">
        <f>LEN(A60)-LEN(SUBSTITUTE(A60,",",""))+1</f>
        <v>1</v>
      </c>
      <c r="E60" t="s">
        <v>180</v>
      </c>
      <c r="F60" s="2" t="s">
        <v>130</v>
      </c>
      <c r="G60" s="2"/>
      <c r="H60" s="2"/>
      <c r="I60" t="s">
        <v>131</v>
      </c>
      <c r="K60" s="9">
        <v>1</v>
      </c>
      <c r="L60" s="4">
        <v>9.9499999999999993</v>
      </c>
      <c r="M60" s="6">
        <f>PRODUCT(0.77, L60)</f>
        <v>7.6614999999999993</v>
      </c>
      <c r="N60" s="7">
        <f>PRODUCT(M60,C60)</f>
        <v>7.6614999999999993</v>
      </c>
      <c r="O60">
        <f>ROUNDUP(ROUNDUP((C60*$K$65*(1+$K$66)),0)/K60,0)*K60</f>
        <v>16</v>
      </c>
      <c r="P60" s="7">
        <f>O60*M60</f>
        <v>122.58399999999999</v>
      </c>
    </row>
    <row r="61" spans="1:16" x14ac:dyDescent="0.25">
      <c r="A61" s="1" t="s">
        <v>83</v>
      </c>
      <c r="C61">
        <v>1</v>
      </c>
      <c r="D61" s="1">
        <f>LEN(A61)-LEN(SUBSTITUTE(A61,",",""))+1</f>
        <v>1</v>
      </c>
      <c r="F61" s="2" t="s">
        <v>123</v>
      </c>
      <c r="G61" s="2"/>
      <c r="H61" s="2"/>
      <c r="I61" t="s">
        <v>122</v>
      </c>
      <c r="K61" s="9">
        <v>1</v>
      </c>
      <c r="M61" s="6">
        <v>26.3</v>
      </c>
      <c r="N61" s="7">
        <f>PRODUCT(M61,C61)</f>
        <v>26.3</v>
      </c>
      <c r="O61">
        <f>ROUNDUP(ROUNDUP((C61*$K$65*(1+$K$66)),0)/K61,0)*K61</f>
        <v>16</v>
      </c>
      <c r="P61" s="7">
        <f>O61*M61</f>
        <v>420.8</v>
      </c>
    </row>
    <row r="62" spans="1:16" x14ac:dyDescent="0.25">
      <c r="A62" s="1" t="s">
        <v>226</v>
      </c>
      <c r="B62" s="1" t="s">
        <v>79</v>
      </c>
      <c r="C62">
        <v>4</v>
      </c>
      <c r="D62" s="1">
        <f>LEN(A62)-LEN(SUBSTITUTE(A62,",",""))+1</f>
        <v>4</v>
      </c>
      <c r="E62" t="s">
        <v>183</v>
      </c>
      <c r="J62" s="1" t="s">
        <v>80</v>
      </c>
      <c r="K62" s="8">
        <v>1</v>
      </c>
      <c r="L62" s="4">
        <v>3.13</v>
      </c>
      <c r="M62" s="6">
        <f>L62*$K$67</f>
        <v>2.4100999999999999</v>
      </c>
      <c r="N62" s="7">
        <f>PRODUCT(M62,C62)</f>
        <v>9.6403999999999996</v>
      </c>
      <c r="O62">
        <f>ROUNDUP(ROUNDUP((C62*$K$65*(1+$K$66)),0)/K62,0)*K62</f>
        <v>61</v>
      </c>
      <c r="P62" s="7">
        <f>O62*M62</f>
        <v>147.01609999999999</v>
      </c>
    </row>
    <row r="63" spans="1:16" x14ac:dyDescent="0.25">
      <c r="A63" s="1" t="s">
        <v>227</v>
      </c>
      <c r="B63" s="1" t="s">
        <v>111</v>
      </c>
      <c r="C63">
        <v>1</v>
      </c>
      <c r="D63" s="1">
        <f>LEN(A63)-LEN(SUBSTITUTE(A63,",",""))+1</f>
        <v>1</v>
      </c>
      <c r="J63" s="1" t="s">
        <v>110</v>
      </c>
      <c r="K63" s="8">
        <v>1</v>
      </c>
      <c r="L63" s="4">
        <v>0.11700000000000001</v>
      </c>
      <c r="M63" s="6">
        <f>L63*$K$67</f>
        <v>9.0090000000000003E-2</v>
      </c>
      <c r="N63" s="7">
        <f>PRODUCT(M63,C63)</f>
        <v>9.0090000000000003E-2</v>
      </c>
      <c r="O63">
        <f>ROUNDUP(ROUNDUP((C63*$K$65*(1+$K$66)),0)/K63,0)*K63</f>
        <v>16</v>
      </c>
      <c r="P63" s="7">
        <f>O63*M63</f>
        <v>1.4414400000000001</v>
      </c>
    </row>
    <row r="64" spans="1:16" x14ac:dyDescent="0.25">
      <c r="A64" s="1" t="s">
        <v>28</v>
      </c>
      <c r="B64" s="1" t="s">
        <v>29</v>
      </c>
      <c r="C64">
        <v>1</v>
      </c>
      <c r="D64" s="1">
        <f>LEN(A64)-LEN(SUBSTITUTE(A64,",",""))+1</f>
        <v>1</v>
      </c>
      <c r="J64" s="1" t="s">
        <v>30</v>
      </c>
      <c r="K64" s="8">
        <v>1</v>
      </c>
      <c r="L64" s="4">
        <v>0.2</v>
      </c>
      <c r="M64" s="6">
        <f>L64*$K$67</f>
        <v>0.15400000000000003</v>
      </c>
      <c r="N64" s="7">
        <f>PRODUCT(M64,C64)</f>
        <v>0.15400000000000003</v>
      </c>
      <c r="O64">
        <f>ROUNDUP(ROUNDUP((C64*$K$65*(1+$K$66)),0)/K64,0)*K64</f>
        <v>16</v>
      </c>
      <c r="P64" s="7">
        <f>O64*M64</f>
        <v>2.4640000000000004</v>
      </c>
    </row>
    <row r="65" spans="7:18" x14ac:dyDescent="0.25">
      <c r="J65" s="10" t="s">
        <v>150</v>
      </c>
      <c r="K65" s="11">
        <v>15</v>
      </c>
      <c r="M65" s="5" t="s">
        <v>153</v>
      </c>
      <c r="N65" s="7">
        <f>SUM(N2:N62)</f>
        <v>118.7773</v>
      </c>
      <c r="O65" s="5" t="s">
        <v>154</v>
      </c>
      <c r="P65" s="7">
        <f>SUM(P2:P64)</f>
        <v>1890.2281500000008</v>
      </c>
    </row>
    <row r="66" spans="7:18" x14ac:dyDescent="0.25">
      <c r="J66" s="12" t="s">
        <v>159</v>
      </c>
      <c r="K66" s="13">
        <v>1E-3</v>
      </c>
      <c r="O66" s="5"/>
      <c r="P66" s="7"/>
    </row>
    <row r="67" spans="7:18" x14ac:dyDescent="0.25">
      <c r="J67" t="s">
        <v>160</v>
      </c>
      <c r="K67">
        <v>0.77</v>
      </c>
      <c r="R67" t="s">
        <v>145</v>
      </c>
    </row>
    <row r="71" spans="7:18" x14ac:dyDescent="0.25">
      <c r="G71" s="2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</row>
    <row r="107" spans="1:2" x14ac:dyDescent="0.25">
      <c r="A107" s="1"/>
    </row>
    <row r="108" spans="1:2" x14ac:dyDescent="0.25">
      <c r="A108" s="1"/>
    </row>
    <row r="109" spans="1:2" x14ac:dyDescent="0.25">
      <c r="A109" s="1"/>
    </row>
    <row r="110" spans="1:2" x14ac:dyDescent="0.25">
      <c r="A110" s="1"/>
    </row>
    <row r="111" spans="1:2" x14ac:dyDescent="0.25">
      <c r="A111" s="1"/>
    </row>
    <row r="112" spans="1:2" x14ac:dyDescent="0.25">
      <c r="A112" s="1"/>
    </row>
    <row r="113" spans="1:2" x14ac:dyDescent="0.25">
      <c r="A113" s="1"/>
    </row>
    <row r="114" spans="1:2" x14ac:dyDescent="0.25">
      <c r="A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</sheetData>
  <sortState ref="A2:V150">
    <sortCondition ref="H2:H150"/>
  </sortState>
  <hyperlinks>
    <hyperlink ref="F59" r:id="rId1"/>
    <hyperlink ref="F58" r:id="rId2"/>
    <hyperlink ref="F11" r:id="rId3"/>
    <hyperlink ref="F7" r:id="rId4"/>
    <hyperlink ref="F14" r:id="rId5"/>
    <hyperlink ref="F5" r:id="rId6"/>
    <hyperlink ref="F3" r:id="rId7"/>
    <hyperlink ref="F61" r:id="rId8"/>
    <hyperlink ref="F4" r:id="rId9"/>
    <hyperlink ref="F15" r:id="rId10"/>
    <hyperlink ref="F6" r:id="rId11"/>
    <hyperlink ref="F2" r:id="rId12"/>
    <hyperlink ref="F16" r:id="rId13"/>
    <hyperlink ref="F8" r:id="rId14"/>
    <hyperlink ref="F18" r:id="rId15"/>
    <hyperlink ref="F60" r:id="rId16"/>
    <hyperlink ref="F40" r:id="rId17"/>
    <hyperlink ref="F12" r:id="rId18"/>
    <hyperlink ref="F9" r:id="rId19"/>
    <hyperlink ref="F13" r:id="rId20"/>
    <hyperlink ref="F19" r:id="rId21"/>
  </hyperlinks>
  <pageMargins left="0.7" right="0.7" top="0.75" bottom="0.75" header="0.3" footer="0.3"/>
  <pageSetup paperSize="9" scale="79" fitToHeight="0" orientation="landscape" horizontalDpi="200" verticalDpi="20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SmallPeice2</dc:creator>
  <cp:lastModifiedBy>Philip Basford</cp:lastModifiedBy>
  <cp:lastPrinted>2017-06-29T10:54:46Z</cp:lastPrinted>
  <dcterms:created xsi:type="dcterms:W3CDTF">2017-06-28T10:19:08Z</dcterms:created>
  <dcterms:modified xsi:type="dcterms:W3CDTF">2017-08-14T10:58:59Z</dcterms:modified>
</cp:coreProperties>
</file>