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rojects\O-Scope Probe\Documentation and Specification Repo\"/>
    </mc:Choice>
  </mc:AlternateContent>
  <xr:revisionPtr revIDLastSave="0" documentId="13_ncr:1_{1AF10094-48BC-4497-A5CC-5E14EB5B9504}" xr6:coauthVersionLast="41" xr6:coauthVersionMax="43" xr10:uidLastSave="{00000000-0000-0000-0000-000000000000}"/>
  <bookViews>
    <workbookView xWindow="28680" yWindow="-120" windowWidth="29040" windowHeight="16440" xr2:uid="{C001DC5A-31B5-45B0-8B04-C35D8A2D9F40}"/>
  </bookViews>
  <sheets>
    <sheet name="Sheet1" sheetId="1" r:id="rId1"/>
    <sheet name="VGA lookup" sheetId="2" r:id="rId2"/>
  </sheets>
  <definedNames>
    <definedName name="solver_adj" localSheetId="0" hidden="1">Sheet1!$K$7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Sheet1!$R$9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I14" i="1"/>
  <c r="I15" i="1" s="1"/>
  <c r="I16" i="1" s="1"/>
  <c r="M14" i="1"/>
  <c r="M15" i="1" s="1"/>
  <c r="M16" i="1" s="1"/>
  <c r="O14" i="1"/>
  <c r="O15" i="1" s="1"/>
  <c r="O16" i="1" s="1"/>
  <c r="K14" i="1"/>
  <c r="K15" i="1" s="1"/>
  <c r="K16" i="1" s="1"/>
  <c r="K17" i="1" s="1"/>
  <c r="G14" i="1"/>
  <c r="G15" i="1" s="1"/>
  <c r="G16" i="1" s="1"/>
  <c r="G17" i="1" s="1"/>
  <c r="C14" i="1"/>
  <c r="C15" i="1"/>
  <c r="C16" i="1" s="1"/>
  <c r="C17" i="1" s="1"/>
  <c r="O8" i="1"/>
  <c r="O9" i="1" s="1"/>
  <c r="M8" i="1"/>
  <c r="M9" i="1" s="1"/>
  <c r="I8" i="1"/>
  <c r="I9" i="1" s="1"/>
  <c r="E8" i="1"/>
  <c r="E9" i="1" s="1"/>
  <c r="K8" i="1"/>
  <c r="K9" i="1" s="1"/>
  <c r="K10" i="1" s="1"/>
  <c r="G8" i="1"/>
  <c r="G9" i="1" s="1"/>
  <c r="G10" i="1" s="1"/>
  <c r="C8" i="1"/>
  <c r="C9" i="1" s="1"/>
  <c r="C10" i="1" s="1"/>
  <c r="D7" i="1" s="1"/>
  <c r="F7" i="1" l="1"/>
  <c r="H7" i="1" s="1"/>
  <c r="J7" i="1" s="1"/>
  <c r="L7" i="1" s="1"/>
  <c r="N7" i="1" s="1"/>
  <c r="P7" i="1" s="1"/>
  <c r="B14" i="1" l="1"/>
  <c r="D14" i="1" s="1"/>
  <c r="F14" i="1" s="1"/>
  <c r="H14" i="1" s="1"/>
  <c r="J14" i="1" s="1"/>
  <c r="L14" i="1" s="1"/>
  <c r="N14" i="1" s="1"/>
  <c r="P14" i="1" s="1"/>
  <c r="Q6" i="1"/>
  <c r="Q13" i="1" l="1"/>
  <c r="R9" i="1"/>
</calcChain>
</file>

<file path=xl/sharedStrings.xml><?xml version="1.0" encoding="utf-8"?>
<sst xmlns="http://schemas.openxmlformats.org/spreadsheetml/2006/main" count="88" uniqueCount="37">
  <si>
    <t>Input (Vpk-pk)</t>
  </si>
  <si>
    <t>Settings</t>
  </si>
  <si>
    <t>VGN1 (V)</t>
  </si>
  <si>
    <t>DB</t>
  </si>
  <si>
    <t>Real Ratio</t>
  </si>
  <si>
    <t>Voltage (pk-pk)</t>
  </si>
  <si>
    <t>VGA1</t>
  </si>
  <si>
    <t>Gain</t>
  </si>
  <si>
    <t>Code</t>
  </si>
  <si>
    <t>Name</t>
  </si>
  <si>
    <t>00: 15 dB</t>
  </si>
  <si>
    <t>01: 12 dB</t>
  </si>
  <si>
    <t>10: 9 dB</t>
  </si>
  <si>
    <t>11: 9 dB</t>
  </si>
  <si>
    <t>Post Amp</t>
  </si>
  <si>
    <t>00: 21 dB</t>
  </si>
  <si>
    <t>01: 18 dB</t>
  </si>
  <si>
    <t>10: 15 dB</t>
  </si>
  <si>
    <t>11: 12 dB</t>
  </si>
  <si>
    <t>00</t>
  </si>
  <si>
    <t>01</t>
  </si>
  <si>
    <t>0: 3 dB</t>
  </si>
  <si>
    <t>1: 9 dB</t>
  </si>
  <si>
    <t>VGA2</t>
  </si>
  <si>
    <t>VGA3</t>
  </si>
  <si>
    <t>VGN2 (V)</t>
  </si>
  <si>
    <t>VGN3 (V)</t>
  </si>
  <si>
    <t>Stage 1</t>
  </si>
  <si>
    <t>Stage 2</t>
  </si>
  <si>
    <t>Stage 3</t>
  </si>
  <si>
    <t>Output</t>
  </si>
  <si>
    <t>DAC Vref</t>
  </si>
  <si>
    <t>Stage Gain</t>
  </si>
  <si>
    <t>Overall Gain</t>
  </si>
  <si>
    <t>Probe-Scope: Unified USB Oscilloscope Probe
©2019 M. Omo, J. Rowley, K. Hall
Released under the CERN OHL v1.2</t>
  </si>
  <si>
    <t>Probe-Scope Frontend Caculator</t>
  </si>
  <si>
    <t>2nd loopback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</si>
</sst>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2" applyNumberFormat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2" fillId="2" borderId="0" xfId="2"/>
    <xf numFmtId="3" fontId="0" fillId="0" borderId="0" xfId="0" applyNumberFormat="1"/>
    <xf numFmtId="49" fontId="0" fillId="0" borderId="0" xfId="0" applyNumberFormat="1"/>
    <xf numFmtId="0" fontId="4" fillId="4" borderId="2" xfId="4"/>
    <xf numFmtId="0" fontId="3" fillId="3" borderId="2" xfId="3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5" fillId="0" borderId="3" xfId="5" applyAlignment="1">
      <alignment horizontal="center"/>
    </xf>
  </cellXfs>
  <cellStyles count="6">
    <cellStyle name="Calculation" xfId="4" builtinId="22"/>
    <cellStyle name="Good" xfId="2" builtinId="26"/>
    <cellStyle name="Heading 1" xfId="5" builtinId="16"/>
    <cellStyle name="Heading 3" xfId="1" builtinId="18"/>
    <cellStyle name="Input" xfId="3" builtinId="20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38100</xdr:rowOff>
    </xdr:from>
    <xdr:to>
      <xdr:col>3</xdr:col>
      <xdr:colOff>880605</xdr:colOff>
      <xdr:row>2</xdr:row>
      <xdr:rowOff>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7A5E53-8A2B-4403-9F9A-3EC3FE88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28600"/>
          <a:ext cx="1709280" cy="101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E454-D973-46D7-8AFB-4D82E9A8BE73}">
  <dimension ref="A1:R17"/>
  <sheetViews>
    <sheetView tabSelected="1" workbookViewId="0">
      <selection activeCell="H24" sqref="H24"/>
    </sheetView>
  </sheetViews>
  <sheetFormatPr defaultRowHeight="15" x14ac:dyDescent="0.25"/>
  <cols>
    <col min="1" max="1" width="9.28515625" bestFit="1" customWidth="1"/>
    <col min="2" max="2" width="13.28515625" bestFit="1" customWidth="1"/>
    <col min="3" max="3" width="12.7109375" bestFit="1" customWidth="1"/>
    <col min="4" max="4" width="13.28515625" bestFit="1" customWidth="1"/>
    <col min="5" max="5" width="12" bestFit="1" customWidth="1"/>
    <col min="6" max="6" width="13.28515625" bestFit="1" customWidth="1"/>
    <col min="7" max="7" width="12.7109375" bestFit="1" customWidth="1"/>
    <col min="8" max="8" width="13.28515625" bestFit="1" customWidth="1"/>
    <col min="9" max="9" width="12" bestFit="1" customWidth="1"/>
    <col min="10" max="10" width="13.28515625" bestFit="1" customWidth="1"/>
    <col min="11" max="11" width="12.7109375" bestFit="1" customWidth="1"/>
    <col min="12" max="12" width="13.28515625" bestFit="1" customWidth="1"/>
    <col min="13" max="13" width="12" bestFit="1" customWidth="1"/>
    <col min="14" max="14" width="13.28515625" bestFit="1" customWidth="1"/>
    <col min="15" max="15" width="8.7109375" bestFit="1" customWidth="1"/>
    <col min="16" max="16" width="13.28515625" bestFit="1" customWidth="1"/>
    <col min="17" max="17" width="17.7109375" bestFit="1" customWidth="1"/>
    <col min="18" max="18" width="12" bestFit="1" customWidth="1"/>
  </cols>
  <sheetData>
    <row r="1" spans="1:18" ht="20.25" thickBot="1" x14ac:dyDescent="0.35">
      <c r="C1" s="10" t="s">
        <v>35</v>
      </c>
      <c r="D1" s="10"/>
      <c r="E1" s="10"/>
      <c r="F1" s="10"/>
      <c r="G1" s="10"/>
      <c r="H1" s="10"/>
      <c r="I1" s="10"/>
      <c r="J1" s="10"/>
      <c r="K1" s="10"/>
      <c r="L1" s="10"/>
    </row>
    <row r="2" spans="1:18" ht="82.5" customHeight="1" thickTop="1" x14ac:dyDescent="0.25">
      <c r="C2" s="8" t="s">
        <v>34</v>
      </c>
      <c r="D2" s="9"/>
      <c r="E2" s="9"/>
      <c r="F2" s="9"/>
      <c r="G2" s="9"/>
      <c r="H2" s="9"/>
      <c r="I2" s="9"/>
      <c r="J2" s="9"/>
      <c r="K2" s="9"/>
      <c r="L2" s="9"/>
    </row>
    <row r="3" spans="1:18" x14ac:dyDescent="0.25">
      <c r="C3" s="1" t="s">
        <v>1</v>
      </c>
      <c r="E3" t="s">
        <v>31</v>
      </c>
      <c r="F3">
        <v>2.048</v>
      </c>
    </row>
    <row r="5" spans="1:18" ht="15.75" thickBot="1" x14ac:dyDescent="0.3">
      <c r="C5" s="6" t="s">
        <v>27</v>
      </c>
      <c r="D5" s="6"/>
      <c r="E5" s="6"/>
      <c r="F5" s="6"/>
      <c r="G5" s="6" t="s">
        <v>28</v>
      </c>
      <c r="H5" s="6"/>
      <c r="I5" s="6"/>
      <c r="J5" s="6"/>
      <c r="K5" s="6" t="s">
        <v>29</v>
      </c>
      <c r="L5" s="6"/>
      <c r="M5" s="6"/>
      <c r="N5" s="6"/>
      <c r="O5" s="6" t="s">
        <v>30</v>
      </c>
      <c r="P5" s="6"/>
      <c r="Q5" t="s">
        <v>32</v>
      </c>
    </row>
    <row r="6" spans="1:18" x14ac:dyDescent="0.25">
      <c r="B6" t="s">
        <v>0</v>
      </c>
      <c r="C6" s="1" t="s">
        <v>2</v>
      </c>
      <c r="D6" t="s">
        <v>5</v>
      </c>
      <c r="E6" s="1" t="s">
        <v>6</v>
      </c>
      <c r="F6" t="s">
        <v>5</v>
      </c>
      <c r="G6" s="1" t="s">
        <v>25</v>
      </c>
      <c r="H6" t="s">
        <v>5</v>
      </c>
      <c r="I6" s="1" t="s">
        <v>23</v>
      </c>
      <c r="J6" t="s">
        <v>5</v>
      </c>
      <c r="K6" s="1" t="s">
        <v>26</v>
      </c>
      <c r="L6" t="s">
        <v>5</v>
      </c>
      <c r="M6" s="1" t="s">
        <v>24</v>
      </c>
      <c r="N6" t="s">
        <v>5</v>
      </c>
      <c r="O6" s="1" t="s">
        <v>14</v>
      </c>
      <c r="P6" t="s">
        <v>5</v>
      </c>
      <c r="Q6" s="4">
        <f>P7/B7</f>
        <v>0.99869605265970629</v>
      </c>
    </row>
    <row r="7" spans="1:18" x14ac:dyDescent="0.25">
      <c r="B7">
        <v>3</v>
      </c>
      <c r="C7" s="5">
        <v>1200</v>
      </c>
      <c r="D7" s="4">
        <f>B7*C10</f>
        <v>0.38458108591368928</v>
      </c>
      <c r="E7" s="5" t="s">
        <v>10</v>
      </c>
      <c r="F7" s="4">
        <f>D7*E9</f>
        <v>2.1626583749584758</v>
      </c>
      <c r="G7" s="5">
        <v>1000</v>
      </c>
      <c r="H7" s="4">
        <f>F7*G10</f>
        <v>0.18888084691337526</v>
      </c>
      <c r="I7" s="5" t="s">
        <v>15</v>
      </c>
      <c r="J7" s="4">
        <f>H7*I9</f>
        <v>2.1192779590099113</v>
      </c>
      <c r="K7" s="5">
        <v>1011</v>
      </c>
      <c r="L7" s="4">
        <f>J7*K10</f>
        <v>0.1890403827987058</v>
      </c>
      <c r="M7" s="5" t="s">
        <v>15</v>
      </c>
      <c r="N7" s="4">
        <f>L7*M9</f>
        <v>2.1210679810845541</v>
      </c>
      <c r="O7" s="5" t="s">
        <v>21</v>
      </c>
      <c r="P7" s="4">
        <f>N7*O9</f>
        <v>2.996088157979119</v>
      </c>
    </row>
    <row r="8" spans="1:18" x14ac:dyDescent="0.25">
      <c r="A8" t="s">
        <v>3</v>
      </c>
      <c r="C8" s="4">
        <f>$F$3*(C7/2^12)</f>
        <v>0.6</v>
      </c>
      <c r="E8" s="4">
        <f>VLOOKUP(E7,'VGA lookup'!$A$3:$B$6,2)</f>
        <v>15</v>
      </c>
      <c r="G8" s="4">
        <f>$F$3*(G7/2^12)</f>
        <v>0.5</v>
      </c>
      <c r="I8" s="4">
        <f>VLOOKUP(I7,'VGA lookup'!$D$3:$E$6,2)</f>
        <v>21</v>
      </c>
      <c r="K8" s="4">
        <f>$F$3*(K7/2^12)</f>
        <v>0.50550000000000006</v>
      </c>
      <c r="M8" s="4">
        <f>VLOOKUP(M7,'VGA lookup'!$G$3:$H$6,2)</f>
        <v>21</v>
      </c>
      <c r="O8" s="4">
        <f>VLOOKUP(O7,'VGA lookup'!$J$3:$K$4,2)</f>
        <v>3</v>
      </c>
      <c r="R8" t="s">
        <v>33</v>
      </c>
    </row>
    <row r="9" spans="1:18" x14ac:dyDescent="0.25">
      <c r="A9" t="s">
        <v>4</v>
      </c>
      <c r="C9" s="4">
        <f>(C8/(0.03))-37.8426666666667</f>
        <v>-17.842666666666702</v>
      </c>
      <c r="E9" s="4">
        <f>10^(E8/20)</f>
        <v>5.6234132519034921</v>
      </c>
      <c r="F9" s="2"/>
      <c r="G9" s="4">
        <f>(G8/(0.03))-37.8426666666667</f>
        <v>-21.176000000000034</v>
      </c>
      <c r="I9" s="4">
        <f>10^(I8/20)</f>
        <v>11.220184543019636</v>
      </c>
      <c r="K9" s="4">
        <f>(K8/(0.03))-37.8426666666667</f>
        <v>-20.9926666666667</v>
      </c>
      <c r="M9" s="4">
        <f>10^(M8/20)</f>
        <v>11.220184543019636</v>
      </c>
      <c r="O9" s="4">
        <f>10^(O8/20)</f>
        <v>1.4125375446227544</v>
      </c>
      <c r="R9" s="4">
        <f>P14/B7</f>
        <v>0.99739380559807866</v>
      </c>
    </row>
    <row r="10" spans="1:18" x14ac:dyDescent="0.25">
      <c r="C10" s="4">
        <f>10^(C9/20)</f>
        <v>0.12819369530456309</v>
      </c>
      <c r="G10" s="4">
        <f>10^(G9/20)</f>
        <v>8.7337347914231658E-2</v>
      </c>
      <c r="K10" s="4">
        <f>10^(K9/20)</f>
        <v>8.9200372228200819E-2</v>
      </c>
    </row>
    <row r="12" spans="1:18" ht="15.75" thickBot="1" x14ac:dyDescent="0.3">
      <c r="B12" t="s">
        <v>36</v>
      </c>
      <c r="C12" s="6" t="s">
        <v>27</v>
      </c>
      <c r="D12" s="6"/>
      <c r="E12" s="6"/>
      <c r="F12" s="6"/>
      <c r="G12" s="6" t="s">
        <v>28</v>
      </c>
      <c r="H12" s="6"/>
      <c r="I12" s="6"/>
      <c r="J12" s="6"/>
      <c r="K12" s="6" t="s">
        <v>29</v>
      </c>
      <c r="L12" s="6"/>
      <c r="M12" s="6"/>
      <c r="N12" s="6"/>
      <c r="O12" s="6" t="s">
        <v>30</v>
      </c>
      <c r="P12" s="6"/>
      <c r="Q12" t="s">
        <v>32</v>
      </c>
    </row>
    <row r="13" spans="1:18" x14ac:dyDescent="0.25">
      <c r="B13" t="s">
        <v>0</v>
      </c>
      <c r="C13" s="1" t="s">
        <v>2</v>
      </c>
      <c r="D13" t="s">
        <v>5</v>
      </c>
      <c r="E13" s="1" t="s">
        <v>6</v>
      </c>
      <c r="F13" t="s">
        <v>5</v>
      </c>
      <c r="G13" s="1" t="s">
        <v>25</v>
      </c>
      <c r="H13" t="s">
        <v>5</v>
      </c>
      <c r="I13" s="1" t="s">
        <v>23</v>
      </c>
      <c r="J13" t="s">
        <v>5</v>
      </c>
      <c r="K13" s="1" t="s">
        <v>26</v>
      </c>
      <c r="L13" t="s">
        <v>5</v>
      </c>
      <c r="M13" s="1" t="s">
        <v>24</v>
      </c>
      <c r="N13" t="s">
        <v>5</v>
      </c>
      <c r="O13" s="1" t="s">
        <v>14</v>
      </c>
      <c r="P13" t="s">
        <v>5</v>
      </c>
      <c r="Q13" s="4">
        <f>P14/B14</f>
        <v>0.99869605265970607</v>
      </c>
    </row>
    <row r="14" spans="1:18" x14ac:dyDescent="0.25">
      <c r="B14" s="4">
        <f>P7</f>
        <v>2.996088157979119</v>
      </c>
      <c r="C14" s="4">
        <f>C7</f>
        <v>1200</v>
      </c>
      <c r="D14" s="4">
        <f>B14*C17</f>
        <v>0.38407961242958488</v>
      </c>
      <c r="E14" s="4" t="str">
        <f>E7</f>
        <v>00: 15 dB</v>
      </c>
      <c r="F14" s="4">
        <f>D14*E16</f>
        <v>2.1598383823224849</v>
      </c>
      <c r="G14" s="4">
        <f>G7</f>
        <v>1000</v>
      </c>
      <c r="H14" s="4">
        <f>F14*G17</f>
        <v>0.18863455623541014</v>
      </c>
      <c r="I14" s="4" t="str">
        <f>I7</f>
        <v>00: 21 dB</v>
      </c>
      <c r="J14" s="4">
        <f>H14*I16</f>
        <v>2.1165145321519172</v>
      </c>
      <c r="K14" s="4">
        <f>K7</f>
        <v>1011</v>
      </c>
      <c r="L14" s="4">
        <f>J14*K17</f>
        <v>0.18879388409434733</v>
      </c>
      <c r="M14" s="4" t="str">
        <f>M7</f>
        <v>00: 21 dB</v>
      </c>
      <c r="N14" s="4">
        <f>L14*M16</f>
        <v>2.1183022201320365</v>
      </c>
      <c r="O14" s="4" t="str">
        <f>O7</f>
        <v>0: 3 dB</v>
      </c>
      <c r="P14" s="4">
        <f>N14*O16</f>
        <v>2.992181416794236</v>
      </c>
    </row>
    <row r="15" spans="1:18" x14ac:dyDescent="0.25">
      <c r="C15" s="4">
        <f>$F$3*(C14/2^12)</f>
        <v>0.6</v>
      </c>
      <c r="E15" s="4">
        <f>VLOOKUP(E14,'VGA lookup'!$A$3:$B$6,2)</f>
        <v>15</v>
      </c>
      <c r="G15" s="4">
        <f>$F$3*(G14/2^12)</f>
        <v>0.5</v>
      </c>
      <c r="I15" s="4">
        <f>VLOOKUP(I14,'VGA lookup'!$D$3:$E$6,2)</f>
        <v>21</v>
      </c>
      <c r="K15" s="4">
        <f>$F$3*(K14/2^12)</f>
        <v>0.50550000000000006</v>
      </c>
      <c r="M15" s="4">
        <f>VLOOKUP(M14,'VGA lookup'!$G$3:$H$6,2)</f>
        <v>21</v>
      </c>
      <c r="O15" s="4">
        <f>VLOOKUP(O14,'VGA lookup'!$J$3:$K$4,2)</f>
        <v>3</v>
      </c>
    </row>
    <row r="16" spans="1:18" x14ac:dyDescent="0.25">
      <c r="C16" s="4">
        <f>(C15/(0.03))-37.8426666666667</f>
        <v>-17.842666666666702</v>
      </c>
      <c r="E16" s="4">
        <f>10^(E15/20)</f>
        <v>5.6234132519034921</v>
      </c>
      <c r="F16" s="2"/>
      <c r="G16" s="4">
        <f>(G15/(0.03))-37.8426666666667</f>
        <v>-21.176000000000034</v>
      </c>
      <c r="I16" s="4">
        <f>10^(I15/20)</f>
        <v>11.220184543019636</v>
      </c>
      <c r="K16" s="4">
        <f>(K15/(0.03))-37.8426666666667</f>
        <v>-20.9926666666667</v>
      </c>
      <c r="M16" s="4">
        <f>10^(M15/20)</f>
        <v>11.220184543019636</v>
      </c>
      <c r="O16" s="4">
        <f>10^(O15/20)</f>
        <v>1.4125375446227544</v>
      </c>
    </row>
    <row r="17" spans="3:11" x14ac:dyDescent="0.25">
      <c r="C17" s="4">
        <f>10^(C16/20)</f>
        <v>0.12819369530456309</v>
      </c>
      <c r="G17" s="4">
        <f>10^(G16/20)</f>
        <v>8.7337347914231658E-2</v>
      </c>
      <c r="K17" s="4">
        <f>10^(K16/20)</f>
        <v>8.9200372228200819E-2</v>
      </c>
    </row>
  </sheetData>
  <mergeCells count="10">
    <mergeCell ref="C2:L2"/>
    <mergeCell ref="C1:L1"/>
    <mergeCell ref="C5:F5"/>
    <mergeCell ref="G5:J5"/>
    <mergeCell ref="K5:N5"/>
    <mergeCell ref="O5:P5"/>
    <mergeCell ref="C12:F12"/>
    <mergeCell ref="G12:J12"/>
    <mergeCell ref="K12:N12"/>
    <mergeCell ref="O12:P12"/>
  </mergeCells>
  <conditionalFormatting sqref="C8">
    <cfRule type="cellIs" dxfId="16" priority="23" operator="lessThan">
      <formula>0.3</formula>
    </cfRule>
    <cfRule type="cellIs" dxfId="15" priority="24" operator="greaterThan">
      <formula>0.8</formula>
    </cfRule>
  </conditionalFormatting>
  <conditionalFormatting sqref="G8">
    <cfRule type="cellIs" dxfId="14" priority="15" operator="lessThan">
      <formula>0.3</formula>
    </cfRule>
    <cfRule type="cellIs" dxfId="13" priority="16" operator="greaterThan">
      <formula>0.8</formula>
    </cfRule>
  </conditionalFormatting>
  <conditionalFormatting sqref="K8">
    <cfRule type="cellIs" dxfId="12" priority="13" operator="lessThan">
      <formula>0.3</formula>
    </cfRule>
    <cfRule type="cellIs" dxfId="11" priority="14" operator="greaterThan">
      <formula>0.8</formula>
    </cfRule>
  </conditionalFormatting>
  <conditionalFormatting sqref="C15">
    <cfRule type="cellIs" dxfId="10" priority="11" operator="lessThan">
      <formula>0.3</formula>
    </cfRule>
    <cfRule type="cellIs" dxfId="9" priority="12" operator="greaterThan">
      <formula>0.8</formula>
    </cfRule>
  </conditionalFormatting>
  <conditionalFormatting sqref="G15">
    <cfRule type="cellIs" dxfId="8" priority="9" operator="lessThan">
      <formula>0.3</formula>
    </cfRule>
    <cfRule type="cellIs" dxfId="7" priority="10" operator="greaterThan">
      <formula>0.8</formula>
    </cfRule>
  </conditionalFormatting>
  <conditionalFormatting sqref="K15">
    <cfRule type="cellIs" dxfId="6" priority="7" operator="lessThan">
      <formula>0.3</formula>
    </cfRule>
    <cfRule type="cellIs" dxfId="5" priority="8" operator="greaterThan">
      <formula>0.8</formula>
    </cfRule>
  </conditionalFormatting>
  <conditionalFormatting sqref="B7 B14">
    <cfRule type="cellIs" dxfId="4" priority="6" operator="greaterThan">
      <formula>5</formula>
    </cfRule>
  </conditionalFormatting>
  <conditionalFormatting sqref="F7 F14">
    <cfRule type="cellIs" dxfId="3" priority="4" operator="greaterThan">
      <formula>2.72</formula>
    </cfRule>
  </conditionalFormatting>
  <conditionalFormatting sqref="F14 F7">
    <cfRule type="cellIs" dxfId="2" priority="3" operator="greaterThan">
      <formula>2.2</formula>
    </cfRule>
  </conditionalFormatting>
  <conditionalFormatting sqref="J7 H7 H14 J14">
    <cfRule type="cellIs" dxfId="1" priority="2" operator="greaterThan">
      <formula>2.6</formula>
    </cfRule>
  </conditionalFormatting>
  <conditionalFormatting sqref="L7 L14 N14 N7">
    <cfRule type="cellIs" dxfId="0" priority="1" operator="greaterThan">
      <formula>2.6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07C690-1D6D-4957-902B-258D1010B38F}">
          <x14:formula1>
            <xm:f>'VGA lookup'!$A$3:$A$6</xm:f>
          </x14:formula1>
          <xm:sqref>E7 E14</xm:sqref>
        </x14:dataValidation>
        <x14:dataValidation type="list" allowBlank="1" showInputMessage="1" showErrorMessage="1" xr:uid="{47BB695A-8D0F-4415-BE58-A40B5BCAF9DC}">
          <x14:formula1>
            <xm:f>'VGA lookup'!$D$3:$D$6</xm:f>
          </x14:formula1>
          <xm:sqref>I7 I14</xm:sqref>
        </x14:dataValidation>
        <x14:dataValidation type="list" allowBlank="1" showInputMessage="1" showErrorMessage="1" xr:uid="{B1F508B6-CA67-48BC-BB03-7346E192BB35}">
          <x14:formula1>
            <xm:f>'VGA lookup'!$G$3:$G$6</xm:f>
          </x14:formula1>
          <xm:sqref>M7 M14</xm:sqref>
        </x14:dataValidation>
        <x14:dataValidation type="list" allowBlank="1" showInputMessage="1" showErrorMessage="1" xr:uid="{6386DCC1-735E-4996-9C3D-4D09D127E88B}">
          <x14:formula1>
            <xm:f>'VGA lookup'!$J$3:$J$4</xm:f>
          </x14:formula1>
          <xm:sqref>O7 O14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65B3-18F8-45A9-A0AB-C193E4A8AA85}">
  <dimension ref="A1:L6"/>
  <sheetViews>
    <sheetView workbookViewId="0">
      <selection activeCell="G1" sqref="G1:I1"/>
    </sheetView>
  </sheetViews>
  <sheetFormatPr defaultRowHeight="15" x14ac:dyDescent="0.25"/>
  <sheetData>
    <row r="1" spans="1:12" x14ac:dyDescent="0.25">
      <c r="A1" s="7" t="s">
        <v>6</v>
      </c>
      <c r="B1" s="7"/>
      <c r="C1" s="7"/>
      <c r="D1" s="7" t="s">
        <v>23</v>
      </c>
      <c r="E1" s="7"/>
      <c r="F1" s="7"/>
      <c r="G1" s="7" t="s">
        <v>24</v>
      </c>
      <c r="H1" s="7"/>
      <c r="I1" s="7"/>
      <c r="J1" s="7" t="s">
        <v>14</v>
      </c>
      <c r="K1" s="7"/>
      <c r="L1" s="7"/>
    </row>
    <row r="2" spans="1:12" x14ac:dyDescent="0.25">
      <c r="A2" t="s">
        <v>9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</row>
    <row r="3" spans="1:12" x14ac:dyDescent="0.25">
      <c r="A3" t="s">
        <v>10</v>
      </c>
      <c r="B3">
        <v>15</v>
      </c>
      <c r="C3" s="3" t="s">
        <v>19</v>
      </c>
      <c r="D3" t="s">
        <v>15</v>
      </c>
      <c r="E3">
        <v>21</v>
      </c>
      <c r="F3" s="3" t="s">
        <v>19</v>
      </c>
      <c r="G3" t="s">
        <v>15</v>
      </c>
      <c r="H3">
        <v>21</v>
      </c>
      <c r="I3" s="3" t="s">
        <v>19</v>
      </c>
      <c r="J3" t="s">
        <v>21</v>
      </c>
      <c r="K3">
        <v>3</v>
      </c>
      <c r="L3">
        <v>0</v>
      </c>
    </row>
    <row r="4" spans="1:12" x14ac:dyDescent="0.25">
      <c r="A4" t="s">
        <v>11</v>
      </c>
      <c r="B4">
        <v>12</v>
      </c>
      <c r="C4" s="3" t="s">
        <v>20</v>
      </c>
      <c r="D4" t="s">
        <v>16</v>
      </c>
      <c r="E4">
        <v>18</v>
      </c>
      <c r="F4" s="3" t="s">
        <v>20</v>
      </c>
      <c r="G4" t="s">
        <v>16</v>
      </c>
      <c r="H4">
        <v>18</v>
      </c>
      <c r="I4" s="3" t="s">
        <v>20</v>
      </c>
      <c r="J4" t="s">
        <v>22</v>
      </c>
      <c r="K4">
        <v>9</v>
      </c>
      <c r="L4">
        <v>1</v>
      </c>
    </row>
    <row r="5" spans="1:12" x14ac:dyDescent="0.25">
      <c r="A5" t="s">
        <v>12</v>
      </c>
      <c r="B5">
        <v>9</v>
      </c>
      <c r="C5" s="3">
        <v>10</v>
      </c>
      <c r="D5" t="s">
        <v>17</v>
      </c>
      <c r="E5">
        <v>15</v>
      </c>
      <c r="F5" s="3">
        <v>10</v>
      </c>
      <c r="G5" t="s">
        <v>17</v>
      </c>
      <c r="H5">
        <v>15</v>
      </c>
      <c r="I5" s="3">
        <v>10</v>
      </c>
    </row>
    <row r="6" spans="1:12" x14ac:dyDescent="0.25">
      <c r="A6" t="s">
        <v>13</v>
      </c>
      <c r="B6">
        <v>9</v>
      </c>
      <c r="C6" s="3">
        <v>11</v>
      </c>
      <c r="D6" t="s">
        <v>18</v>
      </c>
      <c r="E6">
        <v>12</v>
      </c>
      <c r="F6" s="3">
        <v>11</v>
      </c>
      <c r="G6" t="s">
        <v>18</v>
      </c>
      <c r="H6">
        <v>12</v>
      </c>
      <c r="I6" s="3">
        <v>11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VGA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mwomo</dc:creator>
  <cp:lastModifiedBy>Mark Omo</cp:lastModifiedBy>
  <dcterms:created xsi:type="dcterms:W3CDTF">2019-08-23T03:11:15Z</dcterms:created>
  <dcterms:modified xsi:type="dcterms:W3CDTF">2019-08-24T22:39:39Z</dcterms:modified>
</cp:coreProperties>
</file>