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IA\GK - Grafika Komputerowa\Lab6\"/>
    </mc:Choice>
  </mc:AlternateContent>
  <xr:revisionPtr revIDLastSave="0" documentId="13_ncr:1_{7C976433-3247-4042-9446-73FFBCB84E45}" xr6:coauthVersionLast="47" xr6:coauthVersionMax="47" xr10:uidLastSave="{00000000-0000-0000-0000-000000000000}"/>
  <bookViews>
    <workbookView xWindow="6150" yWindow="2055" windowWidth="17535" windowHeight="1482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B22" i="1"/>
  <c r="B13" i="1"/>
  <c r="B12" i="1"/>
  <c r="B11" i="1"/>
  <c r="B29" i="1"/>
  <c r="B19" i="1"/>
  <c r="B21" i="1"/>
  <c r="B20" i="1"/>
  <c r="D21" i="1"/>
  <c r="L2" i="1"/>
  <c r="C11" i="1"/>
  <c r="C12" i="1"/>
  <c r="E13" i="1"/>
  <c r="B9" i="1"/>
  <c r="D11" i="1"/>
  <c r="E21" i="1" l="1"/>
  <c r="J7" i="1" l="1"/>
  <c r="J8" i="1"/>
  <c r="J9" i="1"/>
  <c r="J10" i="1"/>
  <c r="J11" i="1"/>
  <c r="J12" i="1"/>
  <c r="J13" i="1"/>
  <c r="J2" i="1"/>
  <c r="J3" i="1"/>
  <c r="J4" i="1"/>
  <c r="J5" i="1"/>
  <c r="J6" i="1"/>
  <c r="H15" i="1"/>
  <c r="H16" i="1"/>
  <c r="H17" i="1"/>
  <c r="H18" i="1"/>
  <c r="H19" i="1"/>
  <c r="H20" i="1"/>
  <c r="H21" i="1"/>
  <c r="H14" i="1"/>
  <c r="H13" i="1"/>
  <c r="H7" i="1"/>
  <c r="H12" i="1"/>
  <c r="H9" i="1"/>
  <c r="H10" i="1"/>
  <c r="H11" i="1"/>
  <c r="H8" i="1"/>
  <c r="H3" i="1"/>
  <c r="H4" i="1"/>
  <c r="H5" i="1"/>
  <c r="H6" i="1"/>
  <c r="H2" i="1"/>
  <c r="D12" i="1"/>
  <c r="E11" i="1"/>
  <c r="E12" i="1" s="1"/>
  <c r="B38" i="1"/>
  <c r="I11" i="1" l="1"/>
  <c r="E38" i="1"/>
  <c r="D13" i="1"/>
  <c r="E22" i="1"/>
  <c r="C13" i="1"/>
  <c r="D22" i="1"/>
  <c r="G13" i="1" l="1"/>
  <c r="B14" i="1" s="1"/>
  <c r="G22" i="1"/>
  <c r="B23" i="1" s="1"/>
  <c r="B27" i="1" s="1"/>
  <c r="I2" i="1"/>
  <c r="B33" i="1" l="1"/>
  <c r="B31" i="1"/>
  <c r="B17" i="1"/>
  <c r="B15" i="1"/>
  <c r="B24" i="1"/>
  <c r="B25" i="1" s="1"/>
  <c r="E29" i="1" s="1"/>
  <c r="I7" i="1"/>
  <c r="B35" i="1"/>
  <c r="I8" i="1" s="1"/>
  <c r="B32" i="1"/>
  <c r="I5" i="1" s="1"/>
  <c r="I13" i="1" l="1"/>
  <c r="E35" i="1"/>
  <c r="B30" i="1"/>
  <c r="E32" i="1"/>
  <c r="B37" i="1" l="1"/>
  <c r="B39" i="1"/>
  <c r="I4" i="1"/>
  <c r="E31" i="1"/>
  <c r="E33" i="1"/>
  <c r="I6" i="1"/>
  <c r="E39" i="1" l="1"/>
  <c r="I12" i="1"/>
  <c r="E37" i="1"/>
  <c r="I10" i="1"/>
  <c r="B36" i="1"/>
  <c r="E30" i="1"/>
  <c r="I3" i="1"/>
  <c r="D42" i="1" l="1"/>
  <c r="H42" i="1" s="1"/>
  <c r="D41" i="1"/>
  <c r="H41" i="1" s="1"/>
  <c r="E36" i="1"/>
  <c r="I9" i="1"/>
  <c r="D43" i="1"/>
  <c r="D44" i="1"/>
  <c r="I14" i="1" l="1"/>
  <c r="I15" i="1"/>
  <c r="I17" i="1"/>
  <c r="H44" i="1"/>
  <c r="I16" i="1"/>
  <c r="H43" i="1"/>
  <c r="D46" i="1"/>
  <c r="D48" i="1"/>
  <c r="D47" i="1"/>
  <c r="D45" i="1"/>
  <c r="I18" i="1" l="1"/>
  <c r="H45" i="1"/>
  <c r="I20" i="1"/>
  <c r="H47" i="1"/>
  <c r="I21" i="1"/>
  <c r="H48" i="1"/>
  <c r="I19" i="1"/>
  <c r="H46" i="1"/>
</calcChain>
</file>

<file path=xl/sharedStrings.xml><?xml version="1.0" encoding="utf-8"?>
<sst xmlns="http://schemas.openxmlformats.org/spreadsheetml/2006/main" count="97" uniqueCount="71">
  <si>
    <t>WARTOŚCI POCZĄTKOWE</t>
  </si>
  <si>
    <t>K</t>
  </si>
  <si>
    <t>L</t>
  </si>
  <si>
    <t>Hfreq</t>
  </si>
  <si>
    <t>Vfreq</t>
  </si>
  <si>
    <t>VCLK</t>
  </si>
  <si>
    <t>kHz</t>
  </si>
  <si>
    <t>Liczymy Vactive</t>
  </si>
  <si>
    <t>Vactive</t>
  </si>
  <si>
    <t>ms</t>
  </si>
  <si>
    <t>Wybieramy Vfreq</t>
  </si>
  <si>
    <t>1/VFreq</t>
  </si>
  <si>
    <t>s</t>
  </si>
  <si>
    <t>różnica</t>
  </si>
  <si>
    <t>Liczymy Vblank</t>
  </si>
  <si>
    <t>Vblank</t>
  </si>
  <si>
    <t>Wybieramy VCLK</t>
  </si>
  <si>
    <t>Hz</t>
  </si>
  <si>
    <t>MHz</t>
  </si>
  <si>
    <t>1/Hfreq</t>
  </si>
  <si>
    <r>
      <rPr>
        <sz val="11"/>
        <color theme="1"/>
        <rFont val="Calibri"/>
        <family val="2"/>
        <charset val="238"/>
      </rPr>
      <t>μ</t>
    </r>
    <r>
      <rPr>
        <sz val="11"/>
        <color theme="1"/>
        <rFont val="Calibri"/>
        <family val="2"/>
        <charset val="238"/>
        <scheme val="minor"/>
      </rPr>
      <t>s</t>
    </r>
  </si>
  <si>
    <t>Hactive</t>
  </si>
  <si>
    <t>rónica</t>
  </si>
  <si>
    <t>HActive</t>
  </si>
  <si>
    <t>Wyliczanie Hblank</t>
  </si>
  <si>
    <t>Hblank</t>
  </si>
  <si>
    <t>Wyliczanie A,B,C,D,E</t>
  </si>
  <si>
    <t>A</t>
  </si>
  <si>
    <t>B</t>
  </si>
  <si>
    <t>C</t>
  </si>
  <si>
    <t>D</t>
  </si>
  <si>
    <t>E</t>
  </si>
  <si>
    <t>Ta</t>
  </si>
  <si>
    <t>Tb</t>
  </si>
  <si>
    <t>Tc</t>
  </si>
  <si>
    <t>Td</t>
  </si>
  <si>
    <t>Te</t>
  </si>
  <si>
    <t>1/VCLK</t>
  </si>
  <si>
    <t>ns</t>
  </si>
  <si>
    <t>Bez jednostek</t>
  </si>
  <si>
    <t>O</t>
  </si>
  <si>
    <t>P</t>
  </si>
  <si>
    <t>Q</t>
  </si>
  <si>
    <t>R</t>
  </si>
  <si>
    <t>S</t>
  </si>
  <si>
    <t>Wyliczanie O,P,Q,R,S</t>
  </si>
  <si>
    <t>To</t>
  </si>
  <si>
    <t>Tp</t>
  </si>
  <si>
    <t>Tq</t>
  </si>
  <si>
    <t>Tr</t>
  </si>
  <si>
    <t>Ts</t>
  </si>
  <si>
    <t>REJESTRY PROCESORA</t>
  </si>
  <si>
    <t>HESYNC+1</t>
  </si>
  <si>
    <t>HEBLNK+1</t>
  </si>
  <si>
    <t>HSBLNK+1</t>
  </si>
  <si>
    <t>HTOTAL+1</t>
  </si>
  <si>
    <t>VESYNC+1</t>
  </si>
  <si>
    <t>VEBLNK+1</t>
  </si>
  <si>
    <t>VSBLNK</t>
  </si>
  <si>
    <t>VTOTAL</t>
  </si>
  <si>
    <t>=B</t>
  </si>
  <si>
    <t>=B+C</t>
  </si>
  <si>
    <t>=B+C+D</t>
  </si>
  <si>
    <t>=B+C+D+E=A</t>
  </si>
  <si>
    <t>=P</t>
  </si>
  <si>
    <t>=P+Q</t>
  </si>
  <si>
    <t>=P+Q+R</t>
  </si>
  <si>
    <t>=P+Q+R+S=O</t>
  </si>
  <si>
    <t>WYNIKI</t>
  </si>
  <si>
    <t>OBLICZENIA</t>
  </si>
  <si>
    <t>WYPEŁNIAMY TYLKO ZIELONE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</si>
</sst>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8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2" fontId="0" fillId="8" borderId="0" xfId="0" applyNumberFormat="1" applyFill="1"/>
    <xf numFmtId="0" fontId="0" fillId="8" borderId="0" xfId="0" applyFill="1"/>
    <xf numFmtId="0" fontId="5" fillId="0" borderId="0" xfId="0" applyFont="1"/>
    <xf numFmtId="0" fontId="0" fillId="9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12" borderId="0" xfId="0" applyFill="1"/>
    <xf numFmtId="0" fontId="6" fillId="13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0" fillId="7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2" fontId="0" fillId="7" borderId="1" xfId="0" applyNumberFormat="1" applyFill="1" applyBorder="1"/>
    <xf numFmtId="0" fontId="4" fillId="7" borderId="1" xfId="0" applyFont="1" applyFill="1" applyBorder="1"/>
    <xf numFmtId="0" fontId="0" fillId="7" borderId="1" xfId="0" applyFill="1" applyBorder="1"/>
    <xf numFmtId="2" fontId="0" fillId="12" borderId="1" xfId="0" applyNumberFormat="1" applyFill="1" applyBorder="1"/>
    <xf numFmtId="0" fontId="4" fillId="12" borderId="1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2" fontId="0" fillId="8" borderId="1" xfId="0" applyNumberFormat="1" applyFill="1" applyBorder="1"/>
    <xf numFmtId="0" fontId="0" fillId="8" borderId="1" xfId="0" applyFill="1" applyBorder="1"/>
    <xf numFmtId="2" fontId="0" fillId="8" borderId="6" xfId="0" applyNumberFormat="1" applyFill="1" applyBorder="1"/>
    <xf numFmtId="2" fontId="2" fillId="11" borderId="0" xfId="0" applyNumberFormat="1" applyFont="1" applyFill="1"/>
    <xf numFmtId="1" fontId="2" fillId="11" borderId="0" xfId="0" applyNumberFormat="1" applyFont="1" applyFill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" borderId="0" xfId="0" applyFont="1" applyFill="1" applyAlignment="1">
      <alignment horizontal="center"/>
    </xf>
    <xf numFmtId="0" fontId="2" fillId="8" borderId="1" xfId="0" quotePrefix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wrapText="1"/>
    </xf>
    <xf numFmtId="0" fontId="6" fillId="10" borderId="8" xfId="0" applyFont="1" applyFill="1" applyBorder="1" applyAlignment="1">
      <alignment horizontal="center" wrapText="1"/>
    </xf>
    <xf numFmtId="0" fontId="6" fillId="10" borderId="9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6" fillId="10" borderId="11" xfId="0" applyFont="1" applyFill="1" applyBorder="1" applyAlignment="1">
      <alignment horizontal="center" wrapText="1"/>
    </xf>
    <xf numFmtId="0" fontId="6" fillId="10" borderId="12" xfId="0" applyFont="1" applyFill="1" applyBorder="1" applyAlignment="1">
      <alignment horizontal="center" wrapText="1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8" zoomScale="220" zoomScaleNormal="220" workbookViewId="0">
      <selection activeCell="C23" sqref="C23"/>
    </sheetView>
  </sheetViews>
  <sheetFormatPr defaultRowHeight="15" x14ac:dyDescent="0.25"/>
  <cols>
    <col min="1" max="1" width="9.140625" style="41"/>
    <col min="7" max="7" width="2.28515625" customWidth="1"/>
    <col min="8" max="8" width="10.7109375" customWidth="1"/>
    <col min="9" max="10" width="9" customWidth="1"/>
  </cols>
  <sheetData>
    <row r="1" spans="1:12" ht="23.25" x14ac:dyDescent="0.35">
      <c r="A1" s="42" t="s">
        <v>69</v>
      </c>
      <c r="B1" s="42"/>
      <c r="C1" s="42"/>
      <c r="D1" s="42"/>
      <c r="E1" s="42"/>
      <c r="F1" s="42"/>
      <c r="H1" s="42" t="s">
        <v>68</v>
      </c>
      <c r="I1" s="42"/>
      <c r="J1" s="42"/>
      <c r="K1" s="7"/>
      <c r="L1" s="7"/>
    </row>
    <row r="2" spans="1:12" ht="16.5" thickBot="1" x14ac:dyDescent="0.3">
      <c r="A2" s="43" t="s">
        <v>0</v>
      </c>
      <c r="B2" s="43"/>
      <c r="C2" s="43"/>
      <c r="D2" s="43"/>
      <c r="E2" s="43"/>
      <c r="F2" s="43"/>
      <c r="H2" s="14" t="str">
        <f t="shared" ref="H2:J6" si="0">A29</f>
        <v>A</v>
      </c>
      <c r="I2" s="15">
        <f t="shared" si="0"/>
        <v>16.666666666666668</v>
      </c>
      <c r="J2" s="30" t="str">
        <f t="shared" si="0"/>
        <v>μs</v>
      </c>
      <c r="L2">
        <f>I11/I2</f>
        <v>0.76800000000000002</v>
      </c>
    </row>
    <row r="3" spans="1:12" ht="16.5" thickTop="1" x14ac:dyDescent="0.25">
      <c r="A3" s="32" t="s">
        <v>1</v>
      </c>
      <c r="B3" s="10">
        <v>1024</v>
      </c>
      <c r="C3" s="8"/>
      <c r="D3" s="45" t="s">
        <v>70</v>
      </c>
      <c r="E3" s="46"/>
      <c r="F3" s="47"/>
      <c r="H3" s="14" t="str">
        <f t="shared" si="0"/>
        <v>B</v>
      </c>
      <c r="I3" s="15">
        <f t="shared" si="0"/>
        <v>2.4106666666666667</v>
      </c>
      <c r="J3" s="30" t="str">
        <f t="shared" si="0"/>
        <v>μs</v>
      </c>
    </row>
    <row r="4" spans="1:12" ht="16.5" thickBot="1" x14ac:dyDescent="0.3">
      <c r="A4" s="32" t="s">
        <v>2</v>
      </c>
      <c r="B4" s="10">
        <v>768</v>
      </c>
      <c r="C4" s="8"/>
      <c r="D4" s="48"/>
      <c r="E4" s="49"/>
      <c r="F4" s="50"/>
      <c r="H4" s="14" t="str">
        <f t="shared" si="0"/>
        <v>C</v>
      </c>
      <c r="I4" s="15">
        <f t="shared" si="0"/>
        <v>0.3013333333333334</v>
      </c>
      <c r="J4" s="30" t="str">
        <f t="shared" si="0"/>
        <v>μs</v>
      </c>
    </row>
    <row r="5" spans="1:12" ht="16.5" thickTop="1" x14ac:dyDescent="0.25">
      <c r="A5" s="32" t="s">
        <v>3</v>
      </c>
      <c r="B5" s="11">
        <v>60</v>
      </c>
      <c r="C5" s="33" t="s">
        <v>6</v>
      </c>
      <c r="D5" s="8"/>
      <c r="E5" s="8"/>
      <c r="F5" s="8"/>
      <c r="H5" s="14" t="str">
        <f t="shared" si="0"/>
        <v>D</v>
      </c>
      <c r="I5" s="15">
        <f t="shared" si="0"/>
        <v>13.653333333333334</v>
      </c>
      <c r="J5" s="30" t="str">
        <f t="shared" si="0"/>
        <v>μs</v>
      </c>
    </row>
    <row r="6" spans="1:12" ht="15.75" x14ac:dyDescent="0.25">
      <c r="A6" s="32" t="s">
        <v>4</v>
      </c>
      <c r="B6" s="10">
        <v>60</v>
      </c>
      <c r="C6" s="12">
        <v>70</v>
      </c>
      <c r="D6" s="9">
        <v>75</v>
      </c>
      <c r="E6" s="9">
        <v>80</v>
      </c>
      <c r="F6" s="33" t="s">
        <v>17</v>
      </c>
      <c r="H6" s="14" t="str">
        <f t="shared" si="0"/>
        <v>E</v>
      </c>
      <c r="I6" s="15">
        <f t="shared" si="0"/>
        <v>0.3013333333333334</v>
      </c>
      <c r="J6" s="30" t="str">
        <f t="shared" si="0"/>
        <v>μs</v>
      </c>
    </row>
    <row r="7" spans="1:12" ht="15.75" x14ac:dyDescent="0.25">
      <c r="A7" s="32" t="s">
        <v>5</v>
      </c>
      <c r="B7" s="10">
        <v>50</v>
      </c>
      <c r="C7" s="9">
        <v>75</v>
      </c>
      <c r="D7" s="9">
        <v>100</v>
      </c>
      <c r="E7" s="9">
        <v>135</v>
      </c>
      <c r="F7" s="33" t="s">
        <v>18</v>
      </c>
      <c r="H7" s="14" t="str">
        <f>A15</f>
        <v>Vfreq</v>
      </c>
      <c r="I7" s="15">
        <f>B15</f>
        <v>75</v>
      </c>
      <c r="J7" s="30" t="str">
        <f>C15</f>
        <v>Hz</v>
      </c>
    </row>
    <row r="8" spans="1:12" ht="15.75" x14ac:dyDescent="0.25">
      <c r="A8" s="44" t="s">
        <v>7</v>
      </c>
      <c r="B8" s="44"/>
      <c r="C8" s="44"/>
      <c r="D8" s="44"/>
      <c r="E8" s="44"/>
      <c r="F8" s="44"/>
      <c r="H8" s="14" t="str">
        <f t="shared" ref="H8:J12" si="1">A35</f>
        <v>O</v>
      </c>
      <c r="I8" s="15">
        <f t="shared" si="1"/>
        <v>13.333333333333334</v>
      </c>
      <c r="J8" s="30" t="str">
        <f t="shared" si="1"/>
        <v>ms</v>
      </c>
    </row>
    <row r="9" spans="1:12" ht="15.75" x14ac:dyDescent="0.25">
      <c r="A9" s="34" t="s">
        <v>8</v>
      </c>
      <c r="B9" s="3">
        <f>B4/B5</f>
        <v>12.8</v>
      </c>
      <c r="C9" s="4" t="s">
        <v>9</v>
      </c>
      <c r="D9" s="2"/>
      <c r="E9" s="2"/>
      <c r="F9" s="2"/>
      <c r="H9" s="14" t="str">
        <f t="shared" si="1"/>
        <v>P</v>
      </c>
      <c r="I9" s="15">
        <f t="shared" si="1"/>
        <v>0.42666666666666653</v>
      </c>
      <c r="J9" s="30" t="str">
        <f t="shared" si="1"/>
        <v>ms</v>
      </c>
    </row>
    <row r="10" spans="1:12" ht="15.75" x14ac:dyDescent="0.25">
      <c r="A10" s="43" t="s">
        <v>10</v>
      </c>
      <c r="B10" s="43"/>
      <c r="C10" s="43"/>
      <c r="D10" s="43"/>
      <c r="E10" s="43"/>
      <c r="F10" s="43"/>
      <c r="H10" s="14" t="str">
        <f t="shared" si="1"/>
        <v>Q</v>
      </c>
      <c r="I10" s="15">
        <f t="shared" si="1"/>
        <v>5.3333333333333323E-2</v>
      </c>
      <c r="J10" s="30" t="str">
        <f t="shared" si="1"/>
        <v>ms</v>
      </c>
    </row>
    <row r="11" spans="1:12" ht="15.75" x14ac:dyDescent="0.25">
      <c r="A11" s="35" t="s">
        <v>11</v>
      </c>
      <c r="B11" s="27">
        <f>1/B6</f>
        <v>1.6666666666666666E-2</v>
      </c>
      <c r="C11" s="27">
        <f>1/C6</f>
        <v>1.4285714285714285E-2</v>
      </c>
      <c r="D11" s="27">
        <f>1/D6</f>
        <v>1.3333333333333334E-2</v>
      </c>
      <c r="E11" s="27">
        <f t="shared" ref="E11" si="2">1/E6</f>
        <v>1.2500000000000001E-2</v>
      </c>
      <c r="F11" s="28" t="s">
        <v>12</v>
      </c>
      <c r="H11" s="14" t="str">
        <f t="shared" si="1"/>
        <v>R</v>
      </c>
      <c r="I11" s="15">
        <f t="shared" si="1"/>
        <v>12.8</v>
      </c>
      <c r="J11" s="30" t="str">
        <f t="shared" si="1"/>
        <v>ms</v>
      </c>
    </row>
    <row r="12" spans="1:12" ht="15.75" x14ac:dyDescent="0.25">
      <c r="A12" s="35" t="s">
        <v>11</v>
      </c>
      <c r="B12" s="27">
        <f>B11*1000</f>
        <v>16.666666666666668</v>
      </c>
      <c r="C12" s="27">
        <f>C11*1000</f>
        <v>14.285714285714285</v>
      </c>
      <c r="D12" s="27">
        <f t="shared" ref="C12:E12" si="3">D11*1000</f>
        <v>13.333333333333334</v>
      </c>
      <c r="E12" s="27">
        <f t="shared" si="3"/>
        <v>12.5</v>
      </c>
      <c r="F12" s="28" t="s">
        <v>9</v>
      </c>
      <c r="H12" s="14" t="str">
        <f t="shared" si="1"/>
        <v>S</v>
      </c>
      <c r="I12" s="15">
        <f t="shared" si="1"/>
        <v>5.3333333333333323E-2</v>
      </c>
      <c r="J12" s="30" t="str">
        <f t="shared" si="1"/>
        <v>ms</v>
      </c>
    </row>
    <row r="13" spans="1:12" ht="15.75" x14ac:dyDescent="0.25">
      <c r="A13" s="36" t="s">
        <v>13</v>
      </c>
      <c r="B13" s="29">
        <f>IF((B12-$B9)&lt;=0," ",B12-$B9)</f>
        <v>3.8666666666666671</v>
      </c>
      <c r="C13" s="29">
        <f t="shared" ref="C13:E13" si="4">IF((C12-$B9)&lt;=0," ",C12-$B9)</f>
        <v>1.485714285714284</v>
      </c>
      <c r="D13" s="27">
        <f t="shared" si="4"/>
        <v>0.53333333333333321</v>
      </c>
      <c r="E13" s="5" t="str">
        <f>IF((E12-$B9)&lt;=0," ",E12-$B9)</f>
        <v xml:space="preserve"> </v>
      </c>
      <c r="F13" s="6"/>
      <c r="G13" s="1">
        <f>MIN(B13:E13)</f>
        <v>0.53333333333333321</v>
      </c>
      <c r="H13" s="14" t="str">
        <f>A24</f>
        <v>VCLK</v>
      </c>
      <c r="I13" s="15">
        <f>B24</f>
        <v>75</v>
      </c>
      <c r="J13" s="30" t="str">
        <f>C24</f>
        <v>MHz</v>
      </c>
    </row>
    <row r="14" spans="1:12" ht="15.75" x14ac:dyDescent="0.25">
      <c r="A14" s="37" t="s">
        <v>11</v>
      </c>
      <c r="B14" s="20">
        <f>IF(B13=G13,B12,IF(C13=G13,C12,IF(D13=G13,D12,IF(E13=G13,E12,"blad"))))</f>
        <v>13.333333333333334</v>
      </c>
      <c r="C14" s="22" t="s">
        <v>9</v>
      </c>
      <c r="D14" s="2"/>
      <c r="E14" s="2"/>
      <c r="F14" s="2"/>
      <c r="H14" s="14" t="str">
        <f>A41</f>
        <v>HESYNC+1</v>
      </c>
      <c r="I14" s="16">
        <f t="shared" ref="I14:I21" si="5">D41</f>
        <v>180.79999999999998</v>
      </c>
      <c r="J14" s="31"/>
    </row>
    <row r="15" spans="1:12" ht="15.75" x14ac:dyDescent="0.25">
      <c r="A15" s="37" t="s">
        <v>4</v>
      </c>
      <c r="B15" s="20">
        <f>1000/B14</f>
        <v>75</v>
      </c>
      <c r="C15" s="22" t="s">
        <v>17</v>
      </c>
      <c r="D15" s="2"/>
      <c r="E15" s="2"/>
      <c r="F15" s="2"/>
      <c r="H15" s="14" t="str">
        <f t="shared" ref="H15:H21" si="6">A42</f>
        <v>HEBLNK+1</v>
      </c>
      <c r="I15" s="16">
        <f t="shared" si="5"/>
        <v>203.39999999999998</v>
      </c>
      <c r="J15" s="31"/>
    </row>
    <row r="16" spans="1:12" ht="15.75" x14ac:dyDescent="0.25">
      <c r="A16" s="43" t="s">
        <v>14</v>
      </c>
      <c r="B16" s="43"/>
      <c r="C16" s="43"/>
      <c r="D16" s="43"/>
      <c r="E16" s="43"/>
      <c r="F16" s="43"/>
      <c r="H16" s="14" t="str">
        <f t="shared" si="6"/>
        <v>HSBLNK+1</v>
      </c>
      <c r="I16" s="16">
        <f t="shared" si="5"/>
        <v>1227.4000000000001</v>
      </c>
      <c r="J16" s="31"/>
    </row>
    <row r="17" spans="1:10" ht="15.75" x14ac:dyDescent="0.25">
      <c r="A17" s="37" t="s">
        <v>15</v>
      </c>
      <c r="B17" s="20">
        <f>B14-B9</f>
        <v>0.53333333333333321</v>
      </c>
      <c r="C17" s="22" t="s">
        <v>9</v>
      </c>
      <c r="D17" s="2"/>
      <c r="E17" s="2"/>
      <c r="F17" s="2"/>
      <c r="H17" s="14" t="str">
        <f t="shared" si="6"/>
        <v>HTOTAL+1</v>
      </c>
      <c r="I17" s="16">
        <f t="shared" si="5"/>
        <v>1250</v>
      </c>
      <c r="J17" s="31"/>
    </row>
    <row r="18" spans="1:10" ht="15.75" x14ac:dyDescent="0.25">
      <c r="A18" s="43" t="s">
        <v>16</v>
      </c>
      <c r="B18" s="43"/>
      <c r="C18" s="43"/>
      <c r="D18" s="43"/>
      <c r="E18" s="43"/>
      <c r="F18" s="43"/>
      <c r="H18" s="14" t="str">
        <f t="shared" si="6"/>
        <v>VESYNC+1</v>
      </c>
      <c r="I18" s="16">
        <f t="shared" si="5"/>
        <v>25.599999999999991</v>
      </c>
      <c r="J18" s="31"/>
    </row>
    <row r="19" spans="1:10" ht="15.75" x14ac:dyDescent="0.25">
      <c r="A19" s="35" t="s">
        <v>19</v>
      </c>
      <c r="B19" s="27">
        <f>1/B5</f>
        <v>1.6666666666666666E-2</v>
      </c>
      <c r="C19" s="28" t="s">
        <v>9</v>
      </c>
      <c r="D19" s="6"/>
      <c r="E19" s="6"/>
      <c r="F19" s="6"/>
      <c r="H19" s="14" t="str">
        <f t="shared" si="6"/>
        <v>VEBLNK+1</v>
      </c>
      <c r="I19" s="16">
        <f t="shared" si="5"/>
        <v>28.79999999999999</v>
      </c>
      <c r="J19" s="31"/>
    </row>
    <row r="20" spans="1:10" ht="15.75" x14ac:dyDescent="0.25">
      <c r="A20" s="35" t="s">
        <v>19</v>
      </c>
      <c r="B20" s="27">
        <f>B19*1000</f>
        <v>16.666666666666668</v>
      </c>
      <c r="C20" s="28" t="s">
        <v>20</v>
      </c>
      <c r="D20" s="6"/>
      <c r="E20" s="6"/>
      <c r="F20" s="6"/>
      <c r="H20" s="14" t="str">
        <f t="shared" si="6"/>
        <v>VSBLNK</v>
      </c>
      <c r="I20" s="16">
        <f t="shared" si="5"/>
        <v>796.8</v>
      </c>
      <c r="J20" s="31"/>
    </row>
    <row r="21" spans="1:10" ht="15.75" x14ac:dyDescent="0.25">
      <c r="A21" s="38" t="s">
        <v>21</v>
      </c>
      <c r="B21" s="27">
        <f>$B3/B7</f>
        <v>20.48</v>
      </c>
      <c r="C21" s="27">
        <f>$B3/C7</f>
        <v>13.653333333333334</v>
      </c>
      <c r="D21" s="27">
        <f>$B3/D7</f>
        <v>10.24</v>
      </c>
      <c r="E21" s="27">
        <f>$B3/E7</f>
        <v>7.5851851851851855</v>
      </c>
      <c r="F21" s="28" t="s">
        <v>20</v>
      </c>
      <c r="H21" s="14" t="str">
        <f t="shared" si="6"/>
        <v>VTOTAL</v>
      </c>
      <c r="I21" s="16">
        <f t="shared" si="5"/>
        <v>800</v>
      </c>
      <c r="J21" s="31"/>
    </row>
    <row r="22" spans="1:10" x14ac:dyDescent="0.25">
      <c r="A22" s="38" t="s">
        <v>22</v>
      </c>
      <c r="B22" s="27" t="str">
        <f>IF($B20-B21&lt;=0," ",$B20-B21)</f>
        <v xml:space="preserve"> </v>
      </c>
      <c r="C22" s="27">
        <f>IF($B20-C21&lt;=0," ",$B20-C21)</f>
        <v>3.0133333333333336</v>
      </c>
      <c r="D22" s="27">
        <f t="shared" ref="C22:E22" si="7">IF($B20-D21&lt;=0," ",$B20-D21)</f>
        <v>6.4266666666666676</v>
      </c>
      <c r="E22" s="27">
        <f t="shared" si="7"/>
        <v>9.0814814814814824</v>
      </c>
      <c r="F22" s="28" t="s">
        <v>20</v>
      </c>
      <c r="G22" s="1">
        <f>MIN(B22:E22)</f>
        <v>3.0133333333333336</v>
      </c>
    </row>
    <row r="23" spans="1:10" x14ac:dyDescent="0.25">
      <c r="A23" s="39" t="s">
        <v>23</v>
      </c>
      <c r="B23" s="25">
        <f>IF(B22=G22,B21,IF(C22=G22,C21,IF(D22=G22,D21,IF(E22=G22,E21,"blad"))))</f>
        <v>13.653333333333334</v>
      </c>
      <c r="C23" s="26" t="s">
        <v>20</v>
      </c>
      <c r="D23" s="2"/>
      <c r="E23" s="2"/>
      <c r="F23" s="2"/>
    </row>
    <row r="24" spans="1:10" x14ac:dyDescent="0.25">
      <c r="A24" s="37" t="s">
        <v>5</v>
      </c>
      <c r="B24" s="22">
        <f>IF(B23=E21,E7,IF(B23=D21,D7,IF(B23=C21,C7,IF(B23=B21,B7,"blad"))))</f>
        <v>75</v>
      </c>
      <c r="C24" s="21" t="s">
        <v>18</v>
      </c>
      <c r="D24" s="2"/>
      <c r="E24" s="2"/>
      <c r="F24" s="2"/>
    </row>
    <row r="25" spans="1:10" x14ac:dyDescent="0.25">
      <c r="A25" s="40" t="s">
        <v>37</v>
      </c>
      <c r="B25" s="23">
        <f>1/B24*1000</f>
        <v>13.333333333333334</v>
      </c>
      <c r="C25" s="24" t="s">
        <v>38</v>
      </c>
      <c r="D25" s="13"/>
      <c r="E25" s="13"/>
      <c r="F25" s="13"/>
    </row>
    <row r="26" spans="1:10" x14ac:dyDescent="0.25">
      <c r="A26" s="43" t="s">
        <v>24</v>
      </c>
      <c r="B26" s="43"/>
      <c r="C26" s="43"/>
      <c r="D26" s="43"/>
      <c r="E26" s="43"/>
      <c r="F26" s="43"/>
    </row>
    <row r="27" spans="1:10" x14ac:dyDescent="0.25">
      <c r="A27" s="37" t="s">
        <v>25</v>
      </c>
      <c r="B27" s="20">
        <f>B20-B23</f>
        <v>3.0133333333333336</v>
      </c>
      <c r="C27" s="22" t="s">
        <v>20</v>
      </c>
      <c r="D27" s="2"/>
      <c r="E27" s="2"/>
      <c r="F27" s="2"/>
    </row>
    <row r="28" spans="1:10" x14ac:dyDescent="0.25">
      <c r="A28" s="43" t="s">
        <v>26</v>
      </c>
      <c r="B28" s="43"/>
      <c r="C28" s="43"/>
      <c r="D28" s="43"/>
      <c r="E28" s="43"/>
      <c r="F28" s="43"/>
    </row>
    <row r="29" spans="1:10" x14ac:dyDescent="0.25">
      <c r="A29" s="37" t="s">
        <v>27</v>
      </c>
      <c r="B29" s="20">
        <f>B20</f>
        <v>16.666666666666668</v>
      </c>
      <c r="C29" s="22" t="s">
        <v>20</v>
      </c>
      <c r="D29" s="18" t="s">
        <v>32</v>
      </c>
      <c r="E29" s="19">
        <f>B29/B$25*1000</f>
        <v>1250</v>
      </c>
      <c r="F29" s="53" t="s">
        <v>39</v>
      </c>
    </row>
    <row r="30" spans="1:10" x14ac:dyDescent="0.25">
      <c r="A30" s="37" t="s">
        <v>28</v>
      </c>
      <c r="B30" s="20">
        <f>B27-B31-B33</f>
        <v>2.4106666666666667</v>
      </c>
      <c r="C30" s="22" t="s">
        <v>20</v>
      </c>
      <c r="D30" s="18" t="s">
        <v>33</v>
      </c>
      <c r="E30" s="19">
        <f t="shared" ref="E30:E33" si="8">B30/B$25*1000</f>
        <v>180.79999999999998</v>
      </c>
      <c r="F30" s="53"/>
    </row>
    <row r="31" spans="1:10" x14ac:dyDescent="0.25">
      <c r="A31" s="37" t="s">
        <v>29</v>
      </c>
      <c r="B31" s="20">
        <f>0.1*B27</f>
        <v>0.3013333333333334</v>
      </c>
      <c r="C31" s="22" t="s">
        <v>20</v>
      </c>
      <c r="D31" s="18" t="s">
        <v>34</v>
      </c>
      <c r="E31" s="19">
        <f t="shared" si="8"/>
        <v>22.600000000000005</v>
      </c>
      <c r="F31" s="53"/>
    </row>
    <row r="32" spans="1:10" x14ac:dyDescent="0.25">
      <c r="A32" s="37" t="s">
        <v>30</v>
      </c>
      <c r="B32" s="20">
        <f>B23</f>
        <v>13.653333333333334</v>
      </c>
      <c r="C32" s="22" t="s">
        <v>20</v>
      </c>
      <c r="D32" s="18" t="s">
        <v>35</v>
      </c>
      <c r="E32" s="19">
        <f t="shared" si="8"/>
        <v>1024</v>
      </c>
      <c r="F32" s="53"/>
    </row>
    <row r="33" spans="1:8" x14ac:dyDescent="0.25">
      <c r="A33" s="37" t="s">
        <v>31</v>
      </c>
      <c r="B33" s="20">
        <f>0.1*B27</f>
        <v>0.3013333333333334</v>
      </c>
      <c r="C33" s="22" t="s">
        <v>20</v>
      </c>
      <c r="D33" s="18" t="s">
        <v>36</v>
      </c>
      <c r="E33" s="19">
        <f t="shared" si="8"/>
        <v>22.600000000000005</v>
      </c>
      <c r="F33" s="53"/>
    </row>
    <row r="34" spans="1:8" x14ac:dyDescent="0.25">
      <c r="A34" s="43" t="s">
        <v>45</v>
      </c>
      <c r="B34" s="43"/>
      <c r="C34" s="43"/>
      <c r="D34" s="43"/>
      <c r="E34" s="43"/>
      <c r="F34" s="43"/>
    </row>
    <row r="35" spans="1:8" x14ac:dyDescent="0.25">
      <c r="A35" s="37" t="s">
        <v>40</v>
      </c>
      <c r="B35" s="20">
        <f>B14</f>
        <v>13.333333333333334</v>
      </c>
      <c r="C35" s="21" t="s">
        <v>9</v>
      </c>
      <c r="D35" s="18" t="s">
        <v>46</v>
      </c>
      <c r="E35" s="19">
        <f>B35/B$20*1000</f>
        <v>799.99999999999989</v>
      </c>
      <c r="F35" s="54" t="s">
        <v>39</v>
      </c>
    </row>
    <row r="36" spans="1:8" x14ac:dyDescent="0.25">
      <c r="A36" s="37" t="s">
        <v>41</v>
      </c>
      <c r="B36" s="20">
        <f>B17-B37-B39</f>
        <v>0.42666666666666653</v>
      </c>
      <c r="C36" s="21" t="s">
        <v>9</v>
      </c>
      <c r="D36" s="18" t="s">
        <v>47</v>
      </c>
      <c r="E36" s="19">
        <f t="shared" ref="E36:E39" si="9">B36/B$20*1000</f>
        <v>25.599999999999991</v>
      </c>
      <c r="F36" s="54"/>
    </row>
    <row r="37" spans="1:8" x14ac:dyDescent="0.25">
      <c r="A37" s="37" t="s">
        <v>42</v>
      </c>
      <c r="B37" s="20">
        <f>0.1*B17</f>
        <v>5.3333333333333323E-2</v>
      </c>
      <c r="C37" s="21" t="s">
        <v>9</v>
      </c>
      <c r="D37" s="18" t="s">
        <v>48</v>
      </c>
      <c r="E37" s="19">
        <f t="shared" si="9"/>
        <v>3.1999999999999993</v>
      </c>
      <c r="F37" s="54"/>
    </row>
    <row r="38" spans="1:8" x14ac:dyDescent="0.25">
      <c r="A38" s="37" t="s">
        <v>43</v>
      </c>
      <c r="B38" s="20">
        <f>B9</f>
        <v>12.8</v>
      </c>
      <c r="C38" s="21" t="s">
        <v>9</v>
      </c>
      <c r="D38" s="18" t="s">
        <v>49</v>
      </c>
      <c r="E38" s="19">
        <f t="shared" si="9"/>
        <v>768</v>
      </c>
      <c r="F38" s="54"/>
    </row>
    <row r="39" spans="1:8" x14ac:dyDescent="0.25">
      <c r="A39" s="37" t="s">
        <v>44</v>
      </c>
      <c r="B39" s="20">
        <f>0.1*B17</f>
        <v>5.3333333333333323E-2</v>
      </c>
      <c r="C39" s="21" t="s">
        <v>9</v>
      </c>
      <c r="D39" s="18" t="s">
        <v>50</v>
      </c>
      <c r="E39" s="19">
        <f t="shared" si="9"/>
        <v>3.1999999999999993</v>
      </c>
      <c r="F39" s="54"/>
    </row>
    <row r="40" spans="1:8" x14ac:dyDescent="0.25">
      <c r="A40" s="43" t="s">
        <v>51</v>
      </c>
      <c r="B40" s="43"/>
      <c r="C40" s="43"/>
      <c r="D40" s="43"/>
      <c r="E40" s="43"/>
      <c r="F40" s="43"/>
    </row>
    <row r="41" spans="1:8" x14ac:dyDescent="0.25">
      <c r="A41" s="37" t="s">
        <v>52</v>
      </c>
      <c r="B41" s="51" t="s">
        <v>60</v>
      </c>
      <c r="C41" s="51"/>
      <c r="D41" s="17">
        <f>SUM(E$30:E30)</f>
        <v>180.79999999999998</v>
      </c>
      <c r="E41" s="2"/>
      <c r="F41" s="2"/>
      <c r="H41" s="55">
        <f>D41-1</f>
        <v>179.79999999999998</v>
      </c>
    </row>
    <row r="42" spans="1:8" x14ac:dyDescent="0.25">
      <c r="A42" s="37" t="s">
        <v>53</v>
      </c>
      <c r="B42" s="51" t="s">
        <v>61</v>
      </c>
      <c r="C42" s="51"/>
      <c r="D42" s="17">
        <f>SUM(E$30:E31)</f>
        <v>203.39999999999998</v>
      </c>
      <c r="E42" s="2"/>
      <c r="F42" s="2"/>
      <c r="H42" s="55">
        <f t="shared" ref="H42:H48" si="10">D42-1</f>
        <v>202.39999999999998</v>
      </c>
    </row>
    <row r="43" spans="1:8" x14ac:dyDescent="0.25">
      <c r="A43" s="37" t="s">
        <v>54</v>
      </c>
      <c r="B43" s="51" t="s">
        <v>62</v>
      </c>
      <c r="C43" s="51"/>
      <c r="D43" s="17">
        <f>SUM(E$30:E32)</f>
        <v>1227.4000000000001</v>
      </c>
      <c r="E43" s="2"/>
      <c r="F43" s="2"/>
      <c r="H43" s="55">
        <f t="shared" si="10"/>
        <v>1226.4000000000001</v>
      </c>
    </row>
    <row r="44" spans="1:8" x14ac:dyDescent="0.25">
      <c r="A44" s="37" t="s">
        <v>55</v>
      </c>
      <c r="B44" s="51" t="s">
        <v>63</v>
      </c>
      <c r="C44" s="51"/>
      <c r="D44" s="17">
        <f>SUM(E$30:E33)</f>
        <v>1250</v>
      </c>
      <c r="E44" s="2"/>
      <c r="F44" s="2"/>
      <c r="H44" s="55">
        <f t="shared" si="10"/>
        <v>1249</v>
      </c>
    </row>
    <row r="45" spans="1:8" x14ac:dyDescent="0.25">
      <c r="A45" s="37" t="s">
        <v>56</v>
      </c>
      <c r="B45" s="51" t="s">
        <v>64</v>
      </c>
      <c r="C45" s="52"/>
      <c r="D45" s="17">
        <f>SUM(E$36:E36)</f>
        <v>25.599999999999991</v>
      </c>
      <c r="E45" s="2"/>
      <c r="F45" s="2"/>
      <c r="H45" s="55">
        <f t="shared" si="10"/>
        <v>24.599999999999991</v>
      </c>
    </row>
    <row r="46" spans="1:8" x14ac:dyDescent="0.25">
      <c r="A46" s="37" t="s">
        <v>57</v>
      </c>
      <c r="B46" s="51" t="s">
        <v>65</v>
      </c>
      <c r="C46" s="52"/>
      <c r="D46" s="17">
        <f>SUM(E$36:E37)</f>
        <v>28.79999999999999</v>
      </c>
      <c r="E46" s="2"/>
      <c r="F46" s="2"/>
      <c r="H46" s="55">
        <f t="shared" si="10"/>
        <v>27.79999999999999</v>
      </c>
    </row>
    <row r="47" spans="1:8" x14ac:dyDescent="0.25">
      <c r="A47" s="37" t="s">
        <v>58</v>
      </c>
      <c r="B47" s="51" t="s">
        <v>66</v>
      </c>
      <c r="C47" s="52"/>
      <c r="D47" s="17">
        <f>SUM(E$36:E38)</f>
        <v>796.8</v>
      </c>
      <c r="E47" s="2"/>
      <c r="F47" s="2"/>
      <c r="H47" s="55">
        <f>D47</f>
        <v>796.8</v>
      </c>
    </row>
    <row r="48" spans="1:8" x14ac:dyDescent="0.25">
      <c r="A48" s="37" t="s">
        <v>59</v>
      </c>
      <c r="B48" s="51" t="s">
        <v>67</v>
      </c>
      <c r="C48" s="52"/>
      <c r="D48" s="17">
        <f>SUM(E$36:E39)</f>
        <v>800</v>
      </c>
      <c r="E48" s="2"/>
      <c r="F48" s="2"/>
      <c r="H48" s="55">
        <f>D48</f>
        <v>800</v>
      </c>
    </row>
  </sheetData>
  <mergeCells count="22">
    <mergeCell ref="A40:F40"/>
    <mergeCell ref="A1:F1"/>
    <mergeCell ref="A18:F18"/>
    <mergeCell ref="F29:F33"/>
    <mergeCell ref="F35:F39"/>
    <mergeCell ref="A28:F28"/>
    <mergeCell ref="A26:F26"/>
    <mergeCell ref="A34:F34"/>
    <mergeCell ref="B41:C41"/>
    <mergeCell ref="B42:C42"/>
    <mergeCell ref="B43:C43"/>
    <mergeCell ref="B44:C44"/>
    <mergeCell ref="B48:C48"/>
    <mergeCell ref="B47:C47"/>
    <mergeCell ref="B46:C46"/>
    <mergeCell ref="B45:C45"/>
    <mergeCell ref="H1:J1"/>
    <mergeCell ref="A2:F2"/>
    <mergeCell ref="A10:F10"/>
    <mergeCell ref="A8:F8"/>
    <mergeCell ref="A16:F16"/>
    <mergeCell ref="D3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Radosław</cp:lastModifiedBy>
  <dcterms:created xsi:type="dcterms:W3CDTF">2015-01-27T02:30:18Z</dcterms:created>
  <dcterms:modified xsi:type="dcterms:W3CDTF">2023-01-18T13:53:01Z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b34ebffb-a7b6-478e-a552-b3d3db765040</vt:lpwstr>
  </property>
</Properties>
</file>