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94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<sst xmlns="http://schemas.openxmlformats.org/spreadsheetml/2006/main" count="43" uniqueCount="40">
  <si>
    <t>Вариант 17</t>
  </si>
  <si>
    <t>Пример</t>
  </si>
  <si>
    <t xml:space="preserve">N = </t>
  </si>
  <si>
    <t>объемом</t>
  </si>
  <si>
    <t>X min =</t>
  </si>
  <si>
    <t xml:space="preserve">X max = </t>
  </si>
  <si>
    <t>W = max - min</t>
  </si>
  <si>
    <t>размах вариации</t>
  </si>
  <si>
    <t>k = 1 + 3,322lgN</t>
  </si>
  <si>
    <r>
      <t>формула Стерджеса</t>
    </r>
    <r>
      <rPr>
        <sz val="12"/>
        <color rgb="FF000000"/>
        <rFont val="Arial"/>
        <charset val="134"/>
      </rPr>
      <t>:</t>
    </r>
  </si>
  <si>
    <t>h = W / k</t>
  </si>
  <si>
    <t>длина частичного интервала</t>
  </si>
  <si>
    <t>h округлённое</t>
  </si>
  <si>
    <t>Интервальынй статичесский ряд</t>
  </si>
  <si>
    <t>[Xi;</t>
  </si>
  <si>
    <t>xi+1)</t>
  </si>
  <si>
    <t>Xi*</t>
  </si>
  <si>
    <t>ni</t>
  </si>
  <si>
    <t>ni/n</t>
  </si>
  <si>
    <t>ni/n/h</t>
  </si>
  <si>
    <t>Выборочное среднее</t>
  </si>
  <si>
    <t>x - средн</t>
  </si>
  <si>
    <t>Выборочная дисперсия</t>
  </si>
  <si>
    <t>Dв=</t>
  </si>
  <si>
    <t>s^2=</t>
  </si>
  <si>
    <t>s=</t>
  </si>
  <si>
    <t>Проверка гипотезы о закое распределения по критерию Пирсона</t>
  </si>
  <si>
    <t>pi</t>
  </si>
  <si>
    <t>n*pi</t>
  </si>
  <si>
    <t>ni-n*pi</t>
  </si>
  <si>
    <t>(ni-n*pi)^2</t>
  </si>
  <si>
    <t>(ni-n*pi)^2/npi</t>
  </si>
  <si>
    <t>ni^2/npi</t>
  </si>
  <si>
    <t>Суммы</t>
  </si>
  <si>
    <t>X2расч=</t>
  </si>
  <si>
    <t>k = 6</t>
  </si>
  <si>
    <t>k-r-1=</t>
  </si>
  <si>
    <t>X2крит=</t>
  </si>
  <si>
    <t xml:space="preserve">a = </t>
  </si>
  <si>
    <t>r = 2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</si>
</sst>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178" formatCode="0.0000_ "/>
    <numFmt numFmtId="179" formatCode="0.0_ "/>
    <numFmt numFmtId="180" formatCode="0.00_ "/>
    <numFmt numFmtId="181" formatCode="_ * #,##0.000_ ;_ * \-#,##0.000_ ;_ * &quot;-&quot;??.0_ ;_ @_ "/>
    <numFmt numFmtId="182" formatCode="_ * #,##0.000_ ;_ * \-#,##0.000_ ;_ * &quot;-&quot;??.00_ ;_ @_ "/>
    <numFmt numFmtId="183" formatCode="_ * #,##0_ ;_ * \-#,##0_ ;_ * &quot;-&quot;??_ ;_ @_ "/>
    <numFmt numFmtId="184" formatCode="0_ "/>
    <numFmt numFmtId="185" formatCode="0.000_ "/>
    <numFmt numFmtId="186" formatCode="0.00000_ "/>
  </numFmts>
  <fonts count="26">
    <font>
      <sz val="11"/>
      <color theme="1"/>
      <name val="Calibri"/>
      <charset val="134"/>
      <scheme val="minor"/>
    </font>
    <font>
      <b/>
      <sz val="18"/>
      <color theme="1"/>
      <name val="Times New Roman"/>
      <charset val="134"/>
    </font>
    <font>
      <sz val="11"/>
      <color theme="1"/>
      <name val="Arial CYR"/>
      <charset val="134"/>
    </font>
    <font>
      <sz val="8"/>
      <color rgb="FF000000"/>
      <name val="Arial"/>
      <charset val="134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2"/>
      <color rgb="FF000000"/>
      <name val="Arial"/>
      <charset val="134"/>
    </font>
  </fonts>
  <fills count="40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6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4" borderId="7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19" borderId="4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0" borderId="4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right"/>
    </xf>
    <xf numFmtId="0" fontId="0" fillId="2" borderId="1" xfId="0" applyFill="1" applyBorder="1">
      <alignment vertical="center"/>
    </xf>
    <xf numFmtId="0" fontId="3" fillId="0" borderId="0" xfId="0" applyFon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4" fillId="3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1" xfId="0" applyFill="1" applyBorder="1">
      <alignment vertical="center"/>
    </xf>
    <xf numFmtId="0" fontId="0" fillId="2" borderId="0" xfId="0" applyFill="1">
      <alignment vertical="center"/>
    </xf>
    <xf numFmtId="181" fontId="0" fillId="5" borderId="1" xfId="2" applyNumberFormat="1" applyFill="1" applyBorder="1">
      <alignment vertical="center"/>
    </xf>
    <xf numFmtId="180" fontId="0" fillId="6" borderId="0" xfId="0" applyNumberFormat="1" applyFill="1">
      <alignment vertical="center"/>
    </xf>
    <xf numFmtId="180" fontId="0" fillId="0" borderId="0" xfId="0" applyNumberFormat="1">
      <alignment vertical="center"/>
    </xf>
    <xf numFmtId="182" fontId="0" fillId="5" borderId="1" xfId="2" applyNumberFormat="1" applyFill="1" applyBorder="1">
      <alignment vertical="center"/>
    </xf>
    <xf numFmtId="0" fontId="0" fillId="0" borderId="0" xfId="0" applyNumberFormat="1">
      <alignment vertical="center"/>
    </xf>
    <xf numFmtId="0" fontId="5" fillId="4" borderId="1" xfId="0" applyFont="1" applyFill="1" applyBorder="1">
      <alignment vertical="center"/>
    </xf>
    <xf numFmtId="183" fontId="0" fillId="0" borderId="0" xfId="2" applyNumberFormat="1">
      <alignment vertical="center"/>
    </xf>
    <xf numFmtId="184" fontId="0" fillId="0" borderId="0" xfId="0" applyNumberFormat="1">
      <alignment vertical="center"/>
    </xf>
    <xf numFmtId="185" fontId="0" fillId="0" borderId="0" xfId="0" applyNumberFormat="1">
      <alignment vertical="center"/>
    </xf>
    <xf numFmtId="186" fontId="0" fillId="0" borderId="0" xfId="0" applyNumberFormat="1">
      <alignment vertical="center"/>
    </xf>
    <xf numFmtId="0" fontId="0" fillId="7" borderId="0" xfId="0" applyFill="1">
      <alignment vertical="center"/>
    </xf>
    <xf numFmtId="0" fontId="0" fillId="8" borderId="1" xfId="0" applyFill="1" applyBorder="1">
      <alignment vertical="center"/>
    </xf>
    <xf numFmtId="184" fontId="0" fillId="8" borderId="1" xfId="0" applyNumberFormat="1" applyFill="1" applyBorder="1">
      <alignment vertical="center"/>
    </xf>
    <xf numFmtId="180" fontId="0" fillId="8" borderId="1" xfId="0" applyNumberFormat="1" applyFill="1" applyBorder="1">
      <alignment vertical="center"/>
    </xf>
    <xf numFmtId="179" fontId="0" fillId="8" borderId="1" xfId="0" applyNumberFormat="1" applyFill="1" applyBorder="1">
      <alignment vertical="center"/>
    </xf>
    <xf numFmtId="0" fontId="0" fillId="8" borderId="2" xfId="0" applyFill="1" applyBorder="1">
      <alignment vertical="center"/>
    </xf>
    <xf numFmtId="180" fontId="0" fillId="8" borderId="3" xfId="0" applyNumberFormat="1" applyFill="1" applyBorder="1">
      <alignment vertical="center"/>
    </xf>
    <xf numFmtId="0" fontId="0" fillId="8" borderId="3" xfId="0" applyFill="1" applyBorder="1">
      <alignment vertical="center"/>
    </xf>
    <xf numFmtId="0" fontId="0" fillId="8" borderId="2" xfId="0" applyFont="1" applyFill="1" applyBorder="1">
      <alignment vertical="center"/>
    </xf>
    <xf numFmtId="0" fontId="0" fillId="8" borderId="3" xfId="0" applyFont="1" applyFill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altLang="en-US"/>
              <a:t>Гистограмма относительных частот</a:t>
            </a:r>
            <a:endParaRPr lang="ru-RU" altLang="en-US"/>
          </a:p>
        </c:rich>
      </c:tx>
      <c:layout>
        <c:manualLayout>
          <c:xMode val="edge"/>
          <c:yMode val="edge"/>
          <c:x val="0.203888888888889"/>
          <c:y val="0.07638888888888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Sheet1!$D$23:$D$30</c:f>
              <c:numCache>
                <c:formatCode>General</c:formatCode>
                <c:ptCount val="8"/>
                <c:pt idx="0">
                  <c:v>8</c:v>
                </c:pt>
                <c:pt idx="1">
                  <c:v>12</c:v>
                </c:pt>
                <c:pt idx="2">
                  <c:v>26</c:v>
                </c:pt>
                <c:pt idx="3">
                  <c:v>23</c:v>
                </c:pt>
                <c:pt idx="4">
                  <c:v>23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0100257"/>
        <c:axId val="180721822"/>
      </c:barChart>
      <c:catAx>
        <c:axId val="4401002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0721822"/>
        <c:crosses val="autoZero"/>
        <c:auto val="1"/>
        <c:lblAlgn val="ctr"/>
        <c:lblOffset val="100"/>
        <c:noMultiLvlLbl val="0"/>
      </c:catAx>
      <c:valAx>
        <c:axId val="1807218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01002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12700</xdr:colOff>
      <xdr:row>15</xdr:row>
      <xdr:rowOff>111125</xdr:rowOff>
    </xdr:from>
    <xdr:to>
      <xdr:col>13</xdr:col>
      <xdr:colOff>1612900</xdr:colOff>
      <xdr:row>29</xdr:row>
      <xdr:rowOff>187325</xdr:rowOff>
    </xdr:to>
    <xdr:graphicFrame>
      <xdr:nvGraphicFramePr>
        <xdr:cNvPr id="7" name="Chart 6"/>
        <xdr:cNvGraphicFramePr/>
      </xdr:nvGraphicFramePr>
      <xdr:xfrm>
        <a:off x="7032625" y="30194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6"/>
  <sheetViews>
    <sheetView tabSelected="1" topLeftCell="A18" workbookViewId="0">
      <selection activeCell="E49" sqref="E49"/>
    </sheetView>
  </sheetViews>
  <sheetFormatPr defaultColWidth="9.14285714285714" defaultRowHeight="15"/>
  <cols>
    <col min="1" max="1" width="15.1428571428571" customWidth="1"/>
    <col min="2" max="2" width="7.85714285714286" customWidth="1"/>
    <col min="3" max="3" width="22" customWidth="1"/>
    <col min="4" max="4" width="12.8571428571429"/>
    <col min="5" max="5" width="8.71428571428571" customWidth="1"/>
    <col min="6" max="6" width="7" customWidth="1"/>
    <col min="7" max="7" width="9.14285714285714" customWidth="1"/>
    <col min="8" max="8" width="14.4285714285714" customWidth="1"/>
    <col min="9" max="9" width="8.14285714285714" customWidth="1"/>
    <col min="12" max="12" width="14.5714285714286" customWidth="1"/>
    <col min="13" max="13" width="11.7142857142857"/>
    <col min="14" max="14" width="30" customWidth="1"/>
  </cols>
  <sheetData>
    <row r="1" ht="19" customHeight="1" spans="1:25">
      <c r="A1" s="1" t="s">
        <v>0</v>
      </c>
      <c r="B1"/>
      <c r="C1"/>
      <c r="D1"/>
      <c r="E1"/>
      <c r="F1"/>
      <c r="G1"/>
      <c r="H1"/>
      <c r="I1"/>
      <c r="J1"/>
      <c r="O1" t="s">
        <v>1</v>
      </c>
      <c r="P1">
        <v>37</v>
      </c>
      <c r="Q1">
        <v>34</v>
      </c>
      <c r="R1">
        <v>42</v>
      </c>
      <c r="S1">
        <v>38</v>
      </c>
      <c r="T1">
        <v>31</v>
      </c>
      <c r="U1">
        <v>41</v>
      </c>
      <c r="V1">
        <v>40</v>
      </c>
      <c r="W1">
        <v>35</v>
      </c>
      <c r="X1">
        <v>32</v>
      </c>
      <c r="Y1">
        <v>34</v>
      </c>
    </row>
    <row r="2" spans="1:25">
      <c r="A2" s="2">
        <v>25</v>
      </c>
      <c r="B2" s="2">
        <v>28</v>
      </c>
      <c r="C2" s="2">
        <v>29</v>
      </c>
      <c r="D2" s="2">
        <v>33</v>
      </c>
      <c r="E2" s="2">
        <v>33</v>
      </c>
      <c r="F2" s="2">
        <v>29</v>
      </c>
      <c r="G2" s="2">
        <v>28</v>
      </c>
      <c r="H2" s="2">
        <v>36</v>
      </c>
      <c r="I2" s="2">
        <v>39</v>
      </c>
      <c r="J2" s="2">
        <v>30</v>
      </c>
      <c r="P2">
        <v>37</v>
      </c>
      <c r="Q2">
        <v>37</v>
      </c>
      <c r="R2">
        <v>26</v>
      </c>
      <c r="S2">
        <v>39</v>
      </c>
      <c r="T2">
        <v>45</v>
      </c>
      <c r="U2">
        <v>37</v>
      </c>
      <c r="V2">
        <v>40</v>
      </c>
      <c r="W2">
        <v>40</v>
      </c>
      <c r="X2">
        <v>45</v>
      </c>
      <c r="Y2">
        <v>31</v>
      </c>
    </row>
    <row r="3" spans="1:25">
      <c r="A3" s="2">
        <v>32</v>
      </c>
      <c r="B3" s="2">
        <v>26</v>
      </c>
      <c r="C3" s="2">
        <v>29</v>
      </c>
      <c r="D3" s="2">
        <v>29</v>
      </c>
      <c r="E3" s="2">
        <v>29</v>
      </c>
      <c r="F3" s="2">
        <v>31</v>
      </c>
      <c r="G3" s="2">
        <v>32</v>
      </c>
      <c r="H3" s="2">
        <v>26</v>
      </c>
      <c r="I3" s="2">
        <v>31</v>
      </c>
      <c r="J3" s="2">
        <v>32</v>
      </c>
      <c r="P3">
        <v>39</v>
      </c>
      <c r="Q3">
        <v>42</v>
      </c>
      <c r="R3">
        <v>47</v>
      </c>
      <c r="S3">
        <v>37</v>
      </c>
      <c r="T3">
        <v>42</v>
      </c>
      <c r="U3">
        <v>40</v>
      </c>
      <c r="V3">
        <v>29</v>
      </c>
      <c r="W3">
        <v>35</v>
      </c>
      <c r="X3">
        <v>40</v>
      </c>
      <c r="Y3">
        <v>36</v>
      </c>
    </row>
    <row r="4" spans="1:25">
      <c r="A4" s="2">
        <v>29</v>
      </c>
      <c r="B4" s="2">
        <v>29</v>
      </c>
      <c r="C4" s="2">
        <v>31</v>
      </c>
      <c r="D4" s="2">
        <v>31</v>
      </c>
      <c r="E4" s="2">
        <v>33</v>
      </c>
      <c r="F4" s="2">
        <v>33</v>
      </c>
      <c r="G4" s="2">
        <v>33</v>
      </c>
      <c r="H4" s="2">
        <v>31</v>
      </c>
      <c r="I4" s="2">
        <v>31</v>
      </c>
      <c r="J4" s="2">
        <v>32</v>
      </c>
      <c r="P4">
        <v>34</v>
      </c>
      <c r="Q4">
        <v>33</v>
      </c>
      <c r="R4">
        <v>31</v>
      </c>
      <c r="S4">
        <v>28</v>
      </c>
      <c r="T4">
        <v>37</v>
      </c>
      <c r="U4">
        <v>40</v>
      </c>
      <c r="V4">
        <v>41</v>
      </c>
      <c r="W4">
        <v>41</v>
      </c>
      <c r="X4">
        <v>49</v>
      </c>
      <c r="Y4">
        <v>41</v>
      </c>
    </row>
    <row r="5" spans="1:25">
      <c r="A5" s="2">
        <v>31</v>
      </c>
      <c r="B5" s="2">
        <v>26</v>
      </c>
      <c r="C5" s="2">
        <v>28</v>
      </c>
      <c r="D5" s="2">
        <v>29</v>
      </c>
      <c r="E5" s="2">
        <v>33</v>
      </c>
      <c r="F5" s="2">
        <v>28</v>
      </c>
      <c r="G5" s="2">
        <v>29</v>
      </c>
      <c r="H5" s="2">
        <v>26</v>
      </c>
      <c r="I5" s="2">
        <v>29</v>
      </c>
      <c r="J5" s="2">
        <v>27</v>
      </c>
      <c r="P5">
        <v>37</v>
      </c>
      <c r="Q5">
        <v>29</v>
      </c>
      <c r="R5">
        <v>43</v>
      </c>
      <c r="S5">
        <v>43</v>
      </c>
      <c r="T5">
        <v>39</v>
      </c>
      <c r="U5">
        <v>35</v>
      </c>
      <c r="V5">
        <v>42</v>
      </c>
      <c r="W5">
        <v>42</v>
      </c>
      <c r="X5">
        <v>39</v>
      </c>
      <c r="Y5">
        <v>50</v>
      </c>
    </row>
    <row r="6" spans="1:25">
      <c r="A6" s="2">
        <v>28</v>
      </c>
      <c r="B6" s="2">
        <v>25</v>
      </c>
      <c r="C6" s="2">
        <v>30</v>
      </c>
      <c r="D6" s="2">
        <v>24</v>
      </c>
      <c r="E6" s="2">
        <v>30</v>
      </c>
      <c r="F6" s="2">
        <v>36</v>
      </c>
      <c r="G6" s="2">
        <v>26</v>
      </c>
      <c r="H6" s="2">
        <v>33</v>
      </c>
      <c r="I6" s="2">
        <v>29</v>
      </c>
      <c r="J6" s="2">
        <v>33</v>
      </c>
      <c r="P6">
        <v>31</v>
      </c>
      <c r="Q6">
        <v>33</v>
      </c>
      <c r="R6">
        <v>38</v>
      </c>
      <c r="S6">
        <v>42</v>
      </c>
      <c r="T6">
        <v>38</v>
      </c>
      <c r="U6">
        <v>35</v>
      </c>
      <c r="V6">
        <v>32</v>
      </c>
      <c r="W6">
        <v>37</v>
      </c>
      <c r="X6">
        <v>45</v>
      </c>
      <c r="Y6">
        <v>42</v>
      </c>
    </row>
    <row r="7" spans="1:25">
      <c r="A7" s="2">
        <v>33</v>
      </c>
      <c r="B7" s="2">
        <v>28</v>
      </c>
      <c r="C7" s="2">
        <v>27</v>
      </c>
      <c r="D7" s="2">
        <v>30</v>
      </c>
      <c r="E7" s="2">
        <v>26</v>
      </c>
      <c r="F7" s="2">
        <v>32</v>
      </c>
      <c r="G7" s="2">
        <v>23</v>
      </c>
      <c r="H7" s="2">
        <v>28</v>
      </c>
      <c r="I7" s="2">
        <v>26</v>
      </c>
      <c r="J7" s="2">
        <v>25</v>
      </c>
      <c r="P7">
        <v>44</v>
      </c>
      <c r="Q7">
        <v>34</v>
      </c>
      <c r="R7">
        <v>34</v>
      </c>
      <c r="S7">
        <v>34</v>
      </c>
      <c r="T7">
        <v>38</v>
      </c>
      <c r="U7">
        <v>38</v>
      </c>
      <c r="V7">
        <v>38</v>
      </c>
      <c r="W7">
        <v>30</v>
      </c>
      <c r="X7">
        <v>39</v>
      </c>
      <c r="Y7">
        <v>35</v>
      </c>
    </row>
    <row r="8" spans="1:25">
      <c r="A8" s="2">
        <v>32</v>
      </c>
      <c r="B8" s="2">
        <v>24</v>
      </c>
      <c r="C8" s="2">
        <v>30</v>
      </c>
      <c r="D8" s="2">
        <v>32</v>
      </c>
      <c r="E8" s="2">
        <v>32</v>
      </c>
      <c r="F8" s="2">
        <v>28</v>
      </c>
      <c r="G8" s="2">
        <v>35</v>
      </c>
      <c r="H8" s="2">
        <v>28</v>
      </c>
      <c r="I8" s="2">
        <v>34</v>
      </c>
      <c r="J8" s="2">
        <v>24</v>
      </c>
      <c r="P8">
        <v>42</v>
      </c>
      <c r="Q8">
        <v>33</v>
      </c>
      <c r="R8">
        <v>35</v>
      </c>
      <c r="S8">
        <v>31</v>
      </c>
      <c r="T8">
        <v>35</v>
      </c>
      <c r="U8">
        <v>53</v>
      </c>
      <c r="V8">
        <v>48</v>
      </c>
      <c r="W8">
        <v>39</v>
      </c>
      <c r="X8">
        <v>47</v>
      </c>
      <c r="Y8">
        <v>41</v>
      </c>
    </row>
    <row r="9" spans="1:25">
      <c r="A9" s="2">
        <v>29</v>
      </c>
      <c r="B9" s="2">
        <v>33</v>
      </c>
      <c r="C9" s="2">
        <v>27</v>
      </c>
      <c r="D9" s="2">
        <v>29</v>
      </c>
      <c r="E9" s="2">
        <v>32</v>
      </c>
      <c r="F9" s="2">
        <v>31</v>
      </c>
      <c r="G9" s="2">
        <v>30</v>
      </c>
      <c r="H9" s="2">
        <v>25</v>
      </c>
      <c r="I9" s="2">
        <v>31</v>
      </c>
      <c r="J9" s="2">
        <v>33</v>
      </c>
      <c r="P9">
        <v>37</v>
      </c>
      <c r="Q9">
        <v>48</v>
      </c>
      <c r="R9">
        <v>41</v>
      </c>
      <c r="S9">
        <v>43</v>
      </c>
      <c r="T9">
        <v>42</v>
      </c>
      <c r="U9">
        <v>29</v>
      </c>
      <c r="V9">
        <v>33</v>
      </c>
      <c r="W9">
        <v>48</v>
      </c>
      <c r="X9">
        <v>39</v>
      </c>
      <c r="Y9">
        <v>42</v>
      </c>
    </row>
    <row r="10" spans="1:25">
      <c r="A10" s="2">
        <v>30</v>
      </c>
      <c r="B10" s="2">
        <v>34</v>
      </c>
      <c r="C10" s="2">
        <v>34</v>
      </c>
      <c r="D10" s="2">
        <v>33</v>
      </c>
      <c r="E10" s="2">
        <v>32</v>
      </c>
      <c r="F10" s="2">
        <v>27</v>
      </c>
      <c r="G10" s="2">
        <v>28</v>
      </c>
      <c r="H10" s="2">
        <v>26</v>
      </c>
      <c r="I10" s="2">
        <v>36</v>
      </c>
      <c r="J10" s="2">
        <v>30</v>
      </c>
      <c r="P10">
        <v>41</v>
      </c>
      <c r="Q10">
        <v>41</v>
      </c>
      <c r="R10">
        <v>36</v>
      </c>
      <c r="S10">
        <v>43</v>
      </c>
      <c r="T10">
        <v>37</v>
      </c>
      <c r="U10">
        <v>33</v>
      </c>
      <c r="V10">
        <v>38</v>
      </c>
      <c r="W10">
        <v>43</v>
      </c>
      <c r="X10">
        <v>37</v>
      </c>
      <c r="Y10">
        <v>34</v>
      </c>
    </row>
    <row r="11" spans="1:10">
      <c r="A11" s="2">
        <v>30</v>
      </c>
      <c r="B11" s="2">
        <v>30</v>
      </c>
      <c r="C11" s="2">
        <v>32</v>
      </c>
      <c r="D11" s="2">
        <v>28</v>
      </c>
      <c r="E11" s="2">
        <v>30</v>
      </c>
      <c r="F11" s="2">
        <v>30</v>
      </c>
      <c r="G11" s="2">
        <v>29</v>
      </c>
      <c r="H11" s="2">
        <v>30</v>
      </c>
      <c r="I11" s="2">
        <v>29</v>
      </c>
      <c r="J11" s="2">
        <v>30</v>
      </c>
    </row>
    <row r="14" spans="1:3">
      <c r="A14" s="3" t="s">
        <v>2</v>
      </c>
      <c r="B14">
        <v>100</v>
      </c>
      <c r="C14" s="4" t="s">
        <v>3</v>
      </c>
    </row>
    <row r="15" spans="1:2">
      <c r="A15" s="3" t="s">
        <v>4</v>
      </c>
      <c r="B15">
        <f>MIN(A2:J11)</f>
        <v>23</v>
      </c>
    </row>
    <row r="16" spans="1:2">
      <c r="A16" s="3" t="s">
        <v>5</v>
      </c>
      <c r="B16">
        <f>MAX(A2:J11)</f>
        <v>39</v>
      </c>
    </row>
    <row r="17" spans="1:3">
      <c r="A17" s="3" t="s">
        <v>6</v>
      </c>
      <c r="B17">
        <f>B16-B15</f>
        <v>16</v>
      </c>
      <c r="C17" s="4" t="s">
        <v>7</v>
      </c>
    </row>
    <row r="18" spans="1:3">
      <c r="A18" s="3" t="s">
        <v>8</v>
      </c>
      <c r="B18">
        <f>1+3.322*LOG(B14)</f>
        <v>7.644</v>
      </c>
      <c r="C18" s="4" t="s">
        <v>9</v>
      </c>
    </row>
    <row r="19" spans="1:3">
      <c r="A19" s="3" t="s">
        <v>10</v>
      </c>
      <c r="B19" s="5">
        <f>B17/B18</f>
        <v>2.09314495028781</v>
      </c>
      <c r="C19" s="4" t="s">
        <v>11</v>
      </c>
    </row>
    <row r="20" spans="1:2">
      <c r="A20" s="3" t="s">
        <v>12</v>
      </c>
      <c r="B20" s="6">
        <f>B19</f>
        <v>2.09314495028781</v>
      </c>
    </row>
    <row r="21" spans="1:8">
      <c r="A21" s="7" t="s">
        <v>13</v>
      </c>
      <c r="B21" s="8"/>
      <c r="C21" s="8"/>
      <c r="D21" s="8"/>
      <c r="E21" s="8"/>
      <c r="F21" s="8"/>
      <c r="G21" s="8"/>
      <c r="H21" s="8"/>
    </row>
    <row r="22" spans="1:8">
      <c r="A22" s="9" t="s">
        <v>14</v>
      </c>
      <c r="B22" s="9" t="s">
        <v>15</v>
      </c>
      <c r="C22" s="9" t="s">
        <v>16</v>
      </c>
      <c r="D22" s="9" t="s">
        <v>17</v>
      </c>
      <c r="E22" s="9" t="s">
        <v>18</v>
      </c>
      <c r="F22" s="9" t="s">
        <v>19</v>
      </c>
      <c r="G22" s="3" t="s">
        <v>20</v>
      </c>
      <c r="H22" s="10"/>
    </row>
    <row r="23" spans="1:8">
      <c r="A23">
        <f>B15</f>
        <v>23</v>
      </c>
      <c r="B23" s="6">
        <f>A23+B19</f>
        <v>25.0931449502878</v>
      </c>
      <c r="C23" s="6">
        <f>(A23+B23)/2</f>
        <v>24.0465724751439</v>
      </c>
      <c r="D23">
        <f>COUNTIFS(A2:J11,"&gt;="&amp;A23,A2:J11,"&lt;"&amp;B23)</f>
        <v>8</v>
      </c>
      <c r="E23">
        <f>D23/B14</f>
        <v>0.08</v>
      </c>
      <c r="F23" s="11">
        <f>E23/B19</f>
        <v>0.03822</v>
      </c>
      <c r="G23" s="3" t="s">
        <v>21</v>
      </c>
      <c r="H23" s="12">
        <f>SUMPRODUCT(C23:C30,D23:D30)/100</f>
        <v>29.698063840921</v>
      </c>
    </row>
    <row r="24" spans="1:8">
      <c r="A24" s="6">
        <f>B23</f>
        <v>25.0931449502878</v>
      </c>
      <c r="B24" s="6">
        <f>A24+B19</f>
        <v>27.1862899005756</v>
      </c>
      <c r="C24" s="6">
        <f>(A24+B24)/2</f>
        <v>26.1397174254317</v>
      </c>
      <c r="D24">
        <f>COUNTIFS(A2:J11,"&gt;="&amp;A24,A2:J11,"&lt;"&amp;B24)</f>
        <v>12</v>
      </c>
      <c r="E24">
        <f>D24/B14</f>
        <v>0.12</v>
      </c>
      <c r="F24" s="11">
        <f>E24/B19</f>
        <v>0.05733</v>
      </c>
      <c r="G24" s="3" t="s">
        <v>22</v>
      </c>
      <c r="H24" s="10"/>
    </row>
    <row r="25" spans="1:8">
      <c r="A25" s="6">
        <f>B24</f>
        <v>27.1862899005756</v>
      </c>
      <c r="B25" s="6">
        <f>A25+B19</f>
        <v>29.2794348508634</v>
      </c>
      <c r="C25" s="6">
        <f>(A25+B25)/2</f>
        <v>28.2328623757195</v>
      </c>
      <c r="D25">
        <f>COUNTIFS(A2:J11,"&gt;="&amp;A25,A2:J11,"&lt;"&amp;B25)</f>
        <v>26</v>
      </c>
      <c r="E25">
        <f>D25/B14</f>
        <v>0.26</v>
      </c>
      <c r="F25" s="11">
        <f>E25/B19</f>
        <v>0.124215</v>
      </c>
      <c r="G25" s="3" t="s">
        <v>23</v>
      </c>
      <c r="H25" s="13">
        <f>SUMPRODUCT(C23:C30,C23:C30,D23:D30)/100-H23*H23</f>
        <v>9.59495016458447</v>
      </c>
    </row>
    <row r="26" spans="1:8">
      <c r="A26" s="6">
        <f>B25</f>
        <v>29.2794348508634</v>
      </c>
      <c r="B26" s="6">
        <f>A26+B19</f>
        <v>31.3725798011512</v>
      </c>
      <c r="C26" s="6">
        <f>(A26+B26)/2</f>
        <v>30.3260073260073</v>
      </c>
      <c r="D26">
        <f>COUNTIFS(A2:J11,"&gt;="&amp;A26,A2:J11,"&lt;"&amp;B26)</f>
        <v>23</v>
      </c>
      <c r="E26">
        <f>D26/B14</f>
        <v>0.23</v>
      </c>
      <c r="F26" s="11">
        <f>E26/B19</f>
        <v>0.1098825</v>
      </c>
      <c r="G26" s="3" t="s">
        <v>24</v>
      </c>
      <c r="H26" s="13">
        <f>H25*100/99</f>
        <v>9.69186885311563</v>
      </c>
    </row>
    <row r="27" spans="1:8">
      <c r="A27" s="6">
        <f>B26</f>
        <v>31.3725798011512</v>
      </c>
      <c r="B27" s="6">
        <f>A27+B19</f>
        <v>33.465724751439</v>
      </c>
      <c r="C27" s="6">
        <f>(A27+B27)/2</f>
        <v>32.4191522762951</v>
      </c>
      <c r="D27">
        <f>COUNTIFS(A2:J11,"&gt;="&amp;A27,A2:J11,"&lt;"&amp;B27)</f>
        <v>23</v>
      </c>
      <c r="E27">
        <f>D27/B14</f>
        <v>0.23</v>
      </c>
      <c r="F27" s="11">
        <f>E27/B19</f>
        <v>0.1098825</v>
      </c>
      <c r="G27" s="3" t="s">
        <v>25</v>
      </c>
      <c r="H27" s="12">
        <f>SQRT(H26)</f>
        <v>3.11317664984106</v>
      </c>
    </row>
    <row r="28" spans="1:6">
      <c r="A28" s="6">
        <f>B27</f>
        <v>33.465724751439</v>
      </c>
      <c r="B28" s="6">
        <f>A28+B19</f>
        <v>35.5588697017268</v>
      </c>
      <c r="C28" s="6">
        <f>(A28+B28)/2</f>
        <v>34.5122972265829</v>
      </c>
      <c r="D28">
        <f>COUNTIFS(A2:J11,"&gt;="&amp;A28,A2:J11,"&lt;"&amp;B28)</f>
        <v>4</v>
      </c>
      <c r="E28">
        <f>D28/B14</f>
        <v>0.04</v>
      </c>
      <c r="F28" s="11">
        <f>E28/B19</f>
        <v>0.01911</v>
      </c>
    </row>
    <row r="29" spans="1:6">
      <c r="A29" s="6">
        <f>B28</f>
        <v>35.5588697017268</v>
      </c>
      <c r="B29" s="6">
        <f>A29+B19</f>
        <v>37.6520146520147</v>
      </c>
      <c r="C29" s="6">
        <f>(A29+B29)/2</f>
        <v>36.6054421768708</v>
      </c>
      <c r="D29">
        <f>COUNTIFS(A2:J11,"&gt;="&amp;A29,A2:J11,"&lt;"&amp;B29)</f>
        <v>3</v>
      </c>
      <c r="E29">
        <f>D29/B14</f>
        <v>0.03</v>
      </c>
      <c r="F29" s="11">
        <f>E29/B19</f>
        <v>0.0143325</v>
      </c>
    </row>
    <row r="30" spans="1:6">
      <c r="A30" s="6">
        <f>B29</f>
        <v>37.6520146520147</v>
      </c>
      <c r="B30" s="6">
        <f>A30+B19</f>
        <v>39.7451596023025</v>
      </c>
      <c r="C30" s="6">
        <f>(A30+B30)/2</f>
        <v>38.6985871271586</v>
      </c>
      <c r="D30">
        <f>COUNTIFS(A2:J11,"&gt;="&amp;A30,A2:J11,"&lt;"&amp;B30)</f>
        <v>1</v>
      </c>
      <c r="E30">
        <f>D30/B14</f>
        <v>0.01</v>
      </c>
      <c r="F30" s="14">
        <f>E30/B19</f>
        <v>0.0047775</v>
      </c>
    </row>
    <row r="31" spans="1:4">
      <c r="A31" s="6"/>
      <c r="B31"/>
      <c r="D31" s="15"/>
    </row>
    <row r="32" spans="1:9">
      <c r="A32" s="7" t="s">
        <v>26</v>
      </c>
      <c r="B32" s="8"/>
      <c r="C32" s="8"/>
      <c r="D32" s="8"/>
      <c r="E32" s="8"/>
      <c r="F32" s="8"/>
      <c r="G32" s="8"/>
      <c r="H32" s="8"/>
      <c r="I32" s="8"/>
    </row>
    <row r="33" spans="1:9">
      <c r="A33" s="9" t="s">
        <v>14</v>
      </c>
      <c r="B33" s="9" t="s">
        <v>15</v>
      </c>
      <c r="C33" s="9" t="s">
        <v>17</v>
      </c>
      <c r="D33" s="9" t="s">
        <v>27</v>
      </c>
      <c r="E33" s="9" t="s">
        <v>28</v>
      </c>
      <c r="F33" s="9" t="s">
        <v>29</v>
      </c>
      <c r="G33" s="16" t="s">
        <v>30</v>
      </c>
      <c r="H33" s="16" t="s">
        <v>31</v>
      </c>
      <c r="I33" s="9" t="s">
        <v>32</v>
      </c>
    </row>
    <row r="34" spans="1:9">
      <c r="A34" s="17">
        <v>-10000000000</v>
      </c>
      <c r="B34" s="6">
        <f>B23</f>
        <v>25.0931449502878</v>
      </c>
      <c r="C34" s="18">
        <f>COUNTIFS(A2:J11,"&gt;="&amp;A34,A2:J11,"&lt;"&amp;B23)</f>
        <v>8</v>
      </c>
      <c r="D34" s="13">
        <f>_xlfn.NORM.DIST(B34,H23,H27,TRUE)</f>
        <v>0.0695473832172108</v>
      </c>
      <c r="E34" s="19">
        <f>D34*B14</f>
        <v>6.95473832172108</v>
      </c>
      <c r="F34" s="19">
        <f>C34-E34</f>
        <v>1.04526167827892</v>
      </c>
      <c r="G34" s="13">
        <f>F34*F34</f>
        <v>1.09257197607846</v>
      </c>
      <c r="H34" s="20">
        <f>G34/B14*D34</f>
        <v>0.000759855219127141</v>
      </c>
      <c r="I34" s="6">
        <f>C34*C34/E34</f>
        <v>9.20235917433656</v>
      </c>
    </row>
    <row r="35" spans="1:9">
      <c r="A35" s="6">
        <f>A24</f>
        <v>25.0931449502878</v>
      </c>
      <c r="B35" s="6">
        <f>B24</f>
        <v>27.1862899005756</v>
      </c>
      <c r="C35" s="18">
        <f>COUNTIFS(A2:J11,"&gt;="&amp;A35,A2:J11,"&lt;"&amp;B35)</f>
        <v>12</v>
      </c>
      <c r="D35" s="13">
        <f>_xlfn.NORM.DIST(B35,H23,H27,TRUE)-_xlfn.NORM.DIST(A35,H23,H27,TRUE)</f>
        <v>0.140337644202405</v>
      </c>
      <c r="E35" s="19">
        <f>B14*D35</f>
        <v>14.0337644202405</v>
      </c>
      <c r="F35" s="19">
        <f>C35-E35</f>
        <v>-2.03376442024052</v>
      </c>
      <c r="G35" s="13">
        <f>F35*F35</f>
        <v>4.13619771703626</v>
      </c>
      <c r="H35" s="20">
        <f>G35/B14*D35</f>
        <v>0.00580464243564235</v>
      </c>
      <c r="I35" s="13">
        <f>C35*C35/E35</f>
        <v>10.2609674559103</v>
      </c>
    </row>
    <row r="36" spans="1:9">
      <c r="A36" s="6">
        <f>A25</f>
        <v>27.1862899005756</v>
      </c>
      <c r="B36" s="6">
        <f>B25</f>
        <v>29.2794348508634</v>
      </c>
      <c r="C36" s="18">
        <f>COUNTIFS(A2:J11,"&gt;="&amp;A36,A2:J11,"&lt;"&amp;B36)</f>
        <v>26</v>
      </c>
      <c r="D36" s="13">
        <f>_xlfn.NORM.DIST(A36,H23,H27,TRUE)</f>
        <v>0.209885027419616</v>
      </c>
      <c r="E36" s="19">
        <f>B14*D36</f>
        <v>20.9885027419616</v>
      </c>
      <c r="F36" s="19">
        <f>C36-E36</f>
        <v>5.0114972580384</v>
      </c>
      <c r="G36" s="13">
        <f>F36*F36</f>
        <v>25.1151047673264</v>
      </c>
      <c r="H36" s="20">
        <f>G36/B14*D36</f>
        <v>0.0527128445273684</v>
      </c>
      <c r="I36" s="18">
        <f>C36*C36/E36</f>
        <v>32.2081097594683</v>
      </c>
    </row>
    <row r="37" spans="1:9">
      <c r="A37" s="6">
        <f>A26</f>
        <v>29.2794348508634</v>
      </c>
      <c r="B37" s="6">
        <f>B26</f>
        <v>31.3725798011512</v>
      </c>
      <c r="C37" s="18">
        <f>COUNTIFS(A2:J11,"&gt;="&amp;A37,A2:J11,"&lt;"&amp;B37)</f>
        <v>23</v>
      </c>
      <c r="D37" s="13">
        <f>_xlfn.NORM.DIST(B37,H23,H27,TRUE)-_xlfn.NORM.DIST(A37,H23,H27,TRUE)</f>
        <v>0.258154657368163</v>
      </c>
      <c r="E37" s="19">
        <f>B14*D37</f>
        <v>25.8154657368163</v>
      </c>
      <c r="F37" s="19">
        <f>C37-E37</f>
        <v>-2.81546573681625</v>
      </c>
      <c r="G37" s="13">
        <f>F37*F37</f>
        <v>7.92684731518627</v>
      </c>
      <c r="H37" s="20">
        <f>G37/B14*D37</f>
        <v>0.0204635255266165</v>
      </c>
      <c r="I37" s="18">
        <f>C37*C37/E37</f>
        <v>20.4915923420888</v>
      </c>
    </row>
    <row r="38" spans="1:9">
      <c r="A38" s="6">
        <f>A27</f>
        <v>31.3725798011512</v>
      </c>
      <c r="B38" s="6">
        <f>B27</f>
        <v>33.465724751439</v>
      </c>
      <c r="C38" s="18">
        <f>COUNTIFS(A2:J11,"&gt;="&amp;A38,A2:J11,"&lt;"&amp;B38)</f>
        <v>23</v>
      </c>
      <c r="D38" s="13">
        <f>_xlfn.NORM.DIST(B38,H23,H27,TRUE)-_xlfn.NORM.DIST(A38,H23,H27,TRUE)</f>
        <v>0.182234637649054</v>
      </c>
      <c r="E38" s="19">
        <f>B14*D38</f>
        <v>18.2234637649054</v>
      </c>
      <c r="F38" s="19">
        <f>C38-E38</f>
        <v>4.77653623509458</v>
      </c>
      <c r="G38" s="13">
        <f>F38*F38</f>
        <v>22.8152984051715</v>
      </c>
      <c r="H38" s="20">
        <f>G38/B14*D38</f>
        <v>0.0415773763772147</v>
      </c>
      <c r="I38" s="18">
        <f>C38*C38/E38</f>
        <v>29.0285099926362</v>
      </c>
    </row>
    <row r="39" spans="1:9">
      <c r="A39" s="6">
        <f>A28</f>
        <v>33.465724751439</v>
      </c>
      <c r="B39" s="6">
        <v>10000000000</v>
      </c>
      <c r="C39" s="18">
        <f>COUNTIFS(A2:J11,"&gt;="&amp;A39,A2:J11,"&lt;"&amp;B39)</f>
        <v>8</v>
      </c>
      <c r="D39" s="13">
        <f>1-_xlfn.NORM.DIST(A39,H23,H27,TRUE)</f>
        <v>0.113095254907259</v>
      </c>
      <c r="E39" s="19">
        <f>B14*D39</f>
        <v>11.3095254907259</v>
      </c>
      <c r="F39" s="19">
        <f>C39-E39</f>
        <v>-3.30952549072589</v>
      </c>
      <c r="G39" s="13">
        <f>F39*F39</f>
        <v>10.9529589737644</v>
      </c>
      <c r="H39" s="20">
        <f>G39/B14*D39</f>
        <v>0.0123872768712664</v>
      </c>
      <c r="I39" s="18">
        <f>C39*C39/E39</f>
        <v>5.65894652719795</v>
      </c>
    </row>
    <row r="40" spans="1:2">
      <c r="A40" s="6"/>
      <c r="B40" s="6"/>
    </row>
    <row r="41" spans="1:1">
      <c r="A41" s="6"/>
    </row>
    <row r="42" spans="1:9">
      <c r="A42" s="21"/>
      <c r="B42" s="21"/>
      <c r="C42" s="21"/>
      <c r="D42" s="21"/>
      <c r="E42" s="21"/>
      <c r="F42" s="21"/>
      <c r="G42" s="21"/>
      <c r="H42" s="21"/>
      <c r="I42" s="21"/>
    </row>
    <row r="43" spans="1:9">
      <c r="A43" s="22" t="s">
        <v>33</v>
      </c>
      <c r="B43" s="22"/>
      <c r="C43" s="23">
        <f>SUM(C34:C39)</f>
        <v>100</v>
      </c>
      <c r="D43" s="24">
        <f>SUM(D34:D39)</f>
        <v>0.973254604763708</v>
      </c>
      <c r="E43" s="25">
        <f>SUM(E34:E39)</f>
        <v>97.3254604763708</v>
      </c>
      <c r="F43" s="22" t="s">
        <v>34</v>
      </c>
      <c r="G43" s="26"/>
      <c r="H43" s="27">
        <f>I43-B14</f>
        <v>6.85048525163806</v>
      </c>
      <c r="I43" s="25">
        <f>SUM(I34:I39)</f>
        <v>106.850485251638</v>
      </c>
    </row>
    <row r="44" spans="1:9">
      <c r="A44" s="22"/>
      <c r="B44" s="22"/>
      <c r="C44" s="22" t="s">
        <v>35</v>
      </c>
      <c r="D44" s="26" t="s">
        <v>36</v>
      </c>
      <c r="E44" s="28">
        <v>3</v>
      </c>
      <c r="F44" s="22" t="s">
        <v>37</v>
      </c>
      <c r="G44" s="26"/>
      <c r="H44" s="28">
        <f>_xlfn.CHISQ.INV(0.05,E39)</f>
        <v>4.57481307932222</v>
      </c>
      <c r="I44" s="22"/>
    </row>
    <row r="45" spans="1:9">
      <c r="A45" s="22"/>
      <c r="B45" s="22"/>
      <c r="C45" s="29" t="s">
        <v>38</v>
      </c>
      <c r="D45" s="30">
        <v>0.05</v>
      </c>
      <c r="E45" s="22"/>
      <c r="F45" s="22"/>
      <c r="G45" s="22"/>
      <c r="H45" s="22"/>
      <c r="I45" s="22"/>
    </row>
    <row r="46" spans="1:9">
      <c r="A46" s="22"/>
      <c r="B46" s="22"/>
      <c r="C46" s="22" t="s">
        <v>39</v>
      </c>
      <c r="D46" s="22"/>
      <c r="E46" s="22"/>
      <c r="F46" s="22"/>
      <c r="G46" s="22"/>
      <c r="H46" s="22"/>
      <c r="I46" s="22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peset</dc:creator>
  <cp:lastModifiedBy>peset</cp:lastModifiedBy>
  <dcterms:created xsi:type="dcterms:W3CDTF">2022-11-17T17:47:25Z</dcterms:created>
  <dcterms:modified xsi:type="dcterms:W3CDTF">2022-11-17T23:30:14Z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C3FB3B5B743D4779A8EF1196517B9BBB</vt:lpwstr>
  </property>
  <property fmtid="{D5CDD505-2E9C-101B-9397-08002B2CF9AE}" pid="3" name="KSOProductBuildVer">
    <vt:lpwstr>1033-11.2.0.11214</vt:lpwstr>
  </property>
</Properties>
</file>