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<sst xmlns="http://schemas.openxmlformats.org/spreadsheetml/2006/main" count="60" uniqueCount="50">
  <si>
    <t>Вариант 17</t>
  </si>
  <si>
    <t>Втв,%</t>
  </si>
  <si>
    <t>Тз,град С</t>
  </si>
  <si>
    <t>r</t>
  </si>
  <si>
    <t>Выборочный коэффициент корреляции</t>
  </si>
  <si>
    <t>t расч</t>
  </si>
  <si>
    <t>критерия Стьюдента:</t>
  </si>
  <si>
    <t>xi</t>
  </si>
  <si>
    <t>yi</t>
  </si>
  <si>
    <t>xiyi</t>
  </si>
  <si>
    <t>xi^2</t>
  </si>
  <si>
    <t>yi^2</t>
  </si>
  <si>
    <t>t табл</t>
  </si>
  <si>
    <t>квантилей распределения Стьюдента</t>
  </si>
  <si>
    <r>
      <rPr>
        <sz val="11"/>
        <color theme="1"/>
        <rFont val="Calibri"/>
        <charset val="134"/>
        <scheme val="minor"/>
      </rPr>
      <t xml:space="preserve">Поскольку </t>
    </r>
    <r>
      <rPr>
        <b/>
        <sz val="16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расч &gt;</t>
    </r>
    <r>
      <rPr>
        <b/>
        <sz val="16"/>
        <color theme="1"/>
        <rFont val="Calibri"/>
        <charset val="134"/>
        <scheme val="minor"/>
      </rPr>
      <t xml:space="preserve"> t</t>
    </r>
    <r>
      <rPr>
        <sz val="11"/>
        <color theme="1"/>
        <rFont val="Calibri"/>
        <charset val="134"/>
        <scheme val="minor"/>
      </rPr>
      <t xml:space="preserve"> табл то при уровне значимости α = 0,05 коэффициент корреляции считаем значимо отличающимся от нуля, а следовательно, связь между величинами x, y признается статистически значимой.</t>
    </r>
  </si>
  <si>
    <t>Поскольку коэффициент корреляции признается значимо отличающимся от нуля, можно принять предположение о линейной регрессионной зависимости между наблюдаемыми величинами</t>
  </si>
  <si>
    <t>n=</t>
  </si>
  <si>
    <t>r=</t>
  </si>
  <si>
    <t>tрасч=</t>
  </si>
  <si>
    <t>tтабл=</t>
  </si>
  <si>
    <t>Система нормальных уравнений:</t>
  </si>
  <si>
    <t>МНК</t>
  </si>
  <si>
    <t>Экспоненциальная</t>
  </si>
  <si>
    <t>b0=</t>
  </si>
  <si>
    <t>X = x</t>
  </si>
  <si>
    <t>Y = ln|ae^bx|</t>
  </si>
  <si>
    <t>a = e ^b0</t>
  </si>
  <si>
    <t xml:space="preserve"> b = b1</t>
  </si>
  <si>
    <t>b1=</t>
  </si>
  <si>
    <t>эмпирическое линейное уравнение регрессии</t>
  </si>
  <si>
    <t>y =</t>
  </si>
  <si>
    <t>b0 - b1*x</t>
  </si>
  <si>
    <t>Гиперболическая</t>
  </si>
  <si>
    <t>X = 1/x</t>
  </si>
  <si>
    <t>Y = a + b/x</t>
  </si>
  <si>
    <t>a= b0</t>
  </si>
  <si>
    <t>b = b1</t>
  </si>
  <si>
    <t>коэффициенты квадратичного уравнения регрессии</t>
  </si>
  <si>
    <t>Xi=xi</t>
  </si>
  <si>
    <t>Xi^2</t>
  </si>
  <si>
    <t>Xi^3</t>
  </si>
  <si>
    <t>Xi^4</t>
  </si>
  <si>
    <t>Yi=yi</t>
  </si>
  <si>
    <t>XiYi</t>
  </si>
  <si>
    <t>Xi^2Yi</t>
  </si>
  <si>
    <t>Y = a + bx</t>
  </si>
  <si>
    <t>a = bo</t>
  </si>
  <si>
    <t xml:space="preserve">a = </t>
  </si>
  <si>
    <t xml:space="preserve">b = </t>
  </si>
  <si>
    <t xml:space="preserve">c =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</si>
</sst>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0.000"/>
    <numFmt numFmtId="44" formatCode="_(&quot;$&quot;* #,##0.00_);_(&quot;$&quot;* \(#,##0.00\);_(&quot;$&quot;* &quot;-&quot;??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6"/>
      <color theme="1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13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1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14" applyNumberFormat="0" applyAlignment="0" applyProtection="0">
      <alignment vertical="center"/>
    </xf>
    <xf numFmtId="0" fontId="20" fillId="35" borderId="21" applyNumberFormat="0" applyAlignment="0" applyProtection="0">
      <alignment vertical="center"/>
    </xf>
    <xf numFmtId="0" fontId="5" fillId="13" borderId="14" applyNumberFormat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Border="1" applyAlignment="1">
      <alignment horizontal="left"/>
    </xf>
    <xf numFmtId="0" fontId="1" fillId="2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0" fontId="0" fillId="2" borderId="0" xfId="0" applyFill="1"/>
    <xf numFmtId="0" fontId="0" fillId="3" borderId="0" xfId="0" applyFill="1"/>
    <xf numFmtId="177" fontId="0" fillId="3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0" fontId="3" fillId="6" borderId="0" xfId="0" applyFon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 applyBorder="1"/>
    <xf numFmtId="0" fontId="0" fillId="0" borderId="0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177" fontId="0" fillId="4" borderId="2" xfId="0" applyNumberFormat="1" applyFill="1" applyBorder="1"/>
    <xf numFmtId="0" fontId="0" fillId="4" borderId="2" xfId="0" applyNumberFormat="1" applyFill="1" applyBorder="1"/>
    <xf numFmtId="2" fontId="0" fillId="6" borderId="0" xfId="0" applyNumberFormat="1" applyFill="1"/>
    <xf numFmtId="177" fontId="0" fillId="4" borderId="3" xfId="0" applyNumberFormat="1" applyFill="1" applyBorder="1"/>
    <xf numFmtId="177" fontId="0" fillId="4" borderId="9" xfId="0" applyNumberFormat="1" applyFill="1" applyBorder="1"/>
    <xf numFmtId="177" fontId="0" fillId="4" borderId="4" xfId="0" applyNumberFormat="1" applyFill="1" applyBorder="1"/>
    <xf numFmtId="177" fontId="0" fillId="0" borderId="0" xfId="0" applyNumberFormat="1"/>
    <xf numFmtId="177" fontId="0" fillId="4" borderId="10" xfId="0" applyNumberFormat="1" applyFill="1" applyBorder="1"/>
    <xf numFmtId="177" fontId="0" fillId="4" borderId="0" xfId="0" applyNumberFormat="1" applyFill="1" applyBorder="1"/>
    <xf numFmtId="0" fontId="0" fillId="4" borderId="11" xfId="0" applyFill="1" applyBorder="1"/>
    <xf numFmtId="0" fontId="0" fillId="4" borderId="12" xfId="0" applyFill="1" applyBorder="1"/>
    <xf numFmtId="177" fontId="0" fillId="4" borderId="6" xfId="0" applyNumberFormat="1" applyFill="1" applyBorder="1"/>
    <xf numFmtId="0" fontId="0" fillId="4" borderId="13" xfId="0" applyFill="1" applyBorder="1"/>
    <xf numFmtId="177" fontId="0" fillId="4" borderId="8" xfId="0" applyNumberFormat="1" applyFill="1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177" fontId="0" fillId="0" borderId="0" xfId="0" applyNumberFormat="1" applyAlignment="1">
      <alignment horizontal="right"/>
    </xf>
    <xf numFmtId="0" fontId="0" fillId="7" borderId="5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7" borderId="12" xfId="0" applyFill="1" applyBorder="1"/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7" borderId="8" xfId="0" applyFill="1" applyBorder="1"/>
    <xf numFmtId="0" fontId="0" fillId="6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21287515340846"/>
          <c:y val="0.0320074005550416"/>
          <c:w val="0.943784513437231"/>
          <c:h val="0.891470860314523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 cmpd="sng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ru-RU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2000" b="1"/>
                      <a:t>y = 0,7814x</a:t>
                    </a:r>
                    <a:r>
                      <a:rPr sz="2000" b="1" baseline="35000"/>
                      <a:t>2</a:t>
                    </a:r>
                    <a:r>
                      <a:rPr sz="2000" b="1"/>
                      <a:t> + 1,3156x + 18,248</a:t>
                    </a:r>
                    <a:br>
                      <a:rPr sz="2000" b="1"/>
                    </a:br>
                    <a:r>
                      <a:rPr sz="2000" b="1"/>
                      <a:t>R</a:t>
                    </a:r>
                    <a:r>
                      <a:rPr sz="2000" b="1" baseline="35000"/>
                      <a:t>2</a:t>
                    </a:r>
                    <a:r>
                      <a:rPr sz="2000" b="1"/>
                      <a:t> = 0,9847</a:t>
                    </a:r>
                    <a:endParaRPr sz="20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19</c:v>
                </c:pt>
                <c:pt idx="1">
                  <c:v>21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46</c:v>
                </c:pt>
                <c:pt idx="6">
                  <c:v>60</c:v>
                </c:pt>
                <c:pt idx="7">
                  <c:v>63</c:v>
                </c:pt>
                <c:pt idx="8">
                  <c:v>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694763"/>
        <c:axId val="955524974"/>
      </c:scatterChart>
      <c:valAx>
        <c:axId val="2896947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524974"/>
        <c:crosses val="autoZero"/>
        <c:crossBetween val="midCat"/>
      </c:valAx>
      <c:valAx>
        <c:axId val="9555249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96947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эмпирическое линейное уравнение регрессии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892643582256"/>
                  <c:y val="-0.156478102189781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ru-RU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="1"/>
                      <a:t>y = -7,5667x + 10,956</a:t>
                    </a:r>
                    <a:br>
                      <a:rPr b="1"/>
                    </a:br>
                    <a:r>
                      <a:rPr b="1"/>
                      <a:t>R</a:t>
                    </a:r>
                    <a:r>
                      <a:rPr b="1" baseline="35000"/>
                      <a:t>2</a:t>
                    </a:r>
                    <a:r>
                      <a:rPr b="1"/>
                      <a:t> = 1</a:t>
                    </a:r>
                    <a:endParaRPr sz="20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10.9555555555556</c:v>
                </c:pt>
                <c:pt idx="1">
                  <c:v>3.38888888888894</c:v>
                </c:pt>
                <c:pt idx="2">
                  <c:v>-4.17777777777772</c:v>
                </c:pt>
                <c:pt idx="3">
                  <c:v>-11.7444444444444</c:v>
                </c:pt>
                <c:pt idx="4">
                  <c:v>-19.311111111111</c:v>
                </c:pt>
                <c:pt idx="5">
                  <c:v>-26.8777777777777</c:v>
                </c:pt>
                <c:pt idx="6">
                  <c:v>-34.4444444444444</c:v>
                </c:pt>
                <c:pt idx="7">
                  <c:v>-42.011111111111</c:v>
                </c:pt>
                <c:pt idx="8">
                  <c:v>-49.5777777777777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091991"/>
        <c:axId val="122727342"/>
      </c:scatterChart>
      <c:valAx>
        <c:axId val="536091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727342"/>
        <c:crosses val="autoZero"/>
        <c:crossBetween val="midCat"/>
      </c:valAx>
      <c:valAx>
        <c:axId val="1227273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6091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40" b="1"/>
              <a:t>Экспоненциальная</a:t>
            </a:r>
            <a:endParaRPr sz="144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Лист1!$K$24:$K$32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Лист1!$L$24:$L$32</c:f>
              <c:numCache>
                <c:formatCode>General</c:formatCode>
                <c:ptCount val="9"/>
                <c:pt idx="0">
                  <c:v>10.9555555555556</c:v>
                </c:pt>
                <c:pt idx="1">
                  <c:v>18.5222222222223</c:v>
                </c:pt>
                <c:pt idx="2">
                  <c:v>26.0888888888889</c:v>
                </c:pt>
                <c:pt idx="3">
                  <c:v>33.6555555555556</c:v>
                </c:pt>
                <c:pt idx="4">
                  <c:v>41.2222222222222</c:v>
                </c:pt>
                <c:pt idx="5">
                  <c:v>48.7888888888889</c:v>
                </c:pt>
                <c:pt idx="6">
                  <c:v>56.3555555555556</c:v>
                </c:pt>
                <c:pt idx="7">
                  <c:v>63.9222222222222</c:v>
                </c:pt>
                <c:pt idx="8">
                  <c:v>71.4888888888889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84549"/>
        <c:axId val="214718156"/>
      </c:scatterChart>
      <c:valAx>
        <c:axId val="34658454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4718156"/>
        <c:crosses val="autoZero"/>
        <c:crossBetween val="midCat"/>
      </c:valAx>
      <c:valAx>
        <c:axId val="2147181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658454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 sz="1200" b="1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Гиперболическая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16189427312775"/>
          <c:y val="0.180873180873181"/>
          <c:w val="0.908094713656388"/>
          <c:h val="0.711573111573112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91437224669603"/>
                  <c:y val="0.0487410487410493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ru-RU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400"/>
                      <a:t>y = 43,765e</a:t>
                    </a:r>
                    <a:r>
                      <a:rPr sz="1400" baseline="35000"/>
                      <a:t>-0,682x</a:t>
                    </a:r>
                    <a:br>
                      <a:rPr sz="1400"/>
                    </a:br>
                    <a:r>
                      <a:rPr sz="1400"/>
                      <a:t>R</a:t>
                    </a:r>
                    <a:r>
                      <a:rPr sz="1400" baseline="35000"/>
                      <a:t>2</a:t>
                    </a:r>
                    <a:r>
                      <a:rPr sz="1400"/>
                      <a:t> = 0,1069</a:t>
                    </a:r>
                    <a:endParaRPr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28575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Лист1!$K$39:$K$47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0.5</c:v>
                </c:pt>
                <c:pt idx="3">
                  <c:v>0.333333333333333</c:v>
                </c:pt>
                <c:pt idx="4">
                  <c:v>0.25</c:v>
                </c:pt>
                <c:pt idx="5">
                  <c:v>0.2</c:v>
                </c:pt>
                <c:pt idx="6">
                  <c:v>0.166666666666667</c:v>
                </c:pt>
                <c:pt idx="7">
                  <c:v>0.142857142857143</c:v>
                </c:pt>
                <c:pt idx="8">
                  <c:v>0.125</c:v>
                </c:pt>
              </c:numCache>
            </c:numRef>
          </c:xVal>
          <c:yVal>
            <c:numRef>
              <c:f>Лист1!$L$39:$L$47</c:f>
              <c:numCache>
                <c:formatCode>General</c:formatCode>
                <c:ptCount val="9"/>
                <c:pt idx="0">
                  <c:v>10.9555555555556</c:v>
                </c:pt>
                <c:pt idx="1">
                  <c:v>18.5222222222223</c:v>
                </c:pt>
                <c:pt idx="2">
                  <c:v>26.0888888888889</c:v>
                </c:pt>
                <c:pt idx="3">
                  <c:v>33.6555555555556</c:v>
                </c:pt>
                <c:pt idx="4">
                  <c:v>41.2222222222222</c:v>
                </c:pt>
                <c:pt idx="5">
                  <c:v>48.7888888888889</c:v>
                </c:pt>
                <c:pt idx="6">
                  <c:v>56.3555555555556</c:v>
                </c:pt>
                <c:pt idx="7">
                  <c:v>63.9222222222222</c:v>
                </c:pt>
                <c:pt idx="8">
                  <c:v>71.4888888888889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23820"/>
        <c:axId val="717890354"/>
      </c:scatterChart>
      <c:valAx>
        <c:axId val="1262238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7890354"/>
        <c:crosses val="autoZero"/>
        <c:crossBetween val="midCat"/>
      </c:valAx>
      <c:valAx>
        <c:axId val="7178903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2238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Гиперболическая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16868798235943"/>
          <c:y val="0.172477487878088"/>
          <c:w val="0.907993384785005"/>
          <c:h val="0.711706303394135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18495038588754"/>
                  <c:y val="0.0517201570076195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ru-RU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800" b="1"/>
                      <a:t>y = 14,843e</a:t>
                    </a:r>
                    <a:r>
                      <a:rPr sz="1800" b="1" baseline="35000"/>
                      <a:t>0,2188x</a:t>
                    </a:r>
                    <a:br>
                      <a:rPr sz="1800" b="1"/>
                    </a:br>
                    <a:r>
                      <a:rPr sz="1800" b="1"/>
                      <a:t>R</a:t>
                    </a:r>
                    <a:r>
                      <a:rPr sz="1800" b="1" baseline="35000"/>
                      <a:t>2</a:t>
                    </a:r>
                    <a:r>
                      <a:rPr sz="1800" b="1"/>
                      <a:t> = 0,9342</a:t>
                    </a:r>
                    <a:endParaRPr sz="18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05837004405286"/>
                  <c:y val="0.0484876471946433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ru-RU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600" b="1"/>
                      <a:t>y = 14,843e</a:t>
                    </a:r>
                    <a:r>
                      <a:rPr sz="1600" b="1" baseline="35000"/>
                      <a:t>0,2188x</a:t>
                    </a:r>
                    <a:br>
                      <a:rPr sz="1600" b="1"/>
                    </a:br>
                    <a:r>
                      <a:rPr sz="1600" b="1"/>
                      <a:t>R</a:t>
                    </a:r>
                    <a:r>
                      <a:rPr sz="1600" b="1" baseline="35000"/>
                      <a:t>2</a:t>
                    </a:r>
                    <a:r>
                      <a:rPr sz="1600" b="1"/>
                      <a:t> = 0,9342</a:t>
                    </a:r>
                    <a:endParaRPr sz="1600" b="1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ru-RU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Лист1!$K$53:$K$61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Лист1!$L$53:$L$61</c:f>
              <c:numCache>
                <c:formatCode>General</c:formatCode>
                <c:ptCount val="9"/>
                <c:pt idx="0">
                  <c:v>10.9555555555556</c:v>
                </c:pt>
                <c:pt idx="1">
                  <c:v>18.5222222222223</c:v>
                </c:pt>
                <c:pt idx="2">
                  <c:v>26.0888888888889</c:v>
                </c:pt>
                <c:pt idx="3">
                  <c:v>33.6555555555556</c:v>
                </c:pt>
                <c:pt idx="4">
                  <c:v>41.2222222222222</c:v>
                </c:pt>
                <c:pt idx="5">
                  <c:v>48.7888888888889</c:v>
                </c:pt>
                <c:pt idx="6">
                  <c:v>56.3555555555556</c:v>
                </c:pt>
                <c:pt idx="7">
                  <c:v>63.9222222222222</c:v>
                </c:pt>
                <c:pt idx="8">
                  <c:v>71.4888888888889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053866"/>
        <c:axId val="516516917"/>
      </c:scatterChart>
      <c:valAx>
        <c:axId val="74205386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516917"/>
        <c:crosses val="autoZero"/>
        <c:crossBetween val="midCat"/>
      </c:valAx>
      <c:valAx>
        <c:axId val="5165169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05386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7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696595</xdr:colOff>
      <xdr:row>17</xdr:row>
      <xdr:rowOff>93345</xdr:rowOff>
    </xdr:from>
    <xdr:to>
      <xdr:col>8</xdr:col>
      <xdr:colOff>696076</xdr:colOff>
      <xdr:row>20</xdr:row>
      <xdr:rowOff>173355</xdr:rowOff>
    </xdr:to>
    <xdr:pic>
      <xdr:nvPicPr>
        <xdr:cNvPr id="5" name="Рисунок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568315" y="3522345"/>
          <a:ext cx="1713865" cy="66103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</xdr:colOff>
      <xdr:row>17</xdr:row>
      <xdr:rowOff>71755</xdr:rowOff>
    </xdr:from>
    <xdr:to>
      <xdr:col>6</xdr:col>
      <xdr:colOff>742950</xdr:colOff>
      <xdr:row>23</xdr:row>
      <xdr:rowOff>71625</xdr:rowOff>
    </xdr:to>
    <xdr:pic>
      <xdr:nvPicPr>
        <xdr:cNvPr id="2" name="Рисунок 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441065" y="3500755"/>
          <a:ext cx="2173605" cy="1170940"/>
        </a:xfrm>
        <a:prstGeom prst="rect">
          <a:avLst/>
        </a:prstGeom>
      </xdr:spPr>
    </xdr:pic>
    <xdr:clientData/>
  </xdr:twoCellAnchor>
  <xdr:twoCellAnchor editAs="oneCell">
    <xdr:from>
      <xdr:col>5</xdr:col>
      <xdr:colOff>78105</xdr:colOff>
      <xdr:row>52</xdr:row>
      <xdr:rowOff>133350</xdr:rowOff>
    </xdr:from>
    <xdr:to>
      <xdr:col>8</xdr:col>
      <xdr:colOff>252730</xdr:colOff>
      <xdr:row>61</xdr:row>
      <xdr:rowOff>154940</xdr:rowOff>
    </xdr:to>
    <xdr:pic>
      <xdr:nvPicPr>
        <xdr:cNvPr id="10" name="Рисунок 9" descr="https://excel2.ru/sites/default/files/styles/mymedium_320/public/regress-20.png?itok=aNwbpNf9"/>
        <xdr:cNvPicPr>
          <a:picLocks noChangeAspect="1" noChangeArrowheads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92575" y="10363200"/>
          <a:ext cx="2746375" cy="1774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29845</xdr:colOff>
      <xdr:row>3</xdr:row>
      <xdr:rowOff>72390</xdr:rowOff>
    </xdr:from>
    <xdr:to>
      <xdr:col>10</xdr:col>
      <xdr:colOff>584835</xdr:colOff>
      <xdr:row>15</xdr:row>
      <xdr:rowOff>97790</xdr:rowOff>
    </xdr:to>
    <xdr:graphicFrame>
      <xdr:nvGraphicFramePr>
        <xdr:cNvPr id="4" name="Диаграмма 3"/>
        <xdr:cNvGraphicFramePr/>
      </xdr:nvGraphicFramePr>
      <xdr:xfrm>
        <a:off x="4044315" y="662940"/>
        <a:ext cx="4584065" cy="2482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883285</xdr:colOff>
      <xdr:row>25</xdr:row>
      <xdr:rowOff>21590</xdr:rowOff>
    </xdr:from>
    <xdr:to>
      <xdr:col>9</xdr:col>
      <xdr:colOff>196850</xdr:colOff>
      <xdr:row>37</xdr:row>
      <xdr:rowOff>7620</xdr:rowOff>
    </xdr:to>
    <xdr:graphicFrame>
      <xdr:nvGraphicFramePr>
        <xdr:cNvPr id="6" name="Диаграмма 5"/>
        <xdr:cNvGraphicFramePr/>
      </xdr:nvGraphicFramePr>
      <xdr:xfrm>
        <a:off x="3394075" y="5012690"/>
        <a:ext cx="4246245" cy="236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594995</xdr:colOff>
      <xdr:row>18</xdr:row>
      <xdr:rowOff>34290</xdr:rowOff>
    </xdr:from>
    <xdr:to>
      <xdr:col>22</xdr:col>
      <xdr:colOff>109220</xdr:colOff>
      <xdr:row>32</xdr:row>
      <xdr:rowOff>15240</xdr:rowOff>
    </xdr:to>
    <xdr:graphicFrame>
      <xdr:nvGraphicFramePr>
        <xdr:cNvPr id="7" name="Диаграмма 6"/>
        <xdr:cNvGraphicFramePr/>
      </xdr:nvGraphicFramePr>
      <xdr:xfrm>
        <a:off x="12067540" y="365379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594360</xdr:colOff>
      <xdr:row>33</xdr:row>
      <xdr:rowOff>200660</xdr:rowOff>
    </xdr:from>
    <xdr:to>
      <xdr:col>22</xdr:col>
      <xdr:colOff>108585</xdr:colOff>
      <xdr:row>48</xdr:row>
      <xdr:rowOff>57785</xdr:rowOff>
    </xdr:to>
    <xdr:graphicFrame>
      <xdr:nvGraphicFramePr>
        <xdr:cNvPr id="8" name="Диаграмма 7"/>
        <xdr:cNvGraphicFramePr/>
      </xdr:nvGraphicFramePr>
      <xdr:xfrm>
        <a:off x="12066905" y="6781800"/>
        <a:ext cx="4572000" cy="27438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584835</xdr:colOff>
      <xdr:row>49</xdr:row>
      <xdr:rowOff>189230</xdr:rowOff>
    </xdr:from>
    <xdr:to>
      <xdr:col>22</xdr:col>
      <xdr:colOff>99060</xdr:colOff>
      <xdr:row>64</xdr:row>
      <xdr:rowOff>36830</xdr:rowOff>
    </xdr:to>
    <xdr:graphicFrame>
      <xdr:nvGraphicFramePr>
        <xdr:cNvPr id="9" name="Диаграмма 8"/>
        <xdr:cNvGraphicFramePr/>
      </xdr:nvGraphicFramePr>
      <xdr:xfrm>
        <a:off x="12057380" y="98475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1"/>
  <sheetViews>
    <sheetView tabSelected="1" zoomScale="85" zoomScaleNormal="85" workbookViewId="0">
      <selection activeCell="D24" sqref="D24"/>
    </sheetView>
  </sheetViews>
  <sheetFormatPr defaultColWidth="9" defaultRowHeight="15"/>
  <cols>
    <col min="1" max="1" width="13.552380952381" customWidth="1"/>
    <col min="2" max="2" width="12.6666666666667" customWidth="1"/>
    <col min="3" max="3" width="11.4380952380952" customWidth="1"/>
    <col min="4" max="4" width="13.552380952381" customWidth="1"/>
    <col min="5" max="5" width="9" customWidth="1"/>
    <col min="6" max="9" width="12.8571428571429"/>
    <col min="11" max="14" width="12.8571428571429"/>
    <col min="16" max="16" width="12.8571428571429"/>
  </cols>
  <sheetData>
    <row r="1" spans="1:3">
      <c r="A1" s="1" t="s">
        <v>0</v>
      </c>
      <c r="B1" s="1"/>
      <c r="C1" s="1"/>
    </row>
    <row r="2" ht="15.75" spans="1:10">
      <c r="A2" s="2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ht="15.75" spans="1:25">
      <c r="A3" s="2" t="s">
        <v>2</v>
      </c>
      <c r="B3" s="3">
        <v>19</v>
      </c>
      <c r="C3" s="3">
        <v>21</v>
      </c>
      <c r="D3" s="3">
        <v>23</v>
      </c>
      <c r="E3" s="3">
        <v>28</v>
      </c>
      <c r="F3" s="3">
        <v>33</v>
      </c>
      <c r="G3" s="3">
        <v>46</v>
      </c>
      <c r="H3" s="3">
        <v>60</v>
      </c>
      <c r="I3" s="3">
        <v>63</v>
      </c>
      <c r="J3" s="3">
        <v>78</v>
      </c>
      <c r="X3" t="s">
        <v>3</v>
      </c>
      <c r="Y3" t="s">
        <v>4</v>
      </c>
    </row>
    <row r="4" spans="24:25">
      <c r="X4" t="s">
        <v>5</v>
      </c>
      <c r="Y4" t="s">
        <v>6</v>
      </c>
    </row>
    <row r="5" ht="15.75" spans="1:2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X5" t="s">
        <v>12</v>
      </c>
      <c r="Y5" t="s">
        <v>13</v>
      </c>
    </row>
    <row r="6" ht="15.75" spans="1:5">
      <c r="A6" s="3">
        <v>0</v>
      </c>
      <c r="B6" s="3">
        <v>19</v>
      </c>
      <c r="C6" s="5">
        <f>A6*B6</f>
        <v>0</v>
      </c>
      <c r="D6" s="5">
        <f>POWER(A6,2)</f>
        <v>0</v>
      </c>
      <c r="E6" s="5">
        <f>POWER(B6,2)</f>
        <v>361</v>
      </c>
    </row>
    <row r="7" ht="15.75" spans="1:5">
      <c r="A7" s="3">
        <v>1</v>
      </c>
      <c r="B7" s="3">
        <v>21</v>
      </c>
      <c r="C7" s="5">
        <f t="shared" ref="C7:C14" si="0">A7*B7</f>
        <v>21</v>
      </c>
      <c r="D7" s="5">
        <f t="shared" ref="D7:D14" si="1">POWER(A7,2)</f>
        <v>1</v>
      </c>
      <c r="E7" s="5">
        <f t="shared" ref="E7:E14" si="2">POWER(B7,2)</f>
        <v>441</v>
      </c>
    </row>
    <row r="8" ht="21" spans="1:24">
      <c r="A8" s="3">
        <v>2</v>
      </c>
      <c r="B8" s="3">
        <v>23</v>
      </c>
      <c r="C8" s="5">
        <f t="shared" si="0"/>
        <v>46</v>
      </c>
      <c r="D8" s="5">
        <f t="shared" si="1"/>
        <v>4</v>
      </c>
      <c r="E8" s="5">
        <f t="shared" si="2"/>
        <v>529</v>
      </c>
      <c r="X8" s="60" t="s">
        <v>14</v>
      </c>
    </row>
    <row r="9" ht="15.75" spans="1:5">
      <c r="A9" s="3">
        <v>3</v>
      </c>
      <c r="B9" s="3">
        <v>28</v>
      </c>
      <c r="C9" s="5">
        <f t="shared" si="0"/>
        <v>84</v>
      </c>
      <c r="D9" s="5">
        <f t="shared" si="1"/>
        <v>9</v>
      </c>
      <c r="E9" s="5">
        <f t="shared" si="2"/>
        <v>784</v>
      </c>
    </row>
    <row r="10" ht="15.75" spans="1:24">
      <c r="A10" s="3">
        <v>4</v>
      </c>
      <c r="B10" s="3">
        <v>33</v>
      </c>
      <c r="C10" s="5">
        <f t="shared" si="0"/>
        <v>132</v>
      </c>
      <c r="D10" s="5">
        <f t="shared" si="1"/>
        <v>16</v>
      </c>
      <c r="E10" s="5">
        <f t="shared" si="2"/>
        <v>1089</v>
      </c>
      <c r="X10" t="s">
        <v>15</v>
      </c>
    </row>
    <row r="11" ht="15.75" spans="1:5">
      <c r="A11" s="3">
        <v>5</v>
      </c>
      <c r="B11" s="3">
        <v>46</v>
      </c>
      <c r="C11" s="5">
        <f t="shared" si="0"/>
        <v>230</v>
      </c>
      <c r="D11" s="5">
        <f t="shared" si="1"/>
        <v>25</v>
      </c>
      <c r="E11" s="5">
        <f t="shared" si="2"/>
        <v>2116</v>
      </c>
    </row>
    <row r="12" ht="15.75" spans="1:5">
      <c r="A12" s="3">
        <v>6</v>
      </c>
      <c r="B12" s="3">
        <v>60</v>
      </c>
      <c r="C12" s="5">
        <f t="shared" si="0"/>
        <v>360</v>
      </c>
      <c r="D12" s="5">
        <f t="shared" si="1"/>
        <v>36</v>
      </c>
      <c r="E12" s="5">
        <f t="shared" si="2"/>
        <v>3600</v>
      </c>
    </row>
    <row r="13" ht="15.75" spans="1:5">
      <c r="A13" s="3">
        <v>7</v>
      </c>
      <c r="B13" s="3">
        <v>63</v>
      </c>
      <c r="C13" s="5">
        <f t="shared" si="0"/>
        <v>441</v>
      </c>
      <c r="D13" s="5">
        <f t="shared" si="1"/>
        <v>49</v>
      </c>
      <c r="E13" s="5">
        <f t="shared" si="2"/>
        <v>3969</v>
      </c>
    </row>
    <row r="14" ht="15.75" spans="1:5">
      <c r="A14" s="3">
        <v>8</v>
      </c>
      <c r="B14" s="3">
        <v>78</v>
      </c>
      <c r="C14" s="5">
        <f t="shared" si="0"/>
        <v>624</v>
      </c>
      <c r="D14" s="5">
        <f t="shared" si="1"/>
        <v>64</v>
      </c>
      <c r="E14" s="5">
        <f t="shared" si="2"/>
        <v>6084</v>
      </c>
    </row>
    <row r="15" ht="15.75" spans="1:5">
      <c r="A15" s="6">
        <f>SUM(A6:A14)</f>
        <v>36</v>
      </c>
      <c r="B15" s="6">
        <f>SUM(B6:B14)</f>
        <v>371</v>
      </c>
      <c r="C15" s="6">
        <f>SUM(C6:C14)</f>
        <v>1938</v>
      </c>
      <c r="D15" s="6">
        <f>SUM(D6:D14)</f>
        <v>204</v>
      </c>
      <c r="E15" s="6">
        <f>SUM(E6:E14)</f>
        <v>18973</v>
      </c>
    </row>
    <row r="16" spans="1:2">
      <c r="A16" s="7" t="s">
        <v>16</v>
      </c>
      <c r="B16" s="7">
        <f>COUNT(A6:A14)</f>
        <v>9</v>
      </c>
    </row>
    <row r="17" spans="1:6">
      <c r="A17" s="8" t="s">
        <v>17</v>
      </c>
      <c r="B17" s="9">
        <f>CORREL(A6:A14,B6:B14)</f>
        <v>0.966234511667652</v>
      </c>
      <c r="C17" s="10" t="s">
        <v>18</v>
      </c>
      <c r="D17" s="11">
        <f>ABS(B17)*SQRT((B16-2)/(1-B17^2))</f>
        <v>9.92150123037036</v>
      </c>
      <c r="E17" s="12" t="s">
        <v>19</v>
      </c>
      <c r="F17" s="13">
        <v>2.36</v>
      </c>
    </row>
    <row r="19" ht="15.75" spans="1:4">
      <c r="A19" t="s">
        <v>20</v>
      </c>
      <c r="D19" t="s">
        <v>21</v>
      </c>
    </row>
    <row r="20" spans="1:4">
      <c r="A20" s="14">
        <f>B16</f>
        <v>9</v>
      </c>
      <c r="B20" s="15">
        <f>A15</f>
        <v>36</v>
      </c>
      <c r="D20" s="16">
        <f>B15</f>
        <v>371</v>
      </c>
    </row>
    <row r="21" ht="15.75" spans="1:4">
      <c r="A21" s="17">
        <f>A15</f>
        <v>36</v>
      </c>
      <c r="B21" s="18">
        <f>D15</f>
        <v>204</v>
      </c>
      <c r="D21" s="19">
        <f>C15</f>
        <v>1938</v>
      </c>
    </row>
    <row r="22" ht="15.75" spans="11:14">
      <c r="K22" s="57" t="s">
        <v>22</v>
      </c>
      <c r="L22" s="57"/>
      <c r="M22" s="57"/>
      <c r="N22" s="57"/>
    </row>
    <row r="23" spans="1:14">
      <c r="A23">
        <f t="array" ref="A23:B24">MINVERSE(A20:B21)</f>
        <v>0.377777777777778</v>
      </c>
      <c r="B23">
        <v>-0.0666666666666667</v>
      </c>
      <c r="C23" s="20" t="s">
        <v>23</v>
      </c>
      <c r="D23" s="21">
        <f t="array" ref="D23:D24">MMULT(A23:B24,D20:D21)</f>
        <v>10.9555555555556</v>
      </c>
      <c r="K23" s="57" t="s">
        <v>24</v>
      </c>
      <c r="L23" s="57" t="s">
        <v>25</v>
      </c>
      <c r="M23" s="57" t="s">
        <v>26</v>
      </c>
      <c r="N23" s="57" t="s">
        <v>27</v>
      </c>
    </row>
    <row r="24" ht="15.75" spans="1:14">
      <c r="A24">
        <v>-0.0666666666666667</v>
      </c>
      <c r="B24">
        <v>0.0166666666666667</v>
      </c>
      <c r="C24" s="22" t="s">
        <v>28</v>
      </c>
      <c r="D24" s="23">
        <v>7.56666666666666</v>
      </c>
      <c r="K24" s="57">
        <f>A6</f>
        <v>0</v>
      </c>
      <c r="L24" s="57">
        <f>LN(M24*EXP(N24*K24))</f>
        <v>10.9555555555556</v>
      </c>
      <c r="M24" s="57">
        <f>EXP(D23)</f>
        <v>57271.3372797168</v>
      </c>
      <c r="N24" s="57">
        <f>D24</f>
        <v>7.56666666666666</v>
      </c>
    </row>
    <row r="25" spans="11:14">
      <c r="K25" s="57">
        <f t="shared" ref="K25:K32" si="3">A7</f>
        <v>1</v>
      </c>
      <c r="L25" s="57">
        <f>LN(M24*EXP(N24*K25))</f>
        <v>18.5222222222223</v>
      </c>
      <c r="M25" s="57"/>
      <c r="N25" s="57"/>
    </row>
    <row r="26" spans="1:14">
      <c r="A26" t="s">
        <v>29</v>
      </c>
      <c r="K26" s="57">
        <f t="shared" si="3"/>
        <v>2</v>
      </c>
      <c r="L26" s="57">
        <f>LN(M24*EXP(N24*K26))</f>
        <v>26.0888888888889</v>
      </c>
      <c r="M26" s="57"/>
      <c r="N26" s="57"/>
    </row>
    <row r="27" ht="15.75" spans="1:14">
      <c r="A27" s="4" t="s">
        <v>7</v>
      </c>
      <c r="B27" s="4" t="s">
        <v>8</v>
      </c>
      <c r="K27" s="57">
        <f t="shared" si="3"/>
        <v>3</v>
      </c>
      <c r="L27" s="57">
        <f>LN(M24*EXP(N24*K27))</f>
        <v>33.6555555555556</v>
      </c>
      <c r="M27" s="57"/>
      <c r="N27" s="57"/>
    </row>
    <row r="28" ht="15.75" spans="1:14">
      <c r="A28" s="3">
        <v>0</v>
      </c>
      <c r="B28" s="3">
        <f>D23-D24*A6</f>
        <v>10.9555555555556</v>
      </c>
      <c r="K28" s="57">
        <f t="shared" si="3"/>
        <v>4</v>
      </c>
      <c r="L28" s="57">
        <f>LN(M24*EXP(N24*K28))</f>
        <v>41.2222222222222</v>
      </c>
      <c r="M28" s="57"/>
      <c r="N28" s="57"/>
    </row>
    <row r="29" ht="15.75" spans="1:14">
      <c r="A29" s="3">
        <v>1</v>
      </c>
      <c r="B29" s="3">
        <f>D23-D24*A7</f>
        <v>3.38888888888894</v>
      </c>
      <c r="K29" s="57">
        <f t="shared" si="3"/>
        <v>5</v>
      </c>
      <c r="L29" s="57">
        <f>LN(M24*EXP(N24*K29))</f>
        <v>48.7888888888889</v>
      </c>
      <c r="M29" s="57"/>
      <c r="N29" s="57"/>
    </row>
    <row r="30" ht="15.75" spans="1:14">
      <c r="A30" s="3">
        <v>2</v>
      </c>
      <c r="B30" s="3">
        <f>D23-D24*A8</f>
        <v>-4.17777777777772</v>
      </c>
      <c r="K30" s="57">
        <f t="shared" si="3"/>
        <v>6</v>
      </c>
      <c r="L30" s="57">
        <f>LN(M24*EXP(N24*K30))</f>
        <v>56.3555555555556</v>
      </c>
      <c r="M30" s="57"/>
      <c r="N30" s="57"/>
    </row>
    <row r="31" ht="15.75" spans="1:14">
      <c r="A31" s="3">
        <v>3</v>
      </c>
      <c r="B31" s="3">
        <f>D23-D24*A9</f>
        <v>-11.7444444444444</v>
      </c>
      <c r="K31" s="57">
        <f t="shared" si="3"/>
        <v>7</v>
      </c>
      <c r="L31" s="57">
        <f>LN(M24*EXP(N24*K31))</f>
        <v>63.9222222222222</v>
      </c>
      <c r="M31" s="57"/>
      <c r="N31" s="57"/>
    </row>
    <row r="32" ht="15.75" spans="1:14">
      <c r="A32" s="3">
        <v>4</v>
      </c>
      <c r="B32" s="3">
        <f>D23-D24*A10</f>
        <v>-19.311111111111</v>
      </c>
      <c r="K32" s="57">
        <f t="shared" si="3"/>
        <v>8</v>
      </c>
      <c r="L32" s="57">
        <f>LN(M24*EXP(N24*K32))</f>
        <v>71.4888888888889</v>
      </c>
      <c r="M32" s="57"/>
      <c r="N32" s="57"/>
    </row>
    <row r="33" ht="15.75" spans="1:2">
      <c r="A33" s="3">
        <v>5</v>
      </c>
      <c r="B33" s="3">
        <f>D23-D24*A11</f>
        <v>-26.8777777777777</v>
      </c>
    </row>
    <row r="34" ht="15.75" spans="1:2">
      <c r="A34" s="3">
        <v>6</v>
      </c>
      <c r="B34" s="3">
        <f>D23-D24*A12</f>
        <v>-34.4444444444444</v>
      </c>
    </row>
    <row r="35" ht="15.75" spans="1:2">
      <c r="A35" s="3">
        <v>7</v>
      </c>
      <c r="B35" s="3">
        <f>D23-D24*A13</f>
        <v>-42.011111111111</v>
      </c>
    </row>
    <row r="36" ht="15.75" spans="1:4">
      <c r="A36" s="3">
        <v>8</v>
      </c>
      <c r="B36" s="3">
        <f>D23-D24*A14</f>
        <v>-49.5777777777777</v>
      </c>
      <c r="C36" t="s">
        <v>30</v>
      </c>
      <c r="D36" t="s">
        <v>31</v>
      </c>
    </row>
    <row r="37" spans="11:14">
      <c r="K37" s="58" t="s">
        <v>32</v>
      </c>
      <c r="L37" s="58"/>
      <c r="M37" s="58"/>
      <c r="N37" s="58"/>
    </row>
    <row r="38" spans="11:14">
      <c r="K38" s="58" t="s">
        <v>33</v>
      </c>
      <c r="L38" s="58" t="s">
        <v>34</v>
      </c>
      <c r="M38" s="58" t="s">
        <v>35</v>
      </c>
      <c r="N38" s="58" t="s">
        <v>36</v>
      </c>
    </row>
    <row r="39" spans="1:14">
      <c r="A39" t="s">
        <v>37</v>
      </c>
      <c r="E39" s="24"/>
      <c r="F39" s="24"/>
      <c r="G39" s="25"/>
      <c r="K39" s="58">
        <v>0</v>
      </c>
      <c r="L39" s="58">
        <f>M39</f>
        <v>10.9555555555556</v>
      </c>
      <c r="M39" s="58">
        <f>D23</f>
        <v>10.9555555555556</v>
      </c>
      <c r="N39" s="58">
        <f>D24</f>
        <v>7.56666666666666</v>
      </c>
    </row>
    <row r="40" spans="1:14">
      <c r="A40" s="26" t="s">
        <v>38</v>
      </c>
      <c r="B40" s="26" t="s">
        <v>39</v>
      </c>
      <c r="C40" s="26" t="s">
        <v>40</v>
      </c>
      <c r="D40" s="26" t="s">
        <v>41</v>
      </c>
      <c r="E40" s="26" t="s">
        <v>42</v>
      </c>
      <c r="F40" s="26" t="s">
        <v>43</v>
      </c>
      <c r="G40" s="26" t="s">
        <v>44</v>
      </c>
      <c r="K40" s="58">
        <f t="shared" ref="K40:K47" si="4">1/A7</f>
        <v>1</v>
      </c>
      <c r="L40" s="58">
        <f>M39+N39/K40</f>
        <v>18.5222222222223</v>
      </c>
      <c r="M40" s="58"/>
      <c r="N40" s="58"/>
    </row>
    <row r="41" spans="1:14">
      <c r="A41" s="27">
        <f>A6</f>
        <v>0</v>
      </c>
      <c r="B41" s="28">
        <f>A41^2</f>
        <v>0</v>
      </c>
      <c r="C41" s="28">
        <f>A41^3</f>
        <v>0</v>
      </c>
      <c r="D41" s="28">
        <f>A41^4</f>
        <v>0</v>
      </c>
      <c r="E41" s="27">
        <f>B6</f>
        <v>19</v>
      </c>
      <c r="F41" s="28">
        <f>A41*E41</f>
        <v>0</v>
      </c>
      <c r="G41" s="28">
        <f>B41*E41</f>
        <v>0</v>
      </c>
      <c r="K41" s="58">
        <f t="shared" si="4"/>
        <v>0.5</v>
      </c>
      <c r="L41" s="58">
        <f>M39+N39/K41</f>
        <v>26.0888888888889</v>
      </c>
      <c r="M41" s="58"/>
      <c r="N41" s="58"/>
    </row>
    <row r="42" spans="1:14">
      <c r="A42" s="27">
        <f t="shared" ref="A42:A49" si="5">A7</f>
        <v>1</v>
      </c>
      <c r="B42" s="28">
        <f t="shared" ref="B42:B49" si="6">A42^2</f>
        <v>1</v>
      </c>
      <c r="C42" s="28">
        <f t="shared" ref="C42:C49" si="7">A42^3</f>
        <v>1</v>
      </c>
      <c r="D42" s="28">
        <f t="shared" ref="D42:D49" si="8">A42^4</f>
        <v>1</v>
      </c>
      <c r="E42" s="27">
        <f t="shared" ref="E42:E49" si="9">B7</f>
        <v>21</v>
      </c>
      <c r="F42" s="28">
        <f t="shared" ref="F42:F49" si="10">A42*E42</f>
        <v>21</v>
      </c>
      <c r="G42" s="28">
        <f t="shared" ref="G42:G49" si="11">B42*E42</f>
        <v>21</v>
      </c>
      <c r="K42" s="58">
        <f t="shared" si="4"/>
        <v>0.333333333333333</v>
      </c>
      <c r="L42" s="58">
        <f>M39+N39/K42</f>
        <v>33.6555555555556</v>
      </c>
      <c r="M42" s="58"/>
      <c r="N42" s="58"/>
    </row>
    <row r="43" spans="1:14">
      <c r="A43" s="27">
        <f t="shared" si="5"/>
        <v>2</v>
      </c>
      <c r="B43" s="28">
        <f t="shared" si="6"/>
        <v>4</v>
      </c>
      <c r="C43" s="28">
        <f t="shared" si="7"/>
        <v>8</v>
      </c>
      <c r="D43" s="28">
        <f t="shared" si="8"/>
        <v>16</v>
      </c>
      <c r="E43" s="27">
        <f t="shared" si="9"/>
        <v>23</v>
      </c>
      <c r="F43" s="28">
        <f t="shared" si="10"/>
        <v>46</v>
      </c>
      <c r="G43" s="28">
        <f t="shared" si="11"/>
        <v>92</v>
      </c>
      <c r="K43" s="58">
        <f t="shared" si="4"/>
        <v>0.25</v>
      </c>
      <c r="L43" s="58">
        <f>M39+N39/K43</f>
        <v>41.2222222222222</v>
      </c>
      <c r="M43" s="58"/>
      <c r="N43" s="58"/>
    </row>
    <row r="44" spans="1:14">
      <c r="A44" s="27">
        <f t="shared" si="5"/>
        <v>3</v>
      </c>
      <c r="B44" s="28">
        <f t="shared" si="6"/>
        <v>9</v>
      </c>
      <c r="C44" s="28">
        <f t="shared" si="7"/>
        <v>27</v>
      </c>
      <c r="D44" s="28">
        <f t="shared" si="8"/>
        <v>81</v>
      </c>
      <c r="E44" s="27">
        <f t="shared" si="9"/>
        <v>28</v>
      </c>
      <c r="F44" s="28">
        <f t="shared" si="10"/>
        <v>84</v>
      </c>
      <c r="G44" s="28">
        <f t="shared" si="11"/>
        <v>252</v>
      </c>
      <c r="K44" s="58">
        <f t="shared" si="4"/>
        <v>0.2</v>
      </c>
      <c r="L44" s="58">
        <f>M39+N39/K44</f>
        <v>48.7888888888889</v>
      </c>
      <c r="M44" s="58"/>
      <c r="N44" s="58"/>
    </row>
    <row r="45" spans="1:14">
      <c r="A45" s="27">
        <f t="shared" si="5"/>
        <v>4</v>
      </c>
      <c r="B45" s="28">
        <f t="shared" si="6"/>
        <v>16</v>
      </c>
      <c r="C45" s="28">
        <f t="shared" si="7"/>
        <v>64</v>
      </c>
      <c r="D45" s="28">
        <f t="shared" si="8"/>
        <v>256</v>
      </c>
      <c r="E45" s="27">
        <f t="shared" si="9"/>
        <v>33</v>
      </c>
      <c r="F45" s="28">
        <f t="shared" si="10"/>
        <v>132</v>
      </c>
      <c r="G45" s="28">
        <f t="shared" si="11"/>
        <v>528</v>
      </c>
      <c r="K45" s="58">
        <f t="shared" si="4"/>
        <v>0.166666666666667</v>
      </c>
      <c r="L45" s="58">
        <f>M39+N39/K45</f>
        <v>56.3555555555556</v>
      </c>
      <c r="M45" s="58"/>
      <c r="N45" s="58"/>
    </row>
    <row r="46" spans="1:14">
      <c r="A46" s="27">
        <f t="shared" si="5"/>
        <v>5</v>
      </c>
      <c r="B46" s="28">
        <f t="shared" si="6"/>
        <v>25</v>
      </c>
      <c r="C46" s="28">
        <f t="shared" si="7"/>
        <v>125</v>
      </c>
      <c r="D46" s="28">
        <f t="shared" si="8"/>
        <v>625</v>
      </c>
      <c r="E46" s="27">
        <f t="shared" si="9"/>
        <v>46</v>
      </c>
      <c r="F46" s="28">
        <f t="shared" si="10"/>
        <v>230</v>
      </c>
      <c r="G46" s="28">
        <f t="shared" si="11"/>
        <v>1150</v>
      </c>
      <c r="K46" s="58">
        <f t="shared" si="4"/>
        <v>0.142857142857143</v>
      </c>
      <c r="L46" s="58">
        <f>M39+N39/K46</f>
        <v>63.9222222222222</v>
      </c>
      <c r="M46" s="58"/>
      <c r="N46" s="58"/>
    </row>
    <row r="47" spans="1:14">
      <c r="A47" s="27">
        <f t="shared" si="5"/>
        <v>6</v>
      </c>
      <c r="B47" s="28">
        <f t="shared" si="6"/>
        <v>36</v>
      </c>
      <c r="C47" s="28">
        <f t="shared" si="7"/>
        <v>216</v>
      </c>
      <c r="D47" s="28">
        <f t="shared" si="8"/>
        <v>1296</v>
      </c>
      <c r="E47" s="27">
        <f t="shared" si="9"/>
        <v>60</v>
      </c>
      <c r="F47" s="28">
        <f t="shared" si="10"/>
        <v>360</v>
      </c>
      <c r="G47" s="28">
        <f t="shared" si="11"/>
        <v>2160</v>
      </c>
      <c r="K47" s="58">
        <f t="shared" si="4"/>
        <v>0.125</v>
      </c>
      <c r="L47" s="58">
        <f>M39+N39/K47</f>
        <v>71.4888888888889</v>
      </c>
      <c r="M47" s="58"/>
      <c r="N47" s="58"/>
    </row>
    <row r="48" spans="1:7">
      <c r="A48" s="27">
        <f t="shared" si="5"/>
        <v>7</v>
      </c>
      <c r="B48" s="28">
        <f t="shared" si="6"/>
        <v>49</v>
      </c>
      <c r="C48" s="28">
        <f t="shared" si="7"/>
        <v>343</v>
      </c>
      <c r="D48" s="28">
        <f t="shared" si="8"/>
        <v>2401</v>
      </c>
      <c r="E48" s="27">
        <f t="shared" si="9"/>
        <v>63</v>
      </c>
      <c r="F48" s="28">
        <f t="shared" si="10"/>
        <v>441</v>
      </c>
      <c r="G48" s="28">
        <f t="shared" si="11"/>
        <v>3087</v>
      </c>
    </row>
    <row r="49" spans="1:7">
      <c r="A49" s="27">
        <f t="shared" si="5"/>
        <v>8</v>
      </c>
      <c r="B49" s="28">
        <f t="shared" si="6"/>
        <v>64</v>
      </c>
      <c r="C49" s="28">
        <f t="shared" si="7"/>
        <v>512</v>
      </c>
      <c r="D49" s="28">
        <f t="shared" si="8"/>
        <v>4096</v>
      </c>
      <c r="E49" s="27">
        <f t="shared" si="9"/>
        <v>78</v>
      </c>
      <c r="F49" s="28">
        <f t="shared" si="10"/>
        <v>624</v>
      </c>
      <c r="G49" s="28">
        <f t="shared" si="11"/>
        <v>4992</v>
      </c>
    </row>
    <row r="50" spans="1:7">
      <c r="A50" s="29">
        <f t="shared" ref="A50:G50" si="12">SUM(A41:A49)</f>
        <v>36</v>
      </c>
      <c r="B50" s="30">
        <f t="shared" si="12"/>
        <v>204</v>
      </c>
      <c r="C50" s="30">
        <f t="shared" si="12"/>
        <v>1296</v>
      </c>
      <c r="D50" s="30">
        <f t="shared" si="12"/>
        <v>8772</v>
      </c>
      <c r="E50" s="30">
        <f t="shared" si="12"/>
        <v>371</v>
      </c>
      <c r="F50" s="31">
        <f t="shared" si="12"/>
        <v>1938</v>
      </c>
      <c r="G50" s="29">
        <f t="shared" si="12"/>
        <v>12282</v>
      </c>
    </row>
    <row r="51" spans="1:14">
      <c r="A51" s="7" t="s">
        <v>16</v>
      </c>
      <c r="B51" s="7">
        <f>COUNT(A41:A49)</f>
        <v>9</v>
      </c>
      <c r="K51" s="59" t="s">
        <v>32</v>
      </c>
      <c r="L51" s="59"/>
      <c r="M51" s="59"/>
      <c r="N51" s="59"/>
    </row>
    <row r="52" spans="1:14">
      <c r="A52" s="8" t="s">
        <v>17</v>
      </c>
      <c r="B52" s="9">
        <f>CORREL(A41:A49,E41:E49)</f>
        <v>0.966234511667652</v>
      </c>
      <c r="C52" s="10" t="s">
        <v>18</v>
      </c>
      <c r="D52" s="11">
        <f>ABS(B52)*SQRT((B51-2)/(1-B52^2))</f>
        <v>9.92150123037036</v>
      </c>
      <c r="E52" s="32" t="s">
        <v>19</v>
      </c>
      <c r="F52" s="13">
        <v>2.36</v>
      </c>
      <c r="K52" s="59" t="s">
        <v>24</v>
      </c>
      <c r="L52" s="59" t="s">
        <v>45</v>
      </c>
      <c r="M52" s="59" t="s">
        <v>46</v>
      </c>
      <c r="N52" s="59" t="s">
        <v>36</v>
      </c>
    </row>
    <row r="53" spans="11:14">
      <c r="K53" s="59">
        <f>A6</f>
        <v>0</v>
      </c>
      <c r="L53" s="59">
        <f>M53+N53*K53</f>
        <v>10.9555555555556</v>
      </c>
      <c r="M53" s="59">
        <f>D23</f>
        <v>10.9555555555556</v>
      </c>
      <c r="N53" s="59">
        <f>D24</f>
        <v>7.56666666666666</v>
      </c>
    </row>
    <row r="54" ht="15.75" spans="1:14">
      <c r="A54" t="s">
        <v>20</v>
      </c>
      <c r="K54" s="59">
        <f t="shared" ref="K54:K61" si="13">A7</f>
        <v>1</v>
      </c>
      <c r="L54" s="59">
        <f>M53+N53*K54</f>
        <v>18.5222222222223</v>
      </c>
      <c r="M54" s="59"/>
      <c r="N54" s="59"/>
    </row>
    <row r="55" spans="1:14">
      <c r="A55" s="33">
        <f>D50</f>
        <v>8772</v>
      </c>
      <c r="B55" s="34">
        <f>C50</f>
        <v>1296</v>
      </c>
      <c r="C55" s="35">
        <f>B50</f>
        <v>204</v>
      </c>
      <c r="D55" s="36"/>
      <c r="E55" s="16">
        <f>G50</f>
        <v>12282</v>
      </c>
      <c r="K55" s="59">
        <f t="shared" si="13"/>
        <v>2</v>
      </c>
      <c r="L55" s="59">
        <f>M53+N53*K55</f>
        <v>26.0888888888889</v>
      </c>
      <c r="M55" s="59"/>
      <c r="N55" s="59"/>
    </row>
    <row r="56" spans="1:14">
      <c r="A56" s="37">
        <f>C50</f>
        <v>1296</v>
      </c>
      <c r="B56" s="38">
        <f>B50</f>
        <v>204</v>
      </c>
      <c r="C56" s="39">
        <f>A50</f>
        <v>36</v>
      </c>
      <c r="D56" s="36"/>
      <c r="E56" s="40">
        <f>F50</f>
        <v>1938</v>
      </c>
      <c r="K56" s="59">
        <f t="shared" si="13"/>
        <v>3</v>
      </c>
      <c r="L56" s="59">
        <f>M53+N53*K56</f>
        <v>33.6555555555556</v>
      </c>
      <c r="M56" s="59"/>
      <c r="N56" s="59"/>
    </row>
    <row r="57" ht="15.75" spans="1:14">
      <c r="A57" s="41">
        <f>B50</f>
        <v>204</v>
      </c>
      <c r="B57" s="42">
        <f>A50</f>
        <v>36</v>
      </c>
      <c r="C57" s="18">
        <f>B51</f>
        <v>9</v>
      </c>
      <c r="E57" s="43">
        <f>E50</f>
        <v>371</v>
      </c>
      <c r="K57" s="59">
        <f t="shared" si="13"/>
        <v>4</v>
      </c>
      <c r="L57" s="59">
        <f>M53+N53*K57</f>
        <v>41.2222222222222</v>
      </c>
      <c r="M57" s="59"/>
      <c r="N57" s="59"/>
    </row>
    <row r="58" ht="15.75" spans="4:14">
      <c r="D58" s="36"/>
      <c r="K58" s="59">
        <f t="shared" si="13"/>
        <v>5</v>
      </c>
      <c r="L58" s="59">
        <f>M53+N53*K58</f>
        <v>48.7888888888889</v>
      </c>
      <c r="M58" s="59"/>
      <c r="N58" s="59"/>
    </row>
    <row r="59" spans="1:14">
      <c r="A59" s="44">
        <f t="array" ref="A59:C61">MINVERSE(A55:C57)</f>
        <v>0.00324675324675323</v>
      </c>
      <c r="B59" s="45">
        <v>-0.0259740259740259</v>
      </c>
      <c r="C59" s="46">
        <v>0.0303030303030302</v>
      </c>
      <c r="D59" s="47" t="s">
        <v>47</v>
      </c>
      <c r="E59" s="48">
        <f t="array" ref="E59:E61">MMULT(A59:C61,E55:E57)</f>
        <v>0.781385281385182</v>
      </c>
      <c r="F59" s="36"/>
      <c r="K59" s="59">
        <f t="shared" si="13"/>
        <v>6</v>
      </c>
      <c r="L59" s="59">
        <f>M53+N53*K59</f>
        <v>56.3555555555556</v>
      </c>
      <c r="M59" s="59"/>
      <c r="N59" s="59"/>
    </row>
    <row r="60" spans="1:14">
      <c r="A60" s="49">
        <v>-0.0259740259740259</v>
      </c>
      <c r="B60" s="25">
        <v>0.224458874458874</v>
      </c>
      <c r="C60" s="50">
        <v>-0.309090909090908</v>
      </c>
      <c r="D60" s="51" t="s">
        <v>48</v>
      </c>
      <c r="E60" s="52">
        <v>1.31558441558482</v>
      </c>
      <c r="K60" s="59">
        <f t="shared" si="13"/>
        <v>7</v>
      </c>
      <c r="L60" s="59">
        <f>M53+N53*K60</f>
        <v>63.9222222222222</v>
      </c>
      <c r="M60" s="59"/>
      <c r="N60" s="59"/>
    </row>
    <row r="61" ht="15.75" spans="1:14">
      <c r="A61" s="53">
        <v>0.0303030303030302</v>
      </c>
      <c r="B61" s="54">
        <v>-0.309090909090908</v>
      </c>
      <c r="C61" s="55">
        <v>0.660606060606059</v>
      </c>
      <c r="D61" s="51" t="s">
        <v>49</v>
      </c>
      <c r="E61" s="56">
        <v>18.2484848484852</v>
      </c>
      <c r="K61" s="59">
        <f t="shared" si="13"/>
        <v>8</v>
      </c>
      <c r="L61" s="59">
        <f>M53+N53*K61</f>
        <v>71.4888888888889</v>
      </c>
      <c r="M61" s="59"/>
      <c r="N61" s="59"/>
    </row>
  </sheetData>
  <mergeCells count="1">
    <mergeCell ref="A1:C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peset</cp:lastModifiedBy>
  <dcterms:created xsi:type="dcterms:W3CDTF">2015-06-05T18:19:00Z</dcterms:created>
  <dcterms:modified xsi:type="dcterms:W3CDTF">2022-12-06T14:33:23Z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35A90EED10A1445286D2B3858512967F</vt:lpwstr>
  </property>
  <property fmtid="{D5CDD505-2E9C-101B-9397-08002B2CF9AE}" pid="3" name="KSOProductBuildVer">
    <vt:lpwstr>1049-11.2.0.11214</vt:lpwstr>
  </property>
</Properties>
</file>