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oraes/Library/CloudStorage/Dropbox/_work_pucrs/orientacoes/pos_graduacao/MST_Tarsio/docs/"/>
    </mc:Choice>
  </mc:AlternateContent>
  <xr:revisionPtr revIDLastSave="0" documentId="13_ncr:1_{8706FDD2-EAAE-D547-9448-F75BA3480588}" xr6:coauthVersionLast="47" xr6:coauthVersionMax="47" xr10:uidLastSave="{00000000-0000-0000-0000-000000000000}"/>
  <bookViews>
    <workbookView xWindow="160" yWindow="1020" windowWidth="30460" windowHeight="16020" activeTab="1" xr2:uid="{BB7CCDFD-E3CD-9140-B54C-04FAC07D1755}"/>
  </bookViews>
  <sheets>
    <sheet name="Sheet1" sheetId="1" r:id="rId1"/>
    <sheet name="ARE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9" i="2" l="1"/>
  <c r="F19" i="2"/>
  <c r="G19" i="2"/>
  <c r="H19" i="2"/>
  <c r="J19" i="2"/>
  <c r="E19" i="2"/>
  <c r="E18" i="2"/>
  <c r="F50" i="2"/>
  <c r="F53" i="2"/>
  <c r="F54" i="2"/>
  <c r="F55" i="2"/>
  <c r="F56" i="2"/>
  <c r="F52" i="2"/>
  <c r="F18" i="2"/>
  <c r="G18" i="2"/>
  <c r="H18" i="2"/>
  <c r="J18" i="2"/>
  <c r="E17" i="2"/>
  <c r="H36" i="2"/>
  <c r="H37" i="2"/>
  <c r="H38" i="2"/>
  <c r="H39" i="2"/>
  <c r="H41" i="2"/>
  <c r="H42" i="2"/>
  <c r="H35" i="2"/>
  <c r="E44" i="2"/>
  <c r="F17" i="2"/>
  <c r="G17" i="2"/>
  <c r="H17" i="2"/>
  <c r="J17" i="2"/>
  <c r="M32" i="1"/>
  <c r="Y32" i="1" s="1"/>
  <c r="L32" i="1"/>
  <c r="X32" i="1" s="1"/>
  <c r="K32" i="1"/>
  <c r="W32" i="1" s="1"/>
  <c r="M31" i="1"/>
  <c r="Y31" i="1" s="1"/>
  <c r="L31" i="1"/>
  <c r="X31" i="1" s="1"/>
  <c r="K31" i="1"/>
  <c r="W31" i="1" s="1"/>
  <c r="M30" i="1"/>
  <c r="Y30" i="1" s="1"/>
  <c r="L30" i="1"/>
  <c r="T30" i="1" s="1"/>
  <c r="K30" i="1"/>
  <c r="W30" i="1" s="1"/>
  <c r="H44" i="2" l="1"/>
  <c r="S32" i="1"/>
  <c r="T31" i="1"/>
  <c r="S31" i="1"/>
  <c r="S30" i="1"/>
  <c r="X30" i="1"/>
  <c r="U30" i="1"/>
  <c r="T32" i="1"/>
  <c r="U32" i="1"/>
  <c r="U31" i="1"/>
  <c r="M25" i="1"/>
  <c r="Y25" i="1" s="1"/>
  <c r="L25" i="1"/>
  <c r="T25" i="1" s="1"/>
  <c r="K25" i="1"/>
  <c r="S25" i="1" s="1"/>
  <c r="M24" i="1"/>
  <c r="Y24" i="1" s="1"/>
  <c r="L24" i="1"/>
  <c r="X24" i="1" s="1"/>
  <c r="K24" i="1"/>
  <c r="W24" i="1" s="1"/>
  <c r="M23" i="1"/>
  <c r="Y23" i="1" s="1"/>
  <c r="L23" i="1"/>
  <c r="X23" i="1" s="1"/>
  <c r="K23" i="1"/>
  <c r="W23" i="1" s="1"/>
  <c r="M18" i="1"/>
  <c r="U18" i="1" s="1"/>
  <c r="L18" i="1"/>
  <c r="X18" i="1" s="1"/>
  <c r="K18" i="1"/>
  <c r="W18" i="1" s="1"/>
  <c r="M17" i="1"/>
  <c r="Y17" i="1" s="1"/>
  <c r="L17" i="1"/>
  <c r="X17" i="1" s="1"/>
  <c r="K17" i="1"/>
  <c r="W17" i="1" s="1"/>
  <c r="M16" i="1"/>
  <c r="Y16" i="1" s="1"/>
  <c r="L16" i="1"/>
  <c r="T16" i="1" s="1"/>
  <c r="K16" i="1"/>
  <c r="W16" i="1" s="1"/>
  <c r="K10" i="1"/>
  <c r="L10" i="1"/>
  <c r="M10" i="1"/>
  <c r="K11" i="1"/>
  <c r="L11" i="1"/>
  <c r="M11" i="1"/>
  <c r="L9" i="1"/>
  <c r="M9" i="1"/>
  <c r="K9" i="1"/>
  <c r="B20" i="1"/>
  <c r="B37" i="1"/>
  <c r="C37" i="1" s="1"/>
  <c r="B36" i="1"/>
  <c r="C36" i="1" s="1"/>
  <c r="C19" i="1"/>
  <c r="C21" i="1"/>
  <c r="C22" i="1"/>
  <c r="C26" i="1"/>
  <c r="C32" i="1"/>
  <c r="C35" i="1"/>
  <c r="C39" i="1"/>
  <c r="C15" i="1"/>
  <c r="B38" i="1"/>
  <c r="C38" i="1" s="1"/>
  <c r="B34" i="1"/>
  <c r="C34" i="1" s="1"/>
  <c r="B33" i="1"/>
  <c r="B31" i="1"/>
  <c r="C31" i="1" s="1"/>
  <c r="B30" i="1"/>
  <c r="C30" i="1" s="1"/>
  <c r="B29" i="1"/>
  <c r="C29" i="1" s="1"/>
  <c r="B16" i="1"/>
  <c r="B28" i="1"/>
  <c r="B27" i="1"/>
  <c r="B25" i="1"/>
  <c r="B24" i="1"/>
  <c r="B23" i="1"/>
  <c r="C23" i="1" s="1"/>
  <c r="B18" i="1"/>
  <c r="B17" i="1"/>
  <c r="T18" i="1" l="1"/>
  <c r="U24" i="1"/>
  <c r="X16" i="1"/>
  <c r="X25" i="1"/>
  <c r="S18" i="1"/>
  <c r="T24" i="1"/>
  <c r="Y18" i="1"/>
  <c r="W25" i="1"/>
  <c r="U17" i="1"/>
  <c r="S24" i="1"/>
  <c r="T17" i="1"/>
  <c r="U23" i="1"/>
  <c r="S16" i="1"/>
  <c r="S17" i="1"/>
  <c r="T23" i="1"/>
  <c r="U16" i="1"/>
  <c r="U25" i="1"/>
  <c r="S23" i="1"/>
  <c r="C27" i="1"/>
  <c r="C28" i="1"/>
  <c r="C18" i="1"/>
  <c r="C33" i="1"/>
  <c r="C25" i="1"/>
  <c r="C17" i="1"/>
  <c r="C20" i="1"/>
  <c r="C24" i="1"/>
  <c r="C16" i="1"/>
</calcChain>
</file>

<file path=xl/sharedStrings.xml><?xml version="1.0" encoding="utf-8"?>
<sst xmlns="http://schemas.openxmlformats.org/spreadsheetml/2006/main" count="114" uniqueCount="112">
  <si>
    <t>CONVOLUÇÃO EXATA</t>
  </si>
  <si>
    <t>CONVOLUÇÃO RÁPIDA</t>
  </si>
  <si>
    <t>Erro %</t>
  </si>
  <si>
    <t>Erro Absoluto</t>
  </si>
  <si>
    <t>QUANTIZAÇÃO</t>
  </si>
  <si>
    <t>Cell Count</t>
  </si>
  <si>
    <t>Cell Area</t>
  </si>
  <si>
    <t>Total Area</t>
  </si>
  <si>
    <t>Ins. Seq.</t>
  </si>
  <si>
    <t>Slacks</t>
  </si>
  <si>
    <t>{4,461,807}</t>
  </si>
  <si>
    <t>Fast, 32b, ungroupped</t>
  </si>
  <si>
    <t>Power  (mW)</t>
  </si>
  <si>
    <t>Fast, 20b, ungroupped</t>
  </si>
  <si>
    <t>{19,405,742}</t>
  </si>
  <si>
    <t>{142, 524, 834}</t>
  </si>
  <si>
    <t>Fast, 20b, grouped - 25 mul (hierarq)</t>
  </si>
  <si>
    <t>Fast, 20b, grouped - 5 mul (hierarq)</t>
  </si>
  <si>
    <t>{0, 430, 780}</t>
  </si>
  <si>
    <t>{3, 429, 774}</t>
  </si>
  <si>
    <t>Fast, 20b, grouped - 5 mul (hierarq) - fast3</t>
  </si>
  <si>
    <t>{1,434, 783}</t>
  </si>
  <si>
    <t>Naive - 9 multiplicadores/CSA9/+</t>
  </si>
  <si>
    <t>{0, 445, 789}</t>
  </si>
  <si>
    <t>Fast, 20b, grouped - 5 mul (hierarq) - fast2</t>
  </si>
  <si>
    <t>Cycles</t>
  </si>
  <si>
    <t>Naive 1 MAC</t>
  </si>
  <si>
    <t>3x mais rápido</t>
  </si>
  <si>
    <t>{1741, 1741,  1837}</t>
  </si>
  <si>
    <t xml:space="preserve">  mult_matrix_A MatrixA                    2291   4604.670  1057.261     5661.931 </t>
  </si>
  <si>
    <t xml:space="preserve">  mult_matrix_C MatrixC                    5469  10529.190  2443.437    12972.627 </t>
  </si>
  <si>
    <t>Dados de área da multiplicação por A e C:  7750  gates</t>
  </si>
  <si>
    <t>Dados de CSA adders</t>
  </si>
  <si>
    <t>CSA</t>
  </si>
  <si>
    <t>instancias</t>
  </si>
  <si>
    <t>celulas</t>
  </si>
  <si>
    <t>57-59</t>
  </si>
  <si>
    <t>92-95</t>
  </si>
  <si>
    <t>93-95</t>
  </si>
  <si>
    <t>130-135</t>
  </si>
  <si>
    <t>288-294</t>
  </si>
  <si>
    <t>tem entao 1300 células em somadores</t>
  </si>
  <si>
    <t>Sempre blocos 5x5, kernel 3x3, saída 3x3</t>
  </si>
  <si>
    <t>32 bits é inviável</t>
  </si>
  <si>
    <t>Na Fast os pesos são quantizados em 8 bits (*256)</t>
  </si>
  <si>
    <t>Registradores necessários:  20bits * 25 = 500 flops</t>
  </si>
  <si>
    <t>fast3 atingiu este número</t>
  </si>
  <si>
    <t>{0, 429, 774}</t>
  </si>
  <si>
    <t>Fast, 20b, grouped - 5 mul (hierarq) - fast4 (latch)</t>
  </si>
  <si>
    <t>Naive - 9 multiplicadores/CSA9/+ (28 bits)</t>
  </si>
  <si>
    <t>{0, 448, 800}</t>
  </si>
  <si>
    <t>Naive</t>
  </si>
  <si>
    <t>Fast Convolution</t>
  </si>
  <si>
    <t>Cell count</t>
  </si>
  <si>
    <t>Cell area (um2)</t>
  </si>
  <si>
    <t>Total estimated area (um2)</t>
  </si>
  <si>
    <t>Flop count</t>
  </si>
  <si>
    <t>Slack time (typical corner) ps</t>
  </si>
  <si>
    <t>Power (nominal)  mw</t>
  </si>
  <si>
    <t>x</t>
  </si>
  <si>
    <t>Performance - Clock Cycles to produce a 3x3 concolution output</t>
  </si>
  <si>
    <t>Fast/Maibe</t>
  </si>
  <si>
    <t xml:space="preserve">  input [19:0] a, b, c;</t>
  </si>
  <si>
    <t xml:space="preserve">  output [19:0] sum, cout;</t>
  </si>
  <si>
    <t xml:space="preserve">  wire [19:0] a, b, c;</t>
  </si>
  <si>
    <t xml:space="preserve">  wire [19:0] sum, cout;</t>
  </si>
  <si>
    <t xml:space="preserve">  FA1D1BWP30P140 g1174__6260(.A (c[18]), .B (b[18]), .CI (a[18]), .CO</t>
  </si>
  <si>
    <t xml:space="preserve">       (cout[19]), .S (sum[18]));</t>
  </si>
  <si>
    <t xml:space="preserve">  FA1D1BWP30P140 g1175__4319(.A (c[17]), .B (b[17]), .CI (a[17]), .CO</t>
  </si>
  <si>
    <t xml:space="preserve">       (cout[18]), .S (sum[17]));</t>
  </si>
  <si>
    <t xml:space="preserve">  FA1D1BWP30P140 g1176__8428(.A (c[15]), .B (b[15]), .CI (a[15]), .CO</t>
  </si>
  <si>
    <t xml:space="preserve">       (cout[16]), .S (sum[15]));</t>
  </si>
  <si>
    <t xml:space="preserve">  FA1D1BWP30P140 g1177__5526(.A (c[11]), .B (b[11]), .CI (a[11]), .CO</t>
  </si>
  <si>
    <t xml:space="preserve">       (cout[12]), .S (sum[11]));</t>
  </si>
  <si>
    <t xml:space="preserve">  FA1D1BWP30P140 g1178__6783(.A (c[3]), .B (b[3]), .CI (a[3]), .CO</t>
  </si>
  <si>
    <t xml:space="preserve">       (cout[4]), .S (sum[3]));</t>
  </si>
  <si>
    <t xml:space="preserve">  FA1D1BWP30P140 g1179__3680(.A (c[2]), .B (b[2]), .CI (a[2]), .CO</t>
  </si>
  <si>
    <t xml:space="preserve">       (cout[3]), .S (sum[2]));</t>
  </si>
  <si>
    <t xml:space="preserve">  FA1D1BWP30P140 g1180__1617(.A (c[10]), .B (b[10]), .CI (a[10]), .CO</t>
  </si>
  <si>
    <t xml:space="preserve">       (cout[11]), .S (sum[10]));</t>
  </si>
  <si>
    <t xml:space="preserve">  FA1D1BWP30P140 g1181__2802(.A (c[1]), .B (b[1]), .CI (a[1]), .CO</t>
  </si>
  <si>
    <t xml:space="preserve">       (cout[2]), .S (sum[1]));</t>
  </si>
  <si>
    <t xml:space="preserve">  FA1D1BWP30P140 g1182__1705(.A (c[14]), .B (b[14]), .CI (a[14]), .CO</t>
  </si>
  <si>
    <t xml:space="preserve">       (cout[15]), .S (sum[14]));</t>
  </si>
  <si>
    <t xml:space="preserve">  FA1D1BWP30P140 g1183__5122(.A (c[9]), .B (b[9]), .CI (a[9]), .CO</t>
  </si>
  <si>
    <t xml:space="preserve">       (cout[10]), .S (sum[9]));</t>
  </si>
  <si>
    <t xml:space="preserve">  FA1D1BWP30P140 g1184__8246(.A (c[8]), .B (b[8]), .CI (a[8]), .CO</t>
  </si>
  <si>
    <t xml:space="preserve">       (cout[9]), .S (sum[8]));</t>
  </si>
  <si>
    <t xml:space="preserve">  FA1D1BWP30P140 g1185__7098(.A (c[16]), .B (b[16]), .CI (a[16]), .CO</t>
  </si>
  <si>
    <t xml:space="preserve">       (cout[17]), .S (sum[16]));</t>
  </si>
  <si>
    <t xml:space="preserve">  FA1D1BWP30P140 g1186__6131(.A (c[13]), .B (b[13]), .CI (a[13]), .CO</t>
  </si>
  <si>
    <t xml:space="preserve">       (cout[14]), .S (sum[13]));</t>
  </si>
  <si>
    <t xml:space="preserve">  FA1D1BWP30P140 g1187__1881(.A (c[7]), .B (b[7]), .CI (a[7]), .CO</t>
  </si>
  <si>
    <t xml:space="preserve">       (cout[8]), .S (sum[7]));</t>
  </si>
  <si>
    <t xml:space="preserve">  FA1D1BWP30P140 g1188__5115(.A (c[6]), .B (b[6]), .CI (a[6]), .CO</t>
  </si>
  <si>
    <t xml:space="preserve">       (cout[7]), .S (sum[6]));</t>
  </si>
  <si>
    <t xml:space="preserve">  FA1D1BWP30P140 g1189__7482(.A (c[12]), .B (b[12]), .CI (a[12]), .CO</t>
  </si>
  <si>
    <t xml:space="preserve">       (cout[13]), .S (sum[12]));</t>
  </si>
  <si>
    <t xml:space="preserve">  FA1D1BWP30P140 g1190__4733(.A (c[5]), .B (b[5]), .CI (a[5]), .CO</t>
  </si>
  <si>
    <t xml:space="preserve">       (cout[6]), .S (sum[5]));</t>
  </si>
  <si>
    <t xml:space="preserve">  FA1D1BWP30P140 g1191__6161(.A (c[4]), .B (b[4]), .CI (a[4]), .CO</t>
  </si>
  <si>
    <t xml:space="preserve">       (cout[5]), .S (sum[4]));</t>
  </si>
  <si>
    <t xml:space="preserve">  XOR3UD1BWP30P140 g1192__9315(.A1 (c[19]), .A2 (b[19]), .A3 (a[19]),</t>
  </si>
  <si>
    <t xml:space="preserve">       .Z (sum[19]));</t>
  </si>
  <si>
    <t xml:space="preserve">  HA1D1BWP30P140 g1193__9945(.A (c[0]), .B (a[0]), .CO (cout[1]), .S</t>
  </si>
  <si>
    <t xml:space="preserve">       (sum[0]));</t>
  </si>
  <si>
    <t>endmodule</t>
  </si>
  <si>
    <t>MODULOS CSA EFETIVAMENTE USA A CÉLULA DE FA</t>
  </si>
  <si>
    <t xml:space="preserve">FA1D1BWP30P140            7002  14998.284    tcbn28hpcplusbwp30p140ssg0p81v125c       0 </t>
  </si>
  <si>
    <t>NÚMERO COERENTE COM A QUANTIDADE DE FAs</t>
  </si>
  <si>
    <t>Com matriz maior, sem fatores fracionários</t>
  </si>
  <si>
    <t>{0, 432, 771}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</si>
</sst>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"/>
    <numFmt numFmtId="165" formatCode="0.0"/>
  </numFmts>
  <fonts count="8" x14ac:knownFonts="1">
    <font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rgb="FFFF0000"/>
      <name val="Aptos Narrow"/>
      <family val="2"/>
      <scheme val="minor"/>
    </font>
    <font>
      <b/>
      <sz val="12"/>
      <color rgb="FFFF0000"/>
      <name val="Aptos Narrow"/>
      <scheme val="minor"/>
    </font>
    <font>
      <b/>
      <sz val="12"/>
      <color rgb="FF0432FF"/>
      <name val="Aptos Narrow"/>
      <scheme val="minor"/>
    </font>
    <font>
      <b/>
      <sz val="18"/>
      <color theme="1"/>
      <name val="Aptos Narrow"/>
      <scheme val="minor"/>
    </font>
    <font>
      <sz val="12"/>
      <color theme="1"/>
      <name val="Aptos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164" fontId="0" fillId="0" borderId="0" xfId="0" applyNumberFormat="1"/>
    <xf numFmtId="164" fontId="1" fillId="0" borderId="0" xfId="0" applyNumberFormat="1" applyFont="1"/>
    <xf numFmtId="0" fontId="2" fillId="0" borderId="0" xfId="0" applyFont="1"/>
    <xf numFmtId="0" fontId="0" fillId="2" borderId="0" xfId="0" applyFill="1"/>
    <xf numFmtId="0" fontId="0" fillId="3" borderId="0" xfId="0" applyFill="1"/>
    <xf numFmtId="10" fontId="0" fillId="0" borderId="0" xfId="0" applyNumberFormat="1"/>
    <xf numFmtId="0" fontId="0" fillId="4" borderId="0" xfId="0" applyFill="1"/>
    <xf numFmtId="0" fontId="0" fillId="0" borderId="0" xfId="0" applyAlignment="1">
      <alignment horizontal="right"/>
    </xf>
    <xf numFmtId="165" fontId="0" fillId="0" borderId="0" xfId="0" applyNumberFormat="1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right"/>
    </xf>
    <xf numFmtId="3" fontId="0" fillId="0" borderId="1" xfId="0" applyNumberFormat="1" applyBorder="1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3" fontId="2" fillId="2" borderId="1" xfId="0" applyNumberFormat="1" applyFont="1" applyFill="1" applyBorder="1"/>
    <xf numFmtId="0" fontId="2" fillId="2" borderId="1" xfId="0" applyFont="1" applyFill="1" applyBorder="1" applyAlignment="1">
      <alignment horizontal="right"/>
    </xf>
    <xf numFmtId="0" fontId="4" fillId="0" borderId="0" xfId="0" applyFont="1"/>
    <xf numFmtId="3" fontId="3" fillId="0" borderId="1" xfId="0" applyNumberFormat="1" applyFont="1" applyBorder="1"/>
    <xf numFmtId="0" fontId="3" fillId="0" borderId="1" xfId="0" applyFont="1" applyBorder="1"/>
    <xf numFmtId="0" fontId="2" fillId="5" borderId="1" xfId="0" applyFont="1" applyFill="1" applyBorder="1"/>
    <xf numFmtId="2" fontId="5" fillId="0" borderId="0" xfId="0" applyNumberFormat="1" applyFont="1"/>
    <xf numFmtId="0" fontId="6" fillId="2" borderId="1" xfId="0" applyFont="1" applyFill="1" applyBorder="1" applyAlignment="1">
      <alignment horizontal="center"/>
    </xf>
    <xf numFmtId="3" fontId="6" fillId="2" borderId="1" xfId="0" applyNumberFormat="1" applyFont="1" applyFill="1" applyBorder="1"/>
    <xf numFmtId="0" fontId="6" fillId="2" borderId="1" xfId="0" applyFont="1" applyFill="1" applyBorder="1"/>
    <xf numFmtId="0" fontId="6" fillId="2" borderId="1" xfId="0" applyFont="1" applyFill="1" applyBorder="1" applyAlignment="1">
      <alignment horizontal="right"/>
    </xf>
    <xf numFmtId="0" fontId="6" fillId="5" borderId="1" xfId="0" applyFont="1" applyFill="1" applyBorder="1" applyAlignment="1">
      <alignment horizontal="center"/>
    </xf>
    <xf numFmtId="3" fontId="6" fillId="5" borderId="1" xfId="0" applyNumberFormat="1" applyFont="1" applyFill="1" applyBorder="1"/>
    <xf numFmtId="0" fontId="6" fillId="5" borderId="1" xfId="0" applyFont="1" applyFill="1" applyBorder="1"/>
    <xf numFmtId="0" fontId="6" fillId="5" borderId="1" xfId="0" applyFont="1" applyFill="1" applyBorder="1" applyAlignment="1">
      <alignment horizontal="right"/>
    </xf>
    <xf numFmtId="0" fontId="7" fillId="0" borderId="2" xfId="0" applyFont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7" fillId="0" borderId="4" xfId="0" applyFont="1" applyBorder="1" applyAlignment="1">
      <alignment vertical="center" wrapText="1"/>
    </xf>
    <xf numFmtId="0" fontId="7" fillId="0" borderId="5" xfId="0" applyFont="1" applyBorder="1" applyAlignment="1">
      <alignment vertical="center" wrapText="1"/>
    </xf>
    <xf numFmtId="2" fontId="0" fillId="0" borderId="0" xfId="0" applyNumberFormat="1"/>
    <xf numFmtId="2" fontId="5" fillId="4" borderId="0" xfId="0" applyNumberFormat="1" applyFont="1" applyFill="1"/>
    <xf numFmtId="0" fontId="0" fillId="0" borderId="6" xfId="0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89137</xdr:colOff>
      <xdr:row>2</xdr:row>
      <xdr:rowOff>70131</xdr:rowOff>
    </xdr:from>
    <xdr:to>
      <xdr:col>4</xdr:col>
      <xdr:colOff>9650</xdr:colOff>
      <xdr:row>8</xdr:row>
      <xdr:rowOff>184432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E85AF7B-17B5-8AE9-6A92-34C5E7490C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6561" y="474222"/>
          <a:ext cx="2778013" cy="132657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16721-5F20-474B-A3E8-F3AD8B64EBAC}">
  <dimension ref="A3:Y39"/>
  <sheetViews>
    <sheetView showGridLines="0" zoomScale="132" zoomScaleNormal="100" workbookViewId="0">
      <selection activeCell="D13" sqref="D13"/>
    </sheetView>
  </sheetViews>
  <sheetFormatPr baseColWidth="10" defaultRowHeight="16" x14ac:dyDescent="0.2"/>
  <cols>
    <col min="1" max="1" width="5.5" customWidth="1"/>
    <col min="2" max="2" width="15.83203125" style="1" customWidth="1"/>
    <col min="10" max="10" width="4.83203125" customWidth="1"/>
    <col min="14" max="14" width="4.33203125" customWidth="1"/>
    <col min="18" max="18" width="7.1640625" customWidth="1"/>
    <col min="22" max="22" width="6.33203125" customWidth="1"/>
  </cols>
  <sheetData>
    <row r="3" spans="1:25" x14ac:dyDescent="0.2">
      <c r="F3" s="4">
        <v>0</v>
      </c>
      <c r="G3" s="4">
        <v>1</v>
      </c>
      <c r="H3" s="4">
        <v>2</v>
      </c>
    </row>
    <row r="4" spans="1:25" x14ac:dyDescent="0.2">
      <c r="F4" s="4">
        <v>3</v>
      </c>
      <c r="G4" s="4">
        <v>4</v>
      </c>
      <c r="H4" s="4">
        <v>5</v>
      </c>
    </row>
    <row r="5" spans="1:25" x14ac:dyDescent="0.2">
      <c r="F5" s="4">
        <v>6</v>
      </c>
      <c r="G5" s="4">
        <v>7</v>
      </c>
      <c r="H5" s="4">
        <v>8</v>
      </c>
    </row>
    <row r="7" spans="1:25" x14ac:dyDescent="0.2">
      <c r="K7" t="s">
        <v>0</v>
      </c>
      <c r="O7" t="s">
        <v>1</v>
      </c>
      <c r="S7" t="s">
        <v>2</v>
      </c>
      <c r="W7" t="s">
        <v>3</v>
      </c>
    </row>
    <row r="9" spans="1:25" x14ac:dyDescent="0.2">
      <c r="E9" s="5">
        <v>0</v>
      </c>
      <c r="F9" s="5">
        <v>1</v>
      </c>
      <c r="G9" s="5">
        <v>2</v>
      </c>
      <c r="H9" s="5">
        <v>3</v>
      </c>
      <c r="I9" s="5">
        <v>4</v>
      </c>
      <c r="K9" s="7">
        <f t="shared" ref="K9:M11" si="0">E9*$F$3 + F9*$G$3 + G9*$H$3 + E10*$F$4  + F10*$G$4 + G10*$H$4 + E11*$F$5 + F11*$G$5 + G11*$H$5</f>
        <v>312</v>
      </c>
      <c r="L9" s="7">
        <f t="shared" si="0"/>
        <v>348</v>
      </c>
      <c r="M9" s="7">
        <f t="shared" si="0"/>
        <v>384</v>
      </c>
    </row>
    <row r="10" spans="1:25" x14ac:dyDescent="0.2">
      <c r="E10" s="5">
        <v>5</v>
      </c>
      <c r="F10" s="5">
        <v>6</v>
      </c>
      <c r="G10" s="5">
        <v>7</v>
      </c>
      <c r="H10" s="5">
        <v>8</v>
      </c>
      <c r="I10" s="5">
        <v>9</v>
      </c>
      <c r="K10" s="7">
        <f t="shared" si="0"/>
        <v>492</v>
      </c>
      <c r="L10" s="7">
        <f t="shared" si="0"/>
        <v>528</v>
      </c>
      <c r="M10" s="7">
        <f t="shared" si="0"/>
        <v>564</v>
      </c>
    </row>
    <row r="11" spans="1:25" x14ac:dyDescent="0.2">
      <c r="E11" s="5">
        <v>10</v>
      </c>
      <c r="F11" s="5">
        <v>11</v>
      </c>
      <c r="G11" s="5">
        <v>12</v>
      </c>
      <c r="H11" s="5">
        <v>13</v>
      </c>
      <c r="I11" s="5">
        <v>14</v>
      </c>
      <c r="K11" s="7">
        <f t="shared" si="0"/>
        <v>672</v>
      </c>
      <c r="L11" s="7">
        <f t="shared" si="0"/>
        <v>708</v>
      </c>
      <c r="M11" s="7">
        <f t="shared" si="0"/>
        <v>744</v>
      </c>
    </row>
    <row r="12" spans="1:25" x14ac:dyDescent="0.2">
      <c r="E12" s="5">
        <v>15</v>
      </c>
      <c r="F12" s="5">
        <v>16</v>
      </c>
      <c r="G12" s="5">
        <v>17</v>
      </c>
      <c r="H12" s="5">
        <v>18</v>
      </c>
      <c r="I12" s="5">
        <v>19</v>
      </c>
    </row>
    <row r="13" spans="1:25" x14ac:dyDescent="0.2">
      <c r="C13" t="s">
        <v>4</v>
      </c>
      <c r="E13" s="5">
        <v>20</v>
      </c>
      <c r="F13" s="5">
        <v>21</v>
      </c>
      <c r="G13" s="5">
        <v>22</v>
      </c>
      <c r="H13" s="5">
        <v>23</v>
      </c>
      <c r="I13" s="5">
        <v>24</v>
      </c>
    </row>
    <row r="14" spans="1:25" x14ac:dyDescent="0.2">
      <c r="C14" s="3">
        <v>256</v>
      </c>
    </row>
    <row r="15" spans="1:25" x14ac:dyDescent="0.2">
      <c r="A15">
        <v>1</v>
      </c>
      <c r="B15" s="2">
        <v>0</v>
      </c>
      <c r="C15">
        <f t="shared" ref="C15:C39" si="1">INT(B15*$C$14)</f>
        <v>0</v>
      </c>
    </row>
    <row r="16" spans="1:25" x14ac:dyDescent="0.2">
      <c r="A16">
        <v>2</v>
      </c>
      <c r="B16" s="2">
        <f>-3/4</f>
        <v>-0.75</v>
      </c>
      <c r="C16">
        <f t="shared" si="1"/>
        <v>-192</v>
      </c>
      <c r="E16" s="5">
        <v>9</v>
      </c>
      <c r="F16" s="5">
        <v>77</v>
      </c>
      <c r="G16" s="5">
        <v>56</v>
      </c>
      <c r="H16" s="5">
        <v>-32</v>
      </c>
      <c r="I16" s="5">
        <v>4</v>
      </c>
      <c r="K16" s="7">
        <f t="shared" ref="K16:M18" si="2">E16*$F$3 + F16*$G$3 + G16*$H$3 + E17*$F$4  + F17*$G$4 + G17*$H$4 + E18*$F$5 + F18*$G$5 + G18*$H$5</f>
        <v>660</v>
      </c>
      <c r="L16" s="7">
        <f t="shared" si="2"/>
        <v>282</v>
      </c>
      <c r="M16" s="7">
        <f t="shared" si="2"/>
        <v>274</v>
      </c>
      <c r="O16">
        <v>656</v>
      </c>
      <c r="P16">
        <v>279</v>
      </c>
      <c r="Q16">
        <v>265</v>
      </c>
      <c r="S16" s="6">
        <f t="shared" ref="S16:U18" si="3">1-O16/K16</f>
        <v>6.0606060606060996E-3</v>
      </c>
      <c r="T16" s="6">
        <f t="shared" si="3"/>
        <v>1.0638297872340385E-2</v>
      </c>
      <c r="U16" s="6">
        <f t="shared" si="3"/>
        <v>3.2846715328467169E-2</v>
      </c>
      <c r="W16">
        <f t="shared" ref="W16:Y18" si="4">K16-O16</f>
        <v>4</v>
      </c>
      <c r="X16">
        <f t="shared" si="4"/>
        <v>3</v>
      </c>
      <c r="Y16">
        <f t="shared" si="4"/>
        <v>9</v>
      </c>
    </row>
    <row r="17" spans="1:25" x14ac:dyDescent="0.2">
      <c r="A17">
        <v>3</v>
      </c>
      <c r="B17" s="2">
        <f>-1/12</f>
        <v>-8.3333333333333329E-2</v>
      </c>
      <c r="C17">
        <f t="shared" si="1"/>
        <v>-22</v>
      </c>
      <c r="E17" s="5">
        <v>5</v>
      </c>
      <c r="F17" s="5">
        <v>6</v>
      </c>
      <c r="G17" s="5">
        <v>75</v>
      </c>
      <c r="H17" s="5">
        <v>8</v>
      </c>
      <c r="I17" s="5">
        <v>9</v>
      </c>
      <c r="K17" s="7">
        <f t="shared" si="2"/>
        <v>266</v>
      </c>
      <c r="L17" s="7">
        <f t="shared" si="2"/>
        <v>187</v>
      </c>
      <c r="M17" s="7">
        <f t="shared" si="2"/>
        <v>414</v>
      </c>
      <c r="O17">
        <v>261</v>
      </c>
      <c r="P17">
        <v>187</v>
      </c>
      <c r="Q17">
        <v>403</v>
      </c>
      <c r="S17" s="6">
        <f t="shared" si="3"/>
        <v>1.8796992481203034E-2</v>
      </c>
      <c r="T17" s="6">
        <f t="shared" si="3"/>
        <v>0</v>
      </c>
      <c r="U17" s="6">
        <f t="shared" si="3"/>
        <v>2.6570048309178751E-2</v>
      </c>
      <c r="W17">
        <f t="shared" si="4"/>
        <v>5</v>
      </c>
      <c r="X17">
        <f t="shared" si="4"/>
        <v>0</v>
      </c>
      <c r="Y17">
        <f t="shared" si="4"/>
        <v>11</v>
      </c>
    </row>
    <row r="18" spans="1:25" x14ac:dyDescent="0.2">
      <c r="A18">
        <v>4</v>
      </c>
      <c r="B18" s="2">
        <f>5/6</f>
        <v>0.83333333333333337</v>
      </c>
      <c r="C18">
        <f t="shared" si="1"/>
        <v>213</v>
      </c>
      <c r="E18" s="5">
        <v>10</v>
      </c>
      <c r="F18" s="5">
        <v>11</v>
      </c>
      <c r="G18" s="5">
        <v>-10</v>
      </c>
      <c r="H18" s="5">
        <v>-8</v>
      </c>
      <c r="I18" s="5">
        <v>14</v>
      </c>
      <c r="K18" s="7">
        <f t="shared" si="2"/>
        <v>100</v>
      </c>
      <c r="L18" s="7">
        <f t="shared" si="2"/>
        <v>536</v>
      </c>
      <c r="M18" s="7">
        <f t="shared" si="2"/>
        <v>1507</v>
      </c>
      <c r="O18">
        <v>88</v>
      </c>
      <c r="P18">
        <v>531</v>
      </c>
      <c r="Q18">
        <v>1479</v>
      </c>
      <c r="S18" s="6">
        <f t="shared" si="3"/>
        <v>0.12</v>
      </c>
      <c r="T18" s="6">
        <f t="shared" si="3"/>
        <v>9.3283582089552786E-3</v>
      </c>
      <c r="U18" s="6">
        <f t="shared" si="3"/>
        <v>1.8579960185799549E-2</v>
      </c>
      <c r="W18">
        <f t="shared" si="4"/>
        <v>12</v>
      </c>
      <c r="X18">
        <f t="shared" si="4"/>
        <v>5</v>
      </c>
      <c r="Y18">
        <f t="shared" si="4"/>
        <v>28</v>
      </c>
    </row>
    <row r="19" spans="1:25" x14ac:dyDescent="0.2">
      <c r="A19">
        <v>5</v>
      </c>
      <c r="B19" s="2">
        <v>1</v>
      </c>
      <c r="C19">
        <f t="shared" si="1"/>
        <v>256</v>
      </c>
      <c r="E19" s="5">
        <v>15</v>
      </c>
      <c r="F19" s="5">
        <v>-20</v>
      </c>
      <c r="G19" s="5">
        <v>17</v>
      </c>
      <c r="H19" s="5">
        <v>18</v>
      </c>
      <c r="I19" s="5">
        <v>19</v>
      </c>
      <c r="S19" s="6"/>
      <c r="T19" s="6"/>
      <c r="U19" s="6"/>
    </row>
    <row r="20" spans="1:25" x14ac:dyDescent="0.2">
      <c r="A20">
        <v>6</v>
      </c>
      <c r="B20" s="2">
        <f>-9/4</f>
        <v>-2.25</v>
      </c>
      <c r="C20">
        <f t="shared" si="1"/>
        <v>-576</v>
      </c>
      <c r="E20" s="5">
        <v>-44</v>
      </c>
      <c r="F20" s="5">
        <v>21</v>
      </c>
      <c r="G20" s="5">
        <v>22</v>
      </c>
      <c r="H20" s="5">
        <v>23</v>
      </c>
      <c r="I20" s="5">
        <v>122</v>
      </c>
      <c r="S20" s="6"/>
      <c r="T20" s="6"/>
      <c r="U20" s="6"/>
    </row>
    <row r="21" spans="1:25" x14ac:dyDescent="0.2">
      <c r="A21">
        <v>7</v>
      </c>
      <c r="B21" s="2">
        <v>9</v>
      </c>
      <c r="C21">
        <f t="shared" si="1"/>
        <v>2304</v>
      </c>
      <c r="S21" s="6"/>
      <c r="T21" s="6"/>
      <c r="U21" s="6"/>
    </row>
    <row r="22" spans="1:25" x14ac:dyDescent="0.2">
      <c r="A22">
        <v>8</v>
      </c>
      <c r="B22" s="2">
        <v>1</v>
      </c>
      <c r="C22">
        <f t="shared" si="1"/>
        <v>256</v>
      </c>
      <c r="S22" s="6"/>
      <c r="T22" s="6"/>
      <c r="U22" s="6"/>
    </row>
    <row r="23" spans="1:25" x14ac:dyDescent="0.2">
      <c r="A23">
        <v>9</v>
      </c>
      <c r="B23" s="2">
        <f>-31/4</f>
        <v>-7.75</v>
      </c>
      <c r="C23">
        <f t="shared" si="1"/>
        <v>-1984</v>
      </c>
      <c r="E23" s="5">
        <v>18</v>
      </c>
      <c r="F23" s="5">
        <v>23</v>
      </c>
      <c r="G23" s="5">
        <v>-45</v>
      </c>
      <c r="H23" s="5">
        <v>-77</v>
      </c>
      <c r="I23" s="5">
        <v>21</v>
      </c>
      <c r="K23" s="7">
        <f t="shared" ref="K23:M25" si="5">E23*$F$3 + F23*$G$3 + G23*$H$3 + E24*$F$4  + F24*$G$4 + G24*$H$4 + E25*$F$5 + F25*$G$5 + G25*$H$5</f>
        <v>377</v>
      </c>
      <c r="L23" s="7">
        <f t="shared" si="5"/>
        <v>-186</v>
      </c>
      <c r="M23" s="7">
        <f t="shared" si="5"/>
        <v>-756</v>
      </c>
      <c r="O23">
        <v>365</v>
      </c>
      <c r="P23">
        <v>-186</v>
      </c>
      <c r="Q23">
        <v>-776</v>
      </c>
      <c r="S23" s="6">
        <f t="shared" ref="S23:U25" si="6">1-O23/K23</f>
        <v>3.1830238726790472E-2</v>
      </c>
      <c r="T23" s="6">
        <f t="shared" si="6"/>
        <v>0</v>
      </c>
      <c r="U23" s="6">
        <f t="shared" si="6"/>
        <v>-2.6455026455026509E-2</v>
      </c>
      <c r="W23">
        <f t="shared" ref="W23:Y25" si="7">K23-O23</f>
        <v>12</v>
      </c>
      <c r="X23">
        <f t="shared" si="7"/>
        <v>0</v>
      </c>
      <c r="Y23">
        <f t="shared" si="7"/>
        <v>20</v>
      </c>
    </row>
    <row r="24" spans="1:25" x14ac:dyDescent="0.2">
      <c r="A24">
        <v>10</v>
      </c>
      <c r="B24" s="2">
        <f>-15/2</f>
        <v>-7.5</v>
      </c>
      <c r="C24">
        <f t="shared" si="1"/>
        <v>-1920</v>
      </c>
      <c r="E24" s="5">
        <v>12</v>
      </c>
      <c r="F24" s="5">
        <v>63</v>
      </c>
      <c r="G24" s="5">
        <v>33</v>
      </c>
      <c r="H24" s="5">
        <v>90</v>
      </c>
      <c r="I24" s="5">
        <v>-34</v>
      </c>
      <c r="K24" s="7">
        <f t="shared" si="5"/>
        <v>538</v>
      </c>
      <c r="L24" s="7">
        <f t="shared" si="5"/>
        <v>-889</v>
      </c>
      <c r="M24" s="7">
        <f t="shared" si="5"/>
        <v>-1425</v>
      </c>
      <c r="O24">
        <v>531</v>
      </c>
      <c r="P24">
        <v>-886</v>
      </c>
      <c r="Q24">
        <v>-1438</v>
      </c>
      <c r="S24" s="6">
        <f t="shared" si="6"/>
        <v>1.3011152416356864E-2</v>
      </c>
      <c r="T24" s="6">
        <f t="shared" si="6"/>
        <v>3.3745781777277939E-3</v>
      </c>
      <c r="U24" s="6">
        <f t="shared" si="6"/>
        <v>-9.1228070175437548E-3</v>
      </c>
      <c r="W24">
        <f t="shared" si="7"/>
        <v>7</v>
      </c>
      <c r="X24">
        <f t="shared" si="7"/>
        <v>-3</v>
      </c>
      <c r="Y24">
        <f t="shared" si="7"/>
        <v>13</v>
      </c>
    </row>
    <row r="25" spans="1:25" x14ac:dyDescent="0.2">
      <c r="A25">
        <v>11</v>
      </c>
      <c r="B25" s="2">
        <f>-1/4</f>
        <v>-0.25</v>
      </c>
      <c r="C25">
        <f t="shared" si="1"/>
        <v>-64</v>
      </c>
      <c r="E25" s="5">
        <v>23</v>
      </c>
      <c r="F25" s="5">
        <v>43</v>
      </c>
      <c r="G25" s="5">
        <v>-56</v>
      </c>
      <c r="H25" s="5">
        <v>-78</v>
      </c>
      <c r="I25" s="5">
        <v>-16</v>
      </c>
      <c r="K25" s="7">
        <f t="shared" si="5"/>
        <v>-229</v>
      </c>
      <c r="L25" s="7">
        <f t="shared" si="5"/>
        <v>-830</v>
      </c>
      <c r="M25" s="7">
        <f t="shared" si="5"/>
        <v>999</v>
      </c>
      <c r="O25">
        <v>-252</v>
      </c>
      <c r="P25">
        <v>-830</v>
      </c>
      <c r="Q25">
        <v>958</v>
      </c>
      <c r="S25" s="6">
        <f t="shared" si="6"/>
        <v>-0.10043668122270732</v>
      </c>
      <c r="T25" s="6">
        <f t="shared" si="6"/>
        <v>0</v>
      </c>
      <c r="U25" s="6">
        <f t="shared" si="6"/>
        <v>4.1041041041041004E-2</v>
      </c>
      <c r="W25">
        <f t="shared" si="7"/>
        <v>23</v>
      </c>
      <c r="X25">
        <f t="shared" si="7"/>
        <v>0</v>
      </c>
      <c r="Y25">
        <f t="shared" si="7"/>
        <v>41</v>
      </c>
    </row>
    <row r="26" spans="1:25" x14ac:dyDescent="0.2">
      <c r="A26">
        <v>12</v>
      </c>
      <c r="B26" s="2">
        <v>1</v>
      </c>
      <c r="C26">
        <f t="shared" si="1"/>
        <v>256</v>
      </c>
      <c r="E26" s="5">
        <v>345</v>
      </c>
      <c r="F26" s="5">
        <v>46</v>
      </c>
      <c r="G26" s="5">
        <v>-243</v>
      </c>
      <c r="H26" s="5">
        <v>101</v>
      </c>
      <c r="I26" s="5">
        <v>-17</v>
      </c>
    </row>
    <row r="27" spans="1:25" x14ac:dyDescent="0.2">
      <c r="A27">
        <v>13</v>
      </c>
      <c r="B27" s="2">
        <f>1/9</f>
        <v>0.1111111111111111</v>
      </c>
      <c r="C27">
        <f t="shared" si="1"/>
        <v>28</v>
      </c>
      <c r="E27" s="5">
        <v>-34</v>
      </c>
      <c r="F27" s="5">
        <v>-32</v>
      </c>
      <c r="G27" s="5">
        <v>33</v>
      </c>
      <c r="H27" s="5">
        <v>-41</v>
      </c>
      <c r="I27" s="5">
        <v>201</v>
      </c>
    </row>
    <row r="28" spans="1:25" x14ac:dyDescent="0.2">
      <c r="A28">
        <v>14</v>
      </c>
      <c r="B28" s="2">
        <f>-31/36</f>
        <v>-0.86111111111111116</v>
      </c>
      <c r="C28">
        <f t="shared" si="1"/>
        <v>-221</v>
      </c>
    </row>
    <row r="29" spans="1:25" x14ac:dyDescent="0.2">
      <c r="A29">
        <v>15</v>
      </c>
      <c r="B29" s="2">
        <f>-5/6</f>
        <v>-0.83333333333333337</v>
      </c>
      <c r="C29">
        <f t="shared" si="1"/>
        <v>-214</v>
      </c>
    </row>
    <row r="30" spans="1:25" x14ac:dyDescent="0.2">
      <c r="A30">
        <v>16</v>
      </c>
      <c r="B30" s="2">
        <f>5/2</f>
        <v>2.5</v>
      </c>
      <c r="C30">
        <f t="shared" si="1"/>
        <v>640</v>
      </c>
      <c r="E30" s="5">
        <v>100</v>
      </c>
      <c r="F30" s="5">
        <v>-200</v>
      </c>
      <c r="G30" s="5">
        <v>300</v>
      </c>
      <c r="H30" s="5">
        <v>-400</v>
      </c>
      <c r="I30" s="5">
        <v>500</v>
      </c>
      <c r="K30" s="7">
        <f t="shared" ref="K30:M32" si="8">E30*$F$3 + F30*$G$3 + G30*$H$3 + E31*$F$4  + F31*$G$4 + G31*$H$4 + E32*$F$5 + F32*$G$5 + G32*$H$5</f>
        <v>12000</v>
      </c>
      <c r="L30" s="7">
        <f t="shared" si="8"/>
        <v>-13200</v>
      </c>
      <c r="M30" s="7">
        <f t="shared" si="8"/>
        <v>14400</v>
      </c>
      <c r="O30">
        <v>11999</v>
      </c>
      <c r="P30">
        <v>-13199</v>
      </c>
      <c r="Q30">
        <v>14399</v>
      </c>
      <c r="S30" s="6">
        <f t="shared" ref="S30:U32" si="9">1-O30/K30</f>
        <v>8.3333333333324155E-5</v>
      </c>
      <c r="T30" s="6">
        <f t="shared" si="9"/>
        <v>7.5757575757617879E-5</v>
      </c>
      <c r="U30" s="6">
        <f t="shared" si="9"/>
        <v>6.94444444444553E-5</v>
      </c>
      <c r="W30">
        <f t="shared" ref="W30:Y32" si="10">K30-O30</f>
        <v>1</v>
      </c>
      <c r="X30">
        <f t="shared" si="10"/>
        <v>-1</v>
      </c>
      <c r="Y30">
        <f t="shared" si="10"/>
        <v>1</v>
      </c>
    </row>
    <row r="31" spans="1:25" x14ac:dyDescent="0.2">
      <c r="A31">
        <v>17</v>
      </c>
      <c r="B31" s="2">
        <f>-37/4</f>
        <v>-9.25</v>
      </c>
      <c r="C31">
        <f t="shared" si="1"/>
        <v>-2368</v>
      </c>
      <c r="E31" s="5">
        <v>600</v>
      </c>
      <c r="F31" s="5">
        <v>-700</v>
      </c>
      <c r="G31" s="5">
        <v>800</v>
      </c>
      <c r="H31" s="5">
        <v>-900</v>
      </c>
      <c r="I31" s="5">
        <v>1000</v>
      </c>
      <c r="K31" s="7">
        <f t="shared" si="8"/>
        <v>18000</v>
      </c>
      <c r="L31" s="7">
        <f t="shared" si="8"/>
        <v>-19200</v>
      </c>
      <c r="M31" s="7">
        <f t="shared" si="8"/>
        <v>20400</v>
      </c>
      <c r="O31">
        <v>18046</v>
      </c>
      <c r="P31">
        <v>-19246</v>
      </c>
      <c r="Q31">
        <v>20446</v>
      </c>
      <c r="S31" s="6">
        <f t="shared" si="9"/>
        <v>-2.5555555555556442E-3</v>
      </c>
      <c r="T31" s="6">
        <f t="shared" si="9"/>
        <v>-2.3958333333333748E-3</v>
      </c>
      <c r="U31" s="6">
        <f t="shared" si="9"/>
        <v>-2.2549019607842613E-3</v>
      </c>
      <c r="W31">
        <f t="shared" si="10"/>
        <v>-46</v>
      </c>
      <c r="X31">
        <f t="shared" si="10"/>
        <v>46</v>
      </c>
      <c r="Y31">
        <f t="shared" si="10"/>
        <v>-46</v>
      </c>
    </row>
    <row r="32" spans="1:25" x14ac:dyDescent="0.2">
      <c r="A32">
        <v>18</v>
      </c>
      <c r="B32" s="2">
        <v>-1.0277777777777777</v>
      </c>
      <c r="C32">
        <f t="shared" si="1"/>
        <v>-264</v>
      </c>
      <c r="E32" s="5">
        <v>1100</v>
      </c>
      <c r="F32" s="5">
        <v>-1200</v>
      </c>
      <c r="G32" s="5">
        <v>1300</v>
      </c>
      <c r="H32" s="5">
        <v>-1400</v>
      </c>
      <c r="I32" s="5">
        <v>1500</v>
      </c>
      <c r="K32" s="7">
        <f t="shared" si="8"/>
        <v>24000</v>
      </c>
      <c r="L32" s="7">
        <f t="shared" si="8"/>
        <v>-25200</v>
      </c>
      <c r="M32" s="7">
        <f t="shared" si="8"/>
        <v>26400</v>
      </c>
      <c r="O32">
        <v>24068</v>
      </c>
      <c r="P32">
        <v>-25268</v>
      </c>
      <c r="Q32">
        <v>26468</v>
      </c>
      <c r="S32" s="6">
        <f t="shared" si="9"/>
        <v>-2.8333333333332433E-3</v>
      </c>
      <c r="T32" s="6">
        <f t="shared" si="9"/>
        <v>-2.6984126984126444E-3</v>
      </c>
      <c r="U32" s="6">
        <f t="shared" si="9"/>
        <v>-2.5757575757576756E-3</v>
      </c>
      <c r="W32">
        <f t="shared" si="10"/>
        <v>-68</v>
      </c>
      <c r="X32">
        <f t="shared" si="10"/>
        <v>68</v>
      </c>
      <c r="Y32">
        <f t="shared" si="10"/>
        <v>-68</v>
      </c>
    </row>
    <row r="33" spans="1:9" x14ac:dyDescent="0.2">
      <c r="A33">
        <v>19</v>
      </c>
      <c r="B33" s="2">
        <f>70/9</f>
        <v>7.7777777777777777</v>
      </c>
      <c r="C33">
        <f t="shared" si="1"/>
        <v>1991</v>
      </c>
      <c r="E33" s="5">
        <v>1600</v>
      </c>
      <c r="F33" s="5">
        <v>-1700</v>
      </c>
      <c r="G33" s="5">
        <v>1800</v>
      </c>
      <c r="H33" s="5">
        <v>-1900</v>
      </c>
      <c r="I33" s="5">
        <v>2000</v>
      </c>
    </row>
    <row r="34" spans="1:9" x14ac:dyDescent="0.2">
      <c r="A34">
        <v>20</v>
      </c>
      <c r="B34" s="2">
        <f>22/3</f>
        <v>7.333333333333333</v>
      </c>
      <c r="C34">
        <f t="shared" si="1"/>
        <v>1877</v>
      </c>
      <c r="E34" s="5">
        <v>2100</v>
      </c>
      <c r="F34" s="5">
        <v>-2200</v>
      </c>
      <c r="G34" s="5">
        <v>2300</v>
      </c>
      <c r="H34" s="5">
        <v>-2400</v>
      </c>
      <c r="I34" s="5">
        <v>2500</v>
      </c>
    </row>
    <row r="35" spans="1:9" x14ac:dyDescent="0.2">
      <c r="A35">
        <v>21</v>
      </c>
      <c r="B35" s="2">
        <v>3</v>
      </c>
      <c r="C35">
        <f t="shared" si="1"/>
        <v>768</v>
      </c>
      <c r="I35" s="8"/>
    </row>
    <row r="36" spans="1:9" x14ac:dyDescent="0.2">
      <c r="A36">
        <v>22</v>
      </c>
      <c r="B36" s="2">
        <f>-21/2</f>
        <v>-10.5</v>
      </c>
      <c r="C36">
        <f t="shared" si="1"/>
        <v>-2688</v>
      </c>
    </row>
    <row r="37" spans="1:9" x14ac:dyDescent="0.2">
      <c r="A37">
        <v>23</v>
      </c>
      <c r="B37" s="2">
        <f>-7/6</f>
        <v>-1.1666666666666667</v>
      </c>
      <c r="C37">
        <f t="shared" si="1"/>
        <v>-299</v>
      </c>
    </row>
    <row r="38" spans="1:9" x14ac:dyDescent="0.2">
      <c r="A38">
        <v>24</v>
      </c>
      <c r="B38" s="2">
        <f>26/3</f>
        <v>8.6666666666666661</v>
      </c>
      <c r="C38">
        <f t="shared" si="1"/>
        <v>2218</v>
      </c>
    </row>
    <row r="39" spans="1:9" x14ac:dyDescent="0.2">
      <c r="A39">
        <v>25</v>
      </c>
      <c r="B39" s="2">
        <v>8</v>
      </c>
      <c r="C39">
        <f t="shared" si="1"/>
        <v>2048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5C9A60-CBF6-6B49-96C0-72D4F10C30E4}">
  <dimension ref="C2:K79"/>
  <sheetViews>
    <sheetView showGridLines="0" tabSelected="1" zoomScale="106" zoomScaleNormal="303" workbookViewId="0">
      <selection activeCell="E15" sqref="E15"/>
    </sheetView>
  </sheetViews>
  <sheetFormatPr baseColWidth="10" defaultRowHeight="16" x14ac:dyDescent="0.2"/>
  <cols>
    <col min="2" max="2" width="1" customWidth="1"/>
    <col min="3" max="3" width="45.1640625" customWidth="1"/>
    <col min="4" max="4" width="10.6640625" style="10" customWidth="1"/>
    <col min="9" max="9" width="17.1640625" customWidth="1"/>
    <col min="10" max="10" width="16.5" customWidth="1"/>
    <col min="11" max="11" width="24" customWidth="1"/>
  </cols>
  <sheetData>
    <row r="2" spans="3:11" x14ac:dyDescent="0.2">
      <c r="C2" t="s">
        <v>42</v>
      </c>
      <c r="E2" t="s">
        <v>44</v>
      </c>
    </row>
    <row r="4" spans="3:11" x14ac:dyDescent="0.2">
      <c r="C4" s="11"/>
      <c r="D4" s="13" t="s">
        <v>25</v>
      </c>
      <c r="E4" s="13" t="s">
        <v>5</v>
      </c>
      <c r="F4" s="13" t="s">
        <v>6</v>
      </c>
      <c r="G4" s="13" t="s">
        <v>7</v>
      </c>
      <c r="H4" s="13" t="s">
        <v>8</v>
      </c>
      <c r="I4" s="13" t="s">
        <v>9</v>
      </c>
      <c r="J4" s="13" t="s">
        <v>12</v>
      </c>
    </row>
    <row r="5" spans="3:11" x14ac:dyDescent="0.2">
      <c r="C5" s="11" t="s">
        <v>26</v>
      </c>
      <c r="D5" s="12">
        <v>108</v>
      </c>
      <c r="E5" s="15">
        <v>1964</v>
      </c>
      <c r="F5" s="15">
        <v>1592</v>
      </c>
      <c r="G5" s="15">
        <v>2877</v>
      </c>
      <c r="H5" s="11">
        <v>192</v>
      </c>
      <c r="I5" s="14" t="s">
        <v>28</v>
      </c>
      <c r="J5" s="11">
        <v>1.1000000000000001</v>
      </c>
    </row>
    <row r="6" spans="3:11" x14ac:dyDescent="0.2">
      <c r="C6" s="16" t="s">
        <v>22</v>
      </c>
      <c r="D6" s="17">
        <v>27</v>
      </c>
      <c r="E6" s="18">
        <v>4883</v>
      </c>
      <c r="F6" s="18">
        <v>5201</v>
      </c>
      <c r="G6" s="18">
        <v>7925</v>
      </c>
      <c r="H6" s="16">
        <v>193</v>
      </c>
      <c r="I6" s="19" t="s">
        <v>23</v>
      </c>
      <c r="J6" s="16">
        <v>5.0999999999999996</v>
      </c>
    </row>
    <row r="7" spans="3:11" ht="24" x14ac:dyDescent="0.3">
      <c r="C7" s="23" t="s">
        <v>49</v>
      </c>
      <c r="D7" s="29">
        <v>27</v>
      </c>
      <c r="E7" s="30">
        <v>7424</v>
      </c>
      <c r="F7" s="30">
        <v>7718</v>
      </c>
      <c r="G7" s="30">
        <v>11453</v>
      </c>
      <c r="H7" s="31">
        <v>193</v>
      </c>
      <c r="I7" s="32" t="s">
        <v>50</v>
      </c>
      <c r="J7" s="31">
        <v>6.5</v>
      </c>
    </row>
    <row r="8" spans="3:11" x14ac:dyDescent="0.2">
      <c r="C8" s="11" t="s">
        <v>11</v>
      </c>
      <c r="D8" s="12">
        <v>9</v>
      </c>
      <c r="E8" s="15">
        <v>44969</v>
      </c>
      <c r="F8" s="15">
        <v>50360</v>
      </c>
      <c r="G8" s="15">
        <v>72633</v>
      </c>
      <c r="H8" s="11">
        <v>804</v>
      </c>
      <c r="I8" s="14" t="s">
        <v>10</v>
      </c>
      <c r="J8" s="11">
        <v>38.299999999999997</v>
      </c>
      <c r="K8" t="s">
        <v>43</v>
      </c>
    </row>
    <row r="9" spans="3:11" x14ac:dyDescent="0.2">
      <c r="C9" s="11" t="s">
        <v>13</v>
      </c>
      <c r="D9" s="12">
        <v>9</v>
      </c>
      <c r="E9" s="21">
        <v>21772</v>
      </c>
      <c r="F9" s="15">
        <v>26055</v>
      </c>
      <c r="G9" s="15">
        <v>36737</v>
      </c>
      <c r="H9" s="11">
        <v>1005</v>
      </c>
      <c r="I9" s="14" t="s">
        <v>14</v>
      </c>
      <c r="J9" s="39">
        <v>23.5</v>
      </c>
    </row>
    <row r="10" spans="3:11" x14ac:dyDescent="0.2">
      <c r="C10" s="11" t="s">
        <v>16</v>
      </c>
      <c r="D10" s="12">
        <v>9</v>
      </c>
      <c r="E10" s="15">
        <v>18061</v>
      </c>
      <c r="F10" s="15">
        <v>26545</v>
      </c>
      <c r="G10" s="15">
        <v>36146</v>
      </c>
      <c r="H10" s="11">
        <v>1005</v>
      </c>
      <c r="I10" s="14" t="s">
        <v>15</v>
      </c>
      <c r="J10" s="11">
        <v>20.3</v>
      </c>
    </row>
    <row r="11" spans="3:11" x14ac:dyDescent="0.2">
      <c r="C11" s="11" t="s">
        <v>17</v>
      </c>
      <c r="D11" s="12">
        <v>9</v>
      </c>
      <c r="E11" s="15">
        <v>16232</v>
      </c>
      <c r="F11" s="15">
        <v>23662</v>
      </c>
      <c r="G11" s="15">
        <v>32603</v>
      </c>
      <c r="H11" s="11">
        <v>980</v>
      </c>
      <c r="I11" s="14" t="s">
        <v>18</v>
      </c>
      <c r="J11" s="11">
        <v>18.7</v>
      </c>
    </row>
    <row r="12" spans="3:11" x14ac:dyDescent="0.2">
      <c r="C12" s="11" t="s">
        <v>24</v>
      </c>
      <c r="D12" s="12">
        <v>9</v>
      </c>
      <c r="E12" s="15">
        <v>14568</v>
      </c>
      <c r="F12" s="15">
        <v>22141</v>
      </c>
      <c r="G12" s="15">
        <v>30199</v>
      </c>
      <c r="H12" s="11">
        <v>1005</v>
      </c>
      <c r="I12" s="14" t="s">
        <v>21</v>
      </c>
      <c r="J12" s="11">
        <v>17.8</v>
      </c>
    </row>
    <row r="13" spans="3:11" ht="24" x14ac:dyDescent="0.3">
      <c r="C13" s="16" t="s">
        <v>20</v>
      </c>
      <c r="D13" s="25">
        <v>9</v>
      </c>
      <c r="E13" s="26">
        <v>13387</v>
      </c>
      <c r="F13" s="26">
        <v>20748</v>
      </c>
      <c r="G13" s="26">
        <v>28395</v>
      </c>
      <c r="H13" s="27">
        <v>505</v>
      </c>
      <c r="I13" s="28" t="s">
        <v>19</v>
      </c>
      <c r="J13" s="27">
        <v>22.3</v>
      </c>
    </row>
    <row r="14" spans="3:11" x14ac:dyDescent="0.2">
      <c r="C14" s="11" t="s">
        <v>48</v>
      </c>
      <c r="D14" s="12">
        <v>9</v>
      </c>
      <c r="E14" s="15">
        <v>13407</v>
      </c>
      <c r="F14" s="15">
        <v>20903</v>
      </c>
      <c r="G14" s="15">
        <v>28508</v>
      </c>
      <c r="H14" s="22">
        <v>685</v>
      </c>
      <c r="I14" s="14" t="s">
        <v>47</v>
      </c>
      <c r="J14" s="11">
        <v>22.5</v>
      </c>
    </row>
    <row r="15" spans="3:11" ht="24" x14ac:dyDescent="0.3">
      <c r="C15" s="16" t="s">
        <v>110</v>
      </c>
      <c r="D15" s="25">
        <v>9</v>
      </c>
      <c r="E15" s="26">
        <v>10852</v>
      </c>
      <c r="F15" s="26">
        <v>14617</v>
      </c>
      <c r="G15" s="26">
        <v>20594</v>
      </c>
      <c r="H15" s="27">
        <v>725</v>
      </c>
      <c r="I15" s="28" t="s">
        <v>111</v>
      </c>
      <c r="J15" s="27">
        <v>12.39</v>
      </c>
    </row>
    <row r="16" spans="3:11" x14ac:dyDescent="0.2">
      <c r="I16" s="8"/>
    </row>
    <row r="17" spans="3:11" x14ac:dyDescent="0.2">
      <c r="E17" s="9">
        <f>E13/E6</f>
        <v>2.7415523243907436</v>
      </c>
      <c r="F17" s="9">
        <f>F13/F6</f>
        <v>3.9892328398384924</v>
      </c>
      <c r="G17" s="9">
        <f>G13/G6</f>
        <v>3.5829652996845427</v>
      </c>
      <c r="H17" s="9">
        <f>H13/H6</f>
        <v>2.616580310880829</v>
      </c>
      <c r="I17" s="9"/>
      <c r="J17" s="9">
        <f>J13/J6</f>
        <v>4.3725490196078436</v>
      </c>
    </row>
    <row r="18" spans="3:11" x14ac:dyDescent="0.2">
      <c r="C18" t="s">
        <v>27</v>
      </c>
      <c r="E18" s="24">
        <f>E13/E7</f>
        <v>1.8032058189655173</v>
      </c>
      <c r="F18" s="24">
        <f>F13/F7</f>
        <v>2.6882612075667272</v>
      </c>
      <c r="G18" s="24">
        <f>G13/G7</f>
        <v>2.4792630751768097</v>
      </c>
      <c r="H18" s="24">
        <f>H13/H7</f>
        <v>2.616580310880829</v>
      </c>
      <c r="I18" s="24"/>
      <c r="J18" s="24">
        <f>J13/J7</f>
        <v>3.430769230769231</v>
      </c>
    </row>
    <row r="19" spans="3:11" x14ac:dyDescent="0.2">
      <c r="D19" s="38">
        <f>D15/D7</f>
        <v>0.33333333333333331</v>
      </c>
      <c r="E19" s="24">
        <f>E15/E7</f>
        <v>1.4617456896551724</v>
      </c>
      <c r="F19" s="24">
        <f t="shared" ref="F19:J19" si="0">F15/F7</f>
        <v>1.8938844260171028</v>
      </c>
      <c r="G19" s="38">
        <f t="shared" si="0"/>
        <v>1.798131493931721</v>
      </c>
      <c r="H19" s="24">
        <f t="shared" si="0"/>
        <v>3.7564766839378239</v>
      </c>
      <c r="I19" s="24"/>
      <c r="J19" s="38">
        <f t="shared" si="0"/>
        <v>1.9061538461538463</v>
      </c>
    </row>
    <row r="20" spans="3:11" x14ac:dyDescent="0.2">
      <c r="E20" s="24"/>
      <c r="F20" s="24"/>
      <c r="G20" s="24"/>
      <c r="H20" s="24"/>
      <c r="I20" s="24"/>
      <c r="J20" s="24"/>
    </row>
    <row r="21" spans="3:11" x14ac:dyDescent="0.2">
      <c r="E21" s="24"/>
      <c r="F21" s="24"/>
      <c r="G21" s="24"/>
      <c r="H21" s="24"/>
      <c r="I21" s="24"/>
      <c r="J21" s="24"/>
    </row>
    <row r="22" spans="3:11" x14ac:dyDescent="0.2">
      <c r="E22" s="24"/>
      <c r="F22" s="24"/>
      <c r="G22" s="24"/>
      <c r="H22" s="24"/>
      <c r="I22" s="24"/>
      <c r="J22" s="24"/>
    </row>
    <row r="23" spans="3:11" x14ac:dyDescent="0.2">
      <c r="E23" s="24"/>
      <c r="F23" s="24"/>
      <c r="G23" s="24"/>
      <c r="H23" s="24"/>
      <c r="I23" s="24"/>
      <c r="J23" s="24"/>
    </row>
    <row r="24" spans="3:11" x14ac:dyDescent="0.2">
      <c r="E24" s="24"/>
      <c r="F24" s="24"/>
      <c r="G24" s="24"/>
      <c r="H24" s="24"/>
      <c r="I24" s="24"/>
      <c r="J24" s="24"/>
    </row>
    <row r="25" spans="3:11" x14ac:dyDescent="0.2">
      <c r="E25" s="24"/>
      <c r="F25" s="24"/>
      <c r="G25" s="24"/>
      <c r="H25" s="24"/>
      <c r="I25" s="24"/>
      <c r="J25" s="24"/>
    </row>
    <row r="26" spans="3:11" x14ac:dyDescent="0.2">
      <c r="E26" s="24"/>
      <c r="F26" s="24"/>
      <c r="G26" s="24"/>
      <c r="H26" s="24"/>
      <c r="I26" s="24"/>
      <c r="J26" s="24"/>
    </row>
    <row r="27" spans="3:11" x14ac:dyDescent="0.2">
      <c r="E27" s="24"/>
      <c r="F27" s="24"/>
      <c r="G27" s="24"/>
      <c r="H27" s="24"/>
      <c r="I27" s="24"/>
      <c r="J27" s="24"/>
    </row>
    <row r="28" spans="3:11" x14ac:dyDescent="0.2">
      <c r="E28" s="24"/>
      <c r="F28" s="24"/>
      <c r="G28" s="24"/>
      <c r="H28" s="24"/>
      <c r="I28" s="24"/>
      <c r="J28" s="24"/>
    </row>
    <row r="29" spans="3:11" x14ac:dyDescent="0.2">
      <c r="H29" s="20" t="s">
        <v>45</v>
      </c>
      <c r="I29" s="8"/>
    </row>
    <row r="30" spans="3:11" x14ac:dyDescent="0.2">
      <c r="C30" s="3" t="s">
        <v>31</v>
      </c>
      <c r="H30" t="s">
        <v>46</v>
      </c>
    </row>
    <row r="31" spans="3:11" x14ac:dyDescent="0.2">
      <c r="C31" t="s">
        <v>29</v>
      </c>
    </row>
    <row r="32" spans="3:11" x14ac:dyDescent="0.2">
      <c r="C32" t="s">
        <v>30</v>
      </c>
      <c r="K32" t="s">
        <v>107</v>
      </c>
    </row>
    <row r="33" spans="3:11" x14ac:dyDescent="0.2">
      <c r="K33" s="3" t="s">
        <v>108</v>
      </c>
    </row>
    <row r="34" spans="3:11" x14ac:dyDescent="0.2">
      <c r="C34" s="3" t="s">
        <v>32</v>
      </c>
      <c r="D34" s="10" t="s">
        <v>33</v>
      </c>
      <c r="E34" s="10" t="s">
        <v>34</v>
      </c>
      <c r="F34" s="10" t="s">
        <v>35</v>
      </c>
      <c r="G34" s="10" t="s">
        <v>35</v>
      </c>
      <c r="H34" s="10" t="s">
        <v>35</v>
      </c>
    </row>
    <row r="35" spans="3:11" x14ac:dyDescent="0.2">
      <c r="D35" s="12">
        <v>2</v>
      </c>
      <c r="E35" s="11">
        <v>2</v>
      </c>
      <c r="F35" s="12">
        <v>20</v>
      </c>
      <c r="G35" s="12">
        <v>20</v>
      </c>
      <c r="H35" s="12">
        <f>E35*G35</f>
        <v>40</v>
      </c>
      <c r="K35" t="s">
        <v>62</v>
      </c>
    </row>
    <row r="36" spans="3:11" x14ac:dyDescent="0.2">
      <c r="D36" s="12">
        <v>3</v>
      </c>
      <c r="E36" s="11">
        <v>4</v>
      </c>
      <c r="F36" s="12">
        <v>39</v>
      </c>
      <c r="G36" s="12">
        <v>39</v>
      </c>
      <c r="H36" s="12">
        <f t="shared" ref="H36:H42" si="1">E36*G36</f>
        <v>156</v>
      </c>
      <c r="K36" t="s">
        <v>63</v>
      </c>
    </row>
    <row r="37" spans="3:11" x14ac:dyDescent="0.2">
      <c r="D37" s="12">
        <v>4</v>
      </c>
      <c r="E37" s="11">
        <v>18</v>
      </c>
      <c r="F37" s="12" t="s">
        <v>36</v>
      </c>
      <c r="G37" s="12">
        <v>48</v>
      </c>
      <c r="H37" s="12">
        <f t="shared" si="1"/>
        <v>864</v>
      </c>
      <c r="K37" t="s">
        <v>64</v>
      </c>
    </row>
    <row r="38" spans="3:11" x14ac:dyDescent="0.2">
      <c r="D38" s="12">
        <v>5</v>
      </c>
      <c r="E38" s="11">
        <v>2</v>
      </c>
      <c r="F38" s="12" t="s">
        <v>37</v>
      </c>
      <c r="G38" s="12">
        <v>94</v>
      </c>
      <c r="H38" s="12">
        <f t="shared" si="1"/>
        <v>188</v>
      </c>
      <c r="K38" t="s">
        <v>65</v>
      </c>
    </row>
    <row r="39" spans="3:11" x14ac:dyDescent="0.2">
      <c r="D39" s="12">
        <v>6</v>
      </c>
      <c r="E39" s="11">
        <v>13</v>
      </c>
      <c r="F39" s="12" t="s">
        <v>38</v>
      </c>
      <c r="G39" s="12">
        <v>94</v>
      </c>
      <c r="H39" s="12">
        <f t="shared" si="1"/>
        <v>1222</v>
      </c>
      <c r="K39" s="3" t="s">
        <v>66</v>
      </c>
    </row>
    <row r="40" spans="3:11" x14ac:dyDescent="0.2">
      <c r="D40" s="12">
        <v>7</v>
      </c>
      <c r="E40" s="11">
        <v>0</v>
      </c>
      <c r="F40" s="12"/>
      <c r="G40" s="12"/>
      <c r="H40" s="12"/>
      <c r="K40" t="s">
        <v>67</v>
      </c>
    </row>
    <row r="41" spans="3:11" x14ac:dyDescent="0.2">
      <c r="D41" s="12">
        <v>8</v>
      </c>
      <c r="E41" s="11">
        <v>21</v>
      </c>
      <c r="F41" s="12" t="s">
        <v>39</v>
      </c>
      <c r="G41" s="12">
        <v>133</v>
      </c>
      <c r="H41" s="12">
        <f t="shared" si="1"/>
        <v>2793</v>
      </c>
      <c r="K41" t="s">
        <v>68</v>
      </c>
    </row>
    <row r="42" spans="3:11" x14ac:dyDescent="0.2">
      <c r="D42" s="12">
        <v>16</v>
      </c>
      <c r="E42" s="11">
        <v>4</v>
      </c>
      <c r="F42" s="12" t="s">
        <v>40</v>
      </c>
      <c r="G42" s="12">
        <v>292</v>
      </c>
      <c r="H42" s="12">
        <f t="shared" si="1"/>
        <v>1168</v>
      </c>
      <c r="K42" t="s">
        <v>69</v>
      </c>
    </row>
    <row r="43" spans="3:11" x14ac:dyDescent="0.2">
      <c r="D43" s="12">
        <v>0</v>
      </c>
      <c r="E43" s="11">
        <v>4</v>
      </c>
      <c r="F43" s="11"/>
      <c r="G43" s="11"/>
      <c r="H43" s="12"/>
      <c r="K43" t="s">
        <v>70</v>
      </c>
    </row>
    <row r="44" spans="3:11" x14ac:dyDescent="0.2">
      <c r="E44" s="3">
        <f>SUM(E35:E43)</f>
        <v>68</v>
      </c>
      <c r="H44">
        <f>SUM(H35:H43)</f>
        <v>6431</v>
      </c>
      <c r="K44" t="s">
        <v>71</v>
      </c>
    </row>
    <row r="45" spans="3:11" x14ac:dyDescent="0.2">
      <c r="D45" t="s">
        <v>41</v>
      </c>
      <c r="H45" t="s">
        <v>109</v>
      </c>
      <c r="K45" t="s">
        <v>72</v>
      </c>
    </row>
    <row r="46" spans="3:11" x14ac:dyDescent="0.2">
      <c r="K46" t="s">
        <v>73</v>
      </c>
    </row>
    <row r="47" spans="3:11" x14ac:dyDescent="0.2">
      <c r="K47" t="s">
        <v>74</v>
      </c>
    </row>
    <row r="48" spans="3:11" ht="17" thickBot="1" x14ac:dyDescent="0.25">
      <c r="G48">
        <v>27</v>
      </c>
      <c r="H48">
        <v>100</v>
      </c>
      <c r="K48" t="s">
        <v>75</v>
      </c>
    </row>
    <row r="49" spans="3:11" ht="52" thickBot="1" x14ac:dyDescent="0.25">
      <c r="C49" s="33"/>
      <c r="D49" s="34" t="s">
        <v>51</v>
      </c>
      <c r="E49" s="34" t="s">
        <v>52</v>
      </c>
      <c r="F49" t="s">
        <v>61</v>
      </c>
      <c r="G49">
        <v>9</v>
      </c>
      <c r="H49" t="s">
        <v>59</v>
      </c>
      <c r="K49" t="s">
        <v>76</v>
      </c>
    </row>
    <row r="50" spans="3:11" ht="35" thickBot="1" x14ac:dyDescent="0.25">
      <c r="C50" s="35" t="s">
        <v>60</v>
      </c>
      <c r="D50" s="36">
        <v>27</v>
      </c>
      <c r="E50" s="36">
        <v>9</v>
      </c>
      <c r="F50" s="37">
        <f>E50/D50</f>
        <v>0.33333333333333331</v>
      </c>
      <c r="K50" t="s">
        <v>77</v>
      </c>
    </row>
    <row r="51" spans="3:11" ht="18" thickBot="1" x14ac:dyDescent="0.25">
      <c r="C51" s="35" t="s">
        <v>57</v>
      </c>
      <c r="D51" s="36">
        <v>448</v>
      </c>
      <c r="E51" s="36">
        <v>429</v>
      </c>
      <c r="F51" s="37"/>
      <c r="K51" t="s">
        <v>78</v>
      </c>
    </row>
    <row r="52" spans="3:11" ht="18" thickBot="1" x14ac:dyDescent="0.25">
      <c r="C52" s="35" t="s">
        <v>53</v>
      </c>
      <c r="D52" s="36">
        <v>7424</v>
      </c>
      <c r="E52" s="36">
        <v>13387</v>
      </c>
      <c r="F52" s="37">
        <f>E52/D52</f>
        <v>1.8032058189655173</v>
      </c>
      <c r="K52" t="s">
        <v>79</v>
      </c>
    </row>
    <row r="53" spans="3:11" ht="18" thickBot="1" x14ac:dyDescent="0.25">
      <c r="C53" s="35" t="s">
        <v>54</v>
      </c>
      <c r="D53" s="36">
        <v>7718</v>
      </c>
      <c r="E53" s="36">
        <v>20749</v>
      </c>
      <c r="F53" s="37">
        <f>E53/D53</f>
        <v>2.6883907748121274</v>
      </c>
      <c r="K53" t="s">
        <v>80</v>
      </c>
    </row>
    <row r="54" spans="3:11" ht="18" thickBot="1" x14ac:dyDescent="0.25">
      <c r="C54" s="35" t="s">
        <v>55</v>
      </c>
      <c r="D54" s="36">
        <v>11453</v>
      </c>
      <c r="E54" s="36">
        <v>28395</v>
      </c>
      <c r="F54" s="37">
        <f>E54/D54</f>
        <v>2.4792630751768097</v>
      </c>
      <c r="K54" t="s">
        <v>81</v>
      </c>
    </row>
    <row r="55" spans="3:11" ht="18" thickBot="1" x14ac:dyDescent="0.25">
      <c r="C55" s="35" t="s">
        <v>56</v>
      </c>
      <c r="D55" s="36">
        <v>193</v>
      </c>
      <c r="E55" s="36">
        <v>505</v>
      </c>
      <c r="F55" s="37">
        <f>E55/D55</f>
        <v>2.616580310880829</v>
      </c>
      <c r="K55" t="s">
        <v>82</v>
      </c>
    </row>
    <row r="56" spans="3:11" ht="18" thickBot="1" x14ac:dyDescent="0.25">
      <c r="C56" s="35" t="s">
        <v>58</v>
      </c>
      <c r="D56" s="36">
        <v>6.54</v>
      </c>
      <c r="E56" s="36">
        <v>22.3</v>
      </c>
      <c r="F56" s="37">
        <f>E56/D56</f>
        <v>3.4097859327217126</v>
      </c>
      <c r="K56" t="s">
        <v>83</v>
      </c>
    </row>
    <row r="57" spans="3:11" ht="17" thickBot="1" x14ac:dyDescent="0.25">
      <c r="C57" s="35"/>
      <c r="D57" s="36"/>
      <c r="E57" s="36"/>
      <c r="K57" t="s">
        <v>84</v>
      </c>
    </row>
    <row r="58" spans="3:11" ht="17" thickBot="1" x14ac:dyDescent="0.25">
      <c r="C58" s="35"/>
      <c r="D58" s="36"/>
      <c r="E58" s="36"/>
      <c r="K58" t="s">
        <v>85</v>
      </c>
    </row>
    <row r="59" spans="3:11" ht="17" thickBot="1" x14ac:dyDescent="0.25">
      <c r="C59" s="35"/>
      <c r="D59" s="36"/>
      <c r="E59" s="36"/>
      <c r="K59" t="s">
        <v>86</v>
      </c>
    </row>
    <row r="60" spans="3:11" x14ac:dyDescent="0.2">
      <c r="K60" t="s">
        <v>87</v>
      </c>
    </row>
    <row r="61" spans="3:11" x14ac:dyDescent="0.2">
      <c r="K61" t="s">
        <v>88</v>
      </c>
    </row>
    <row r="62" spans="3:11" x14ac:dyDescent="0.2">
      <c r="K62" t="s">
        <v>89</v>
      </c>
    </row>
    <row r="63" spans="3:11" x14ac:dyDescent="0.2">
      <c r="K63" t="s">
        <v>90</v>
      </c>
    </row>
    <row r="64" spans="3:11" x14ac:dyDescent="0.2">
      <c r="K64" t="s">
        <v>91</v>
      </c>
    </row>
    <row r="65" spans="11:11" x14ac:dyDescent="0.2">
      <c r="K65" t="s">
        <v>92</v>
      </c>
    </row>
    <row r="66" spans="11:11" x14ac:dyDescent="0.2">
      <c r="K66" t="s">
        <v>93</v>
      </c>
    </row>
    <row r="67" spans="11:11" x14ac:dyDescent="0.2">
      <c r="K67" t="s">
        <v>94</v>
      </c>
    </row>
    <row r="68" spans="11:11" x14ac:dyDescent="0.2">
      <c r="K68" t="s">
        <v>95</v>
      </c>
    </row>
    <row r="69" spans="11:11" x14ac:dyDescent="0.2">
      <c r="K69" t="s">
        <v>96</v>
      </c>
    </row>
    <row r="70" spans="11:11" x14ac:dyDescent="0.2">
      <c r="K70" t="s">
        <v>97</v>
      </c>
    </row>
    <row r="71" spans="11:11" x14ac:dyDescent="0.2">
      <c r="K71" t="s">
        <v>98</v>
      </c>
    </row>
    <row r="72" spans="11:11" x14ac:dyDescent="0.2">
      <c r="K72" t="s">
        <v>99</v>
      </c>
    </row>
    <row r="73" spans="11:11" x14ac:dyDescent="0.2">
      <c r="K73" t="s">
        <v>100</v>
      </c>
    </row>
    <row r="74" spans="11:11" x14ac:dyDescent="0.2">
      <c r="K74" t="s">
        <v>101</v>
      </c>
    </row>
    <row r="75" spans="11:11" x14ac:dyDescent="0.2">
      <c r="K75" t="s">
        <v>102</v>
      </c>
    </row>
    <row r="76" spans="11:11" x14ac:dyDescent="0.2">
      <c r="K76" t="s">
        <v>103</v>
      </c>
    </row>
    <row r="77" spans="11:11" x14ac:dyDescent="0.2">
      <c r="K77" t="s">
        <v>104</v>
      </c>
    </row>
    <row r="78" spans="11:11" x14ac:dyDescent="0.2">
      <c r="K78" t="s">
        <v>105</v>
      </c>
    </row>
    <row r="79" spans="11:11" x14ac:dyDescent="0.2">
      <c r="K79" t="s">
        <v>106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Moraes</dc:creator>
  <cp:lastModifiedBy>Fernando Moraes</cp:lastModifiedBy>
  <dcterms:created xsi:type="dcterms:W3CDTF">2024-09-23T22:42:09Z</dcterms:created>
  <dcterms:modified xsi:type="dcterms:W3CDTF">2024-10-25T11:07:26Z</dcterms:modified>
</cp:coreProperties>
</file>