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bc622_ic_ac_uk/Documents/LCS/LSCA - Group project/LSCA---Group-project/Q1-3 Workings/"/>
    </mc:Choice>
  </mc:AlternateContent>
  <xr:revisionPtr revIDLastSave="3812" documentId="8_{51334A3C-A64C-4FAD-9723-DABA611FCCF0}" xr6:coauthVersionLast="47" xr6:coauthVersionMax="47" xr10:uidLastSave="{CB77CD44-67A9-435F-83DE-CA28DB5E5427}"/>
  <bookViews>
    <workbookView xWindow="-108" yWindow="-108" windowWidth="23256" windowHeight="12576" activeTab="2" xr2:uid="{00000000-000D-0000-FFFF-FFFF00000000}"/>
  </bookViews>
  <sheets>
    <sheet name="Appendix 2" sheetId="2" r:id="rId1"/>
    <sheet name="Appendix 4" sheetId="1" r:id="rId2"/>
    <sheet name="Appendix 5" sheetId="4" r:id="rId3"/>
  </sheets>
  <definedNames>
    <definedName name="solver_adj" localSheetId="0" hidden="1">'Appendix 2'!#REF!</definedName>
    <definedName name="solver_adj" localSheetId="1" hidden="1">'Appendix 4'!$J$11:$J$20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'Appendix 2'!#REF!</definedName>
    <definedName name="solver_lhs1" localSheetId="1" hidden="1">'Appendix 4'!$J$11:$J$20</definedName>
    <definedName name="solver_lhs2" localSheetId="0" hidden="1">'Appendix 2'!#REF!</definedName>
    <definedName name="solver_lhs2" localSheetId="1" hidden="1">'Appendix 4'!$J$11:$J$20</definedName>
    <definedName name="solver_lhs3" localSheetId="1" hidden="1">'Appendix 4'!$J$11:$J$20</definedName>
    <definedName name="solver_lhs4" localSheetId="1" hidden="1">'Appendix 4'!$J$21</definedName>
    <definedName name="solver_lhs5" localSheetId="1" hidden="1">'Appendix 4'!$J$21</definedName>
    <definedName name="solver_lhs6" localSheetId="1" hidden="1">'Appendix 4'!$J$21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'Appendix 2'!#REF!</definedName>
    <definedName name="solver_opt" localSheetId="1" hidden="1">'Appendix 4'!$K$21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hs1" localSheetId="0" hidden="1">3</definedName>
    <definedName name="solver_rhs1" localSheetId="1" hidden="1">"integer"</definedName>
    <definedName name="solver_rhs2" localSheetId="0" hidden="1">0</definedName>
    <definedName name="solver_rhs2" localSheetId="1" hidden="1">'Appendix 4'!$I$11:$I$20</definedName>
    <definedName name="solver_rhs3" localSheetId="1" hidden="1">'Appendix 4'!$H$11:$H$20</definedName>
    <definedName name="solver_rhs4" localSheetId="1" hidden="1">12600</definedName>
    <definedName name="solver_rhs5" localSheetId="1" hidden="1">10000</definedName>
    <definedName name="solver_rhs6" localSheetId="1" hidden="1">10000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2</definedName>
    <definedName name="solver_val" localSheetId="0" hidden="1">21000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H17" i="2"/>
  <c r="H19" i="2" s="1"/>
  <c r="I17" i="2"/>
  <c r="I19" i="2" s="1"/>
  <c r="G17" i="2"/>
  <c r="G18" i="2" s="1"/>
  <c r="C17" i="2"/>
  <c r="K12" i="1"/>
  <c r="K13" i="1"/>
  <c r="K14" i="1"/>
  <c r="K15" i="1"/>
  <c r="K16" i="1"/>
  <c r="K17" i="1"/>
  <c r="K18" i="1"/>
  <c r="K19" i="1"/>
  <c r="K20" i="1"/>
  <c r="K11" i="1"/>
  <c r="E16" i="4"/>
  <c r="E13" i="4"/>
  <c r="E10" i="4"/>
  <c r="E9" i="4"/>
  <c r="H18" i="2" l="1"/>
  <c r="I18" i="2"/>
  <c r="G19" i="2"/>
  <c r="J21" i="1"/>
  <c r="J23" i="1" s="1"/>
  <c r="I14" i="1"/>
  <c r="H21" i="1"/>
  <c r="H23" i="1" s="1"/>
  <c r="G21" i="1"/>
  <c r="G23" i="1" s="1"/>
  <c r="F21" i="1"/>
  <c r="F22" i="1" s="1"/>
  <c r="C21" i="1"/>
  <c r="J22" i="1" l="1"/>
  <c r="F23" i="1"/>
  <c r="G22" i="1"/>
  <c r="H22" i="1"/>
  <c r="D14" i="4" l="1"/>
  <c r="C14" i="4"/>
  <c r="C19" i="4" s="1"/>
  <c r="D7" i="4"/>
  <c r="D11" i="4" s="1"/>
  <c r="C7" i="4"/>
  <c r="I20" i="1"/>
  <c r="I18" i="1"/>
  <c r="C11" i="4" l="1"/>
  <c r="C20" i="4" s="1"/>
  <c r="E14" i="4"/>
  <c r="E7" i="4"/>
  <c r="D19" i="4"/>
  <c r="E19" i="4" s="1"/>
  <c r="K21" i="1"/>
  <c r="D20" i="4" l="1"/>
  <c r="E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tc={C7790926-3EB1-4321-8603-DFECEFF93F9F}</author>
    <author>tc={5258A4AD-F3A4-4FF5-A4EC-ED18F962AEBE}</author>
  </authors>
  <commentList>
    <comment ref="C10" authorId="0" shapeId="0" xr:uid="{C7790926-3EB1-4321-8603-DFECEFF93F9F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of range 10-12</t>
      </text>
    </comment>
    <comment ref="C16" authorId="1" shapeId="0" xr:uid="{5258A4AD-F3A4-4FF5-A4EC-ED18F962AEB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range 1-2%</t>
      </text>
    </comment>
  </commentList>
</comments>
</file>

<file path=xl/sharedStrings.xml><?xml version="1.0" encoding="utf-8"?>
<sst xmlns="http://schemas.openxmlformats.org/spreadsheetml/2006/main" count="88" uniqueCount="62">
  <si>
    <t>Output Table from R code</t>
  </si>
  <si>
    <t>Production Capacity</t>
  </si>
  <si>
    <t>Recommended First Production by R</t>
  </si>
  <si>
    <t>Q1</t>
  </si>
  <si>
    <t>Q2</t>
  </si>
  <si>
    <t>Q3</t>
  </si>
  <si>
    <t>Style</t>
  </si>
  <si>
    <t>Price</t>
  </si>
  <si>
    <t>Average_Forecast</t>
  </si>
  <si>
    <t>Standard_Deviation_x2</t>
  </si>
  <si>
    <t>coef_of_var</t>
  </si>
  <si>
    <t>total_order_quantity</t>
  </si>
  <si>
    <t>first_order</t>
  </si>
  <si>
    <t>first_order_HK</t>
  </si>
  <si>
    <t>first_order_C</t>
  </si>
  <si>
    <t>Gail</t>
  </si>
  <si>
    <t>Isis</t>
  </si>
  <si>
    <t>Entice</t>
  </si>
  <si>
    <t>Assault</t>
  </si>
  <si>
    <t>Teri</t>
  </si>
  <si>
    <t>Electra</t>
  </si>
  <si>
    <t>Stephanie</t>
  </si>
  <si>
    <t>Seduced</t>
  </si>
  <si>
    <t>Anita</t>
  </si>
  <si>
    <t>Daphne</t>
  </si>
  <si>
    <t>Total</t>
  </si>
  <si>
    <t>Num of Months to produce</t>
  </si>
  <si>
    <t>Consumption of Total Production Capacity</t>
  </si>
  <si>
    <t>Capping China First Order</t>
  </si>
  <si>
    <t>Cost of Understock</t>
  </si>
  <si>
    <t>Min China Order</t>
  </si>
  <si>
    <t>Final Recommended China First Order</t>
  </si>
  <si>
    <t>Wholesale Price</t>
  </si>
  <si>
    <t>Min Production Constraint_C</t>
  </si>
  <si>
    <t>Decision Variable_C</t>
  </si>
  <si>
    <t>C_u</t>
  </si>
  <si>
    <t>Hong Kong vs China Production Cost Comparison</t>
  </si>
  <si>
    <t>Hong Kong</t>
  </si>
  <si>
    <t>China</t>
  </si>
  <si>
    <t>China to Hong Kong Ratio</t>
  </si>
  <si>
    <t>(a)</t>
  </si>
  <si>
    <t>ROE (Local Curreny to $)</t>
  </si>
  <si>
    <t>(b)</t>
  </si>
  <si>
    <t>Hourly Wage (local currency)</t>
  </si>
  <si>
    <t>(c) = (a) x (b)</t>
  </si>
  <si>
    <t>Hourly Wage ($)</t>
  </si>
  <si>
    <t>(d)</t>
  </si>
  <si>
    <t>Paid Labor Hours per parka</t>
  </si>
  <si>
    <t>(e)</t>
  </si>
  <si>
    <t>Number of People per line</t>
  </si>
  <si>
    <t>(f) = (c) x (d)</t>
  </si>
  <si>
    <t>Cost of Labor Line per parka ($)</t>
  </si>
  <si>
    <t>(g)</t>
  </si>
  <si>
    <t>Weekly Production capacity (per line)</t>
  </si>
  <si>
    <t>(h) = (g) x 4 weeks x 7 months</t>
  </si>
  <si>
    <t>7 months production capacity (per line)</t>
  </si>
  <si>
    <t>(i)</t>
  </si>
  <si>
    <t>Repair Rate</t>
  </si>
  <si>
    <r>
      <t xml:space="preserve">(j) = 200000 </t>
    </r>
    <r>
      <rPr>
        <sz val="11"/>
        <color theme="4" tint="-0.249977111117893"/>
        <rFont val="Calibri"/>
        <family val="2"/>
      </rPr>
      <t>÷</t>
    </r>
    <r>
      <rPr>
        <sz val="11"/>
        <color theme="4" tint="-0.249977111117893"/>
        <rFont val="Calibri"/>
        <family val="2"/>
        <scheme val="minor"/>
      </rPr>
      <t xml:space="preserve"> (h)</t>
    </r>
  </si>
  <si>
    <t>Number of lines to produce 200K units</t>
  </si>
  <si>
    <t>(k) =  (f) * 200000</t>
  </si>
  <si>
    <t>Cost of 200K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</si>
</sst>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"/>
  </numFmts>
  <fonts count="6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  <font>
      <b/>
      <sz val="14"/>
      <color theme="4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9" fontId="0" fillId="0" borderId="0" xfId="0" applyNumberFormat="1"/>
    <xf numFmtId="0" fontId="1" fillId="2" borderId="2" xfId="0" applyFont="1" applyFill="1" applyBorder="1"/>
    <xf numFmtId="0" fontId="0" fillId="0" borderId="2" xfId="0" applyBorder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2" borderId="2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 vertical="center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 vertical="center"/>
    </xf>
    <xf numFmtId="3" fontId="0" fillId="0" borderId="0" xfId="0" applyNumberFormat="1"/>
    <xf numFmtId="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3" fontId="5" fillId="4" borderId="0" xfId="0" applyNumberFormat="1" applyFont="1" applyFill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4" fontId="5" fillId="4" borderId="0" xfId="0" applyNumberFormat="1" applyFont="1" applyFill="1" applyAlignment="1">
      <alignment horizontal="center"/>
    </xf>
    <xf numFmtId="10" fontId="5" fillId="4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Buying Committee Average Forecast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'Appendix 2'!$C$7:$C$16</c:f>
              <c:numCache>
                <c:formatCode>#,##0</c:formatCode>
                <c:ptCount val="10"/>
                <c:pt idx="0">
                  <c:v>1017</c:v>
                </c:pt>
                <c:pt idx="1">
                  <c:v>1042</c:v>
                </c:pt>
                <c:pt idx="2">
                  <c:v>1358</c:v>
                </c:pt>
                <c:pt idx="3">
                  <c:v>2525</c:v>
                </c:pt>
                <c:pt idx="4">
                  <c:v>1100</c:v>
                </c:pt>
                <c:pt idx="5">
                  <c:v>2150</c:v>
                </c:pt>
                <c:pt idx="6">
                  <c:v>1113</c:v>
                </c:pt>
                <c:pt idx="7">
                  <c:v>4017</c:v>
                </c:pt>
                <c:pt idx="8">
                  <c:v>3296</c:v>
                </c:pt>
                <c:pt idx="9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7-4C2E-8EA1-2F757A4A91FC}"/>
            </c:ext>
          </c:extLst>
        </c:ser>
        <c:ser>
          <c:idx val="3"/>
          <c:order val="1"/>
          <c:tx>
            <c:v>Recommended Production Quantity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'Appendix 2'!$F$7:$F$16</c:f>
              <c:numCache>
                <c:formatCode>#,##0</c:formatCode>
                <c:ptCount val="10"/>
                <c:pt idx="0">
                  <c:v>1354</c:v>
                </c:pt>
                <c:pt idx="1">
                  <c:v>1172</c:v>
                </c:pt>
                <c:pt idx="2">
                  <c:v>1682</c:v>
                </c:pt>
                <c:pt idx="3">
                  <c:v>3310</c:v>
                </c:pt>
                <c:pt idx="4">
                  <c:v>1214</c:v>
                </c:pt>
                <c:pt idx="5">
                  <c:v>2418</c:v>
                </c:pt>
                <c:pt idx="6">
                  <c:v>848</c:v>
                </c:pt>
                <c:pt idx="7">
                  <c:v>5280</c:v>
                </c:pt>
                <c:pt idx="8">
                  <c:v>3679</c:v>
                </c:pt>
                <c:pt idx="9">
                  <c:v>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7-4C2E-8EA1-2F757A4A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879647"/>
        <c:axId val="610883807"/>
      </c:barChart>
      <c:lineChart>
        <c:grouping val="standard"/>
        <c:varyColors val="0"/>
        <c:ser>
          <c:idx val="1"/>
          <c:order val="2"/>
          <c:tx>
            <c:v>Forecast Coefficent of Variation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strRef>
              <c:f>'Appendix 2'!$A$7:$A$16</c:f>
              <c:strCache>
                <c:ptCount val="10"/>
                <c:pt idx="0">
                  <c:v>Gail</c:v>
                </c:pt>
                <c:pt idx="1">
                  <c:v>Isis</c:v>
                </c:pt>
                <c:pt idx="2">
                  <c:v>Entice</c:v>
                </c:pt>
                <c:pt idx="3">
                  <c:v>Assault</c:v>
                </c:pt>
                <c:pt idx="4">
                  <c:v>Teri</c:v>
                </c:pt>
                <c:pt idx="5">
                  <c:v>Electra</c:v>
                </c:pt>
                <c:pt idx="6">
                  <c:v>Stephanie</c:v>
                </c:pt>
                <c:pt idx="7">
                  <c:v>Seduced</c:v>
                </c:pt>
                <c:pt idx="8">
                  <c:v>Anita</c:v>
                </c:pt>
                <c:pt idx="9">
                  <c:v>Daphne</c:v>
                </c:pt>
              </c:strCache>
            </c:strRef>
          </c:cat>
          <c:val>
            <c:numRef>
              <c:f>'Appendix 2'!$E$7:$E$16</c:f>
              <c:numCache>
                <c:formatCode>#,##0.00</c:formatCode>
                <c:ptCount val="10"/>
                <c:pt idx="0">
                  <c:v>0.38151425762045199</c:v>
                </c:pt>
                <c:pt idx="1">
                  <c:v>0.61996161228406899</c:v>
                </c:pt>
                <c:pt idx="2">
                  <c:v>0.36524300441826202</c:v>
                </c:pt>
                <c:pt idx="3">
                  <c:v>0.26930693069306899</c:v>
                </c:pt>
                <c:pt idx="4">
                  <c:v>0.69272727272727297</c:v>
                </c:pt>
                <c:pt idx="5">
                  <c:v>0.37534883720930201</c:v>
                </c:pt>
                <c:pt idx="6">
                  <c:v>0.94159928122192305</c:v>
                </c:pt>
                <c:pt idx="7">
                  <c:v>0.27707244212098597</c:v>
                </c:pt>
                <c:pt idx="8">
                  <c:v>0.63531553398058205</c:v>
                </c:pt>
                <c:pt idx="9">
                  <c:v>0.58497691984892997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7-4C2E-8EA1-2F757A4A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263183"/>
        <c:axId val="1238273167"/>
      </c:lineChart>
      <c:catAx>
        <c:axId val="6108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0883807"/>
        <c:crosses val="autoZero"/>
        <c:auto val="1"/>
        <c:lblAlgn val="ctr"/>
        <c:lblOffset val="100"/>
        <c:noMultiLvlLbl val="0"/>
      </c:catAx>
      <c:valAx>
        <c:axId val="610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0879647"/>
        <c:crosses val="autoZero"/>
        <c:crossBetween val="between"/>
      </c:valAx>
      <c:valAx>
        <c:axId val="1238273167"/>
        <c:scaling>
          <c:orientation val="minMax"/>
          <c:max val="1"/>
          <c:min val="-0.4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8263183"/>
        <c:crosses val="max"/>
        <c:crossBetween val="between"/>
      </c:valAx>
      <c:catAx>
        <c:axId val="123826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8273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1920240</xdr:colOff>
      <xdr:row>21</xdr:row>
      <xdr:rowOff>0</xdr:rowOff>
    </xdr:from>
    <xdr:to>
      <xdr:col>7</xdr:col>
      <xdr:colOff>144780</xdr:colOff>
      <xdr:row>36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2DCB0-134D-4FFA-8DBF-4DFDC7470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lil, Noha M M M" id="{C9A55998-8D1A-4AB8-BE40-80C70B3FDD08}" userId="S::nmk122@ic.ac.uk::6e495510-ca7c-4e3a-a393-063e72b1b1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12-09T21:00:11.11" personId="{C9A55998-8D1A-4AB8-BE40-80C70B3FDD08}" id="{C7790926-3EB1-4321-8603-DFECEFF93F9F}">
    <text>Avg of range 10-12</text>
  </threadedComment>
  <threadedComment ref="C16" dT="2023-12-09T21:00:19.03" personId="{C9A55998-8D1A-4AB8-BE40-80C70B3FDD08}" id="{5258A4AD-F3A4-4FF5-A4EC-ED18F962AEBE}">
    <text>Average of range 1-2%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3916-D018-BA4B-A371-66FEB8B2C038}">
  <dimension ref="A1:I19"/>
  <sheetViews>
    <sheetView showGridLines="0" workbookViewId="0">
      <selection activeCell="A11" sqref="A11"/>
    </sheetView>
  </sheetViews>
  <sheetFormatPr defaultColWidth="11.42578125" defaultRowHeight="14.45"/>
  <cols>
    <col min="1" max="1" width="37.28515625" bestFit="1" customWidth="1"/>
    <col min="2" max="2" width="9.28515625" customWidth="1"/>
    <col min="3" max="3" width="21.7109375" customWidth="1"/>
    <col min="4" max="4" width="25.7109375" customWidth="1"/>
    <col min="5" max="5" width="15.85546875" customWidth="1"/>
    <col min="6" max="6" width="23.42578125" bestFit="1" customWidth="1"/>
    <col min="7" max="9" width="13.42578125" customWidth="1"/>
  </cols>
  <sheetData>
    <row r="1" spans="1:9" ht="18">
      <c r="A1" s="27" t="s">
        <v>0</v>
      </c>
    </row>
    <row r="3" spans="1:9">
      <c r="A3" s="13" t="s">
        <v>1</v>
      </c>
      <c r="B3" s="28">
        <v>21000</v>
      </c>
    </row>
    <row r="4" spans="1:9">
      <c r="G4" s="33" t="s">
        <v>2</v>
      </c>
      <c r="H4" s="33"/>
      <c r="I4" s="33"/>
    </row>
    <row r="5" spans="1:9">
      <c r="G5" s="30" t="s">
        <v>3</v>
      </c>
      <c r="H5" s="30" t="s">
        <v>4</v>
      </c>
      <c r="I5" s="30" t="s">
        <v>5</v>
      </c>
    </row>
    <row r="6" spans="1:9">
      <c r="A6" s="3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>
      <c r="A7" s="4" t="s">
        <v>15</v>
      </c>
      <c r="B7" s="17">
        <v>110</v>
      </c>
      <c r="C7" s="17">
        <v>1017</v>
      </c>
      <c r="D7" s="17">
        <v>388</v>
      </c>
      <c r="E7" s="16">
        <v>0.38151425762045199</v>
      </c>
      <c r="F7" s="17">
        <v>1354</v>
      </c>
      <c r="G7" s="17">
        <v>677</v>
      </c>
      <c r="H7" s="17">
        <v>772</v>
      </c>
      <c r="I7" s="17">
        <v>1200</v>
      </c>
    </row>
    <row r="8" spans="1:9">
      <c r="A8" s="4" t="s">
        <v>16</v>
      </c>
      <c r="B8" s="17">
        <v>99</v>
      </c>
      <c r="C8" s="17">
        <v>1042</v>
      </c>
      <c r="D8" s="17">
        <v>646</v>
      </c>
      <c r="E8" s="16">
        <v>0.61996161228406899</v>
      </c>
      <c r="F8" s="17">
        <v>1172</v>
      </c>
      <c r="G8" s="17">
        <v>586</v>
      </c>
      <c r="H8" s="17">
        <v>603</v>
      </c>
      <c r="I8" s="17">
        <v>1200</v>
      </c>
    </row>
    <row r="9" spans="1:9">
      <c r="A9" s="4" t="s">
        <v>17</v>
      </c>
      <c r="B9" s="17">
        <v>80</v>
      </c>
      <c r="C9" s="17">
        <v>1358</v>
      </c>
      <c r="D9" s="17">
        <v>496</v>
      </c>
      <c r="E9" s="16">
        <v>0.36524300441826202</v>
      </c>
      <c r="F9" s="17">
        <v>1682</v>
      </c>
      <c r="G9" s="17">
        <v>841</v>
      </c>
      <c r="H9" s="17">
        <v>950</v>
      </c>
      <c r="I9" s="17">
        <v>1200</v>
      </c>
    </row>
    <row r="10" spans="1:9">
      <c r="A10" s="4" t="s">
        <v>18</v>
      </c>
      <c r="B10" s="17">
        <v>90</v>
      </c>
      <c r="C10" s="17">
        <v>2525</v>
      </c>
      <c r="D10" s="17">
        <v>680</v>
      </c>
      <c r="E10" s="16">
        <v>0.26930693069306899</v>
      </c>
      <c r="F10" s="17">
        <v>3310</v>
      </c>
      <c r="G10" s="17">
        <v>1655</v>
      </c>
      <c r="H10" s="17">
        <v>2174</v>
      </c>
      <c r="I10" s="17">
        <v>1960</v>
      </c>
    </row>
    <row r="11" spans="1:9">
      <c r="A11" s="4" t="s">
        <v>19</v>
      </c>
      <c r="B11" s="17">
        <v>123</v>
      </c>
      <c r="C11" s="17">
        <v>1100</v>
      </c>
      <c r="D11" s="17">
        <v>762</v>
      </c>
      <c r="E11" s="16">
        <v>0.69272727272727297</v>
      </c>
      <c r="F11" s="17">
        <v>1214</v>
      </c>
      <c r="G11" s="17">
        <v>607</v>
      </c>
      <c r="H11" s="17">
        <v>602</v>
      </c>
      <c r="I11" s="17">
        <v>1200</v>
      </c>
    </row>
    <row r="12" spans="1:9">
      <c r="A12" s="4" t="s">
        <v>20</v>
      </c>
      <c r="B12" s="17">
        <v>173</v>
      </c>
      <c r="C12" s="17">
        <v>2150</v>
      </c>
      <c r="D12" s="17">
        <v>807</v>
      </c>
      <c r="E12" s="16">
        <v>0.37534883720930201</v>
      </c>
      <c r="F12" s="17">
        <v>2418</v>
      </c>
      <c r="G12" s="17">
        <v>1209</v>
      </c>
      <c r="H12" s="17">
        <v>1148</v>
      </c>
      <c r="I12" s="17">
        <v>1299</v>
      </c>
    </row>
    <row r="13" spans="1:9">
      <c r="A13" s="4" t="s">
        <v>21</v>
      </c>
      <c r="B13" s="17">
        <v>133</v>
      </c>
      <c r="C13" s="17">
        <v>1113</v>
      </c>
      <c r="D13" s="17">
        <v>1048</v>
      </c>
      <c r="E13" s="16">
        <v>0.94159928122192305</v>
      </c>
      <c r="F13" s="17">
        <v>848</v>
      </c>
      <c r="G13" s="17">
        <v>424</v>
      </c>
      <c r="H13" s="17">
        <v>600</v>
      </c>
      <c r="I13" s="17">
        <v>1200</v>
      </c>
    </row>
    <row r="14" spans="1:9">
      <c r="A14" s="4" t="s">
        <v>22</v>
      </c>
      <c r="B14" s="17">
        <v>73</v>
      </c>
      <c r="C14" s="17">
        <v>4017</v>
      </c>
      <c r="D14" s="17">
        <v>1113</v>
      </c>
      <c r="E14" s="16">
        <v>0.27707244212098597</v>
      </c>
      <c r="F14" s="17">
        <v>5280</v>
      </c>
      <c r="G14" s="17">
        <v>2640</v>
      </c>
      <c r="H14" s="17">
        <v>3747</v>
      </c>
      <c r="I14" s="17">
        <v>3310</v>
      </c>
    </row>
    <row r="15" spans="1:9">
      <c r="A15" s="4" t="s">
        <v>23</v>
      </c>
      <c r="B15" s="17">
        <v>93</v>
      </c>
      <c r="C15" s="17">
        <v>3296</v>
      </c>
      <c r="D15" s="17">
        <v>2094</v>
      </c>
      <c r="E15" s="16">
        <v>0.63531553398058205</v>
      </c>
      <c r="F15" s="17">
        <v>3679</v>
      </c>
      <c r="G15" s="17">
        <v>1840</v>
      </c>
      <c r="H15" s="17">
        <v>600</v>
      </c>
      <c r="I15" s="17">
        <v>1203</v>
      </c>
    </row>
    <row r="16" spans="1:9">
      <c r="A16" s="4" t="s">
        <v>24</v>
      </c>
      <c r="B16" s="17">
        <v>148</v>
      </c>
      <c r="C16" s="17">
        <v>2383</v>
      </c>
      <c r="D16" s="17">
        <v>1394</v>
      </c>
      <c r="E16" s="16">
        <v>0.58497691984892997</v>
      </c>
      <c r="F16" s="17">
        <v>2842</v>
      </c>
      <c r="G16" s="17">
        <v>1421</v>
      </c>
      <c r="H16" s="17">
        <v>1224</v>
      </c>
      <c r="I16" s="17">
        <v>1373</v>
      </c>
    </row>
    <row r="17" spans="1:9" s="6" customFormat="1">
      <c r="A17" s="6" t="s">
        <v>25</v>
      </c>
      <c r="B17" s="8"/>
      <c r="C17" s="8">
        <f>SUM(C7:C16)</f>
        <v>20001</v>
      </c>
      <c r="D17" s="8"/>
      <c r="E17" s="8"/>
      <c r="F17" s="8"/>
      <c r="G17" s="8">
        <f t="shared" ref="G17" si="0">SUM(G7:G16)</f>
        <v>11900</v>
      </c>
      <c r="H17" s="8">
        <f t="shared" ref="H17" si="1">SUM(H7:H16)</f>
        <v>12420</v>
      </c>
      <c r="I17" s="8">
        <f>SUM(I7:I16)</f>
        <v>15145</v>
      </c>
    </row>
    <row r="18" spans="1:9">
      <c r="A18" s="13" t="s">
        <v>26</v>
      </c>
      <c r="B18" s="9"/>
      <c r="C18" s="9"/>
      <c r="D18" s="9"/>
      <c r="E18" s="9"/>
      <c r="F18" s="10"/>
      <c r="G18" s="10">
        <f>G17/3000</f>
        <v>3.9666666666666668</v>
      </c>
      <c r="H18" s="10">
        <f>H17/3000</f>
        <v>4.1399999999999997</v>
      </c>
      <c r="I18" s="10">
        <f>I17/3000</f>
        <v>5.0483333333333329</v>
      </c>
    </row>
    <row r="19" spans="1:9" s="2" customFormat="1">
      <c r="A19" s="14" t="s">
        <v>27</v>
      </c>
      <c r="B19" s="15"/>
      <c r="C19" s="15"/>
      <c r="D19" s="15"/>
      <c r="E19" s="15"/>
      <c r="F19" s="15"/>
      <c r="G19" s="15">
        <f>G17/$B$3</f>
        <v>0.56666666666666665</v>
      </c>
      <c r="H19" s="15">
        <f t="shared" ref="H19" si="2">H17/$B$3</f>
        <v>0.59142857142857141</v>
      </c>
      <c r="I19" s="15">
        <f>I17/$B$3</f>
        <v>0.72119047619047616</v>
      </c>
    </row>
  </sheetData>
  <mergeCells count="1">
    <mergeCell ref="G4:I4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showGridLines="0" zoomScaleNormal="100" workbookViewId="0"/>
  </sheetViews>
  <sheetFormatPr defaultColWidth="11.42578125" defaultRowHeight="14.45"/>
  <cols>
    <col min="1" max="1" width="18.5703125" customWidth="1"/>
    <col min="2" max="2" width="14.28515625" bestFit="1" customWidth="1"/>
    <col min="3" max="3" width="19.140625" customWidth="1"/>
    <col min="4" max="4" width="20.140625" customWidth="1"/>
    <col min="5" max="5" width="12" customWidth="1"/>
    <col min="6" max="8" width="15.5703125" customWidth="1"/>
    <col min="9" max="9" width="28.7109375" customWidth="1"/>
    <col min="10" max="10" width="33.5703125" customWidth="1"/>
    <col min="11" max="11" width="11.42578125" customWidth="1"/>
  </cols>
  <sheetData>
    <row r="1" spans="1:12" ht="18">
      <c r="A1" s="27" t="s">
        <v>28</v>
      </c>
    </row>
    <row r="3" spans="1:12">
      <c r="A3" s="13" t="s">
        <v>29</v>
      </c>
      <c r="B3" s="29">
        <v>0.24</v>
      </c>
    </row>
    <row r="4" spans="1:12">
      <c r="A4" s="13" t="s">
        <v>30</v>
      </c>
      <c r="B4" s="28">
        <v>1200</v>
      </c>
    </row>
    <row r="5" spans="1:12">
      <c r="A5" s="13" t="s">
        <v>1</v>
      </c>
      <c r="B5" s="28">
        <v>21000</v>
      </c>
    </row>
    <row r="8" spans="1:12">
      <c r="F8" s="33" t="s">
        <v>2</v>
      </c>
      <c r="G8" s="33"/>
      <c r="H8" s="33"/>
      <c r="J8" s="1" t="s">
        <v>31</v>
      </c>
    </row>
    <row r="9" spans="1:12">
      <c r="F9" s="30" t="s">
        <v>3</v>
      </c>
      <c r="G9" s="30" t="s">
        <v>4</v>
      </c>
      <c r="H9" s="30" t="s">
        <v>5</v>
      </c>
      <c r="J9" s="30" t="s">
        <v>5</v>
      </c>
    </row>
    <row r="10" spans="1:12">
      <c r="A10" s="3" t="s">
        <v>6</v>
      </c>
      <c r="B10" s="7" t="s">
        <v>32</v>
      </c>
      <c r="C10" s="7" t="s">
        <v>8</v>
      </c>
      <c r="D10" s="7" t="s">
        <v>9</v>
      </c>
      <c r="E10" s="7" t="s">
        <v>10</v>
      </c>
      <c r="F10" s="7" t="s">
        <v>12</v>
      </c>
      <c r="G10" s="7" t="s">
        <v>13</v>
      </c>
      <c r="H10" s="7" t="s">
        <v>14</v>
      </c>
      <c r="I10" s="11" t="s">
        <v>33</v>
      </c>
      <c r="J10" s="11" t="s">
        <v>34</v>
      </c>
      <c r="K10" s="12" t="s">
        <v>35</v>
      </c>
    </row>
    <row r="11" spans="1:12">
      <c r="A11" s="4" t="s">
        <v>15</v>
      </c>
      <c r="B11" s="17">
        <v>110</v>
      </c>
      <c r="C11" s="17">
        <v>1017</v>
      </c>
      <c r="D11" s="17">
        <v>388</v>
      </c>
      <c r="E11" s="16">
        <v>0.38151425762045199</v>
      </c>
      <c r="F11" s="17">
        <v>677</v>
      </c>
      <c r="G11" s="17">
        <v>772</v>
      </c>
      <c r="H11" s="17">
        <v>1200</v>
      </c>
      <c r="I11" s="17">
        <v>1200</v>
      </c>
      <c r="J11" s="17">
        <v>1200</v>
      </c>
      <c r="K11" s="18">
        <f>(H11-J11)*B11*$B$3</f>
        <v>0</v>
      </c>
      <c r="L11" s="19"/>
    </row>
    <row r="12" spans="1:12">
      <c r="A12" s="4" t="s">
        <v>16</v>
      </c>
      <c r="B12" s="17">
        <v>99</v>
      </c>
      <c r="C12" s="17">
        <v>1042</v>
      </c>
      <c r="D12" s="17">
        <v>646</v>
      </c>
      <c r="E12" s="16">
        <v>0.61996161228406899</v>
      </c>
      <c r="F12" s="17">
        <v>586</v>
      </c>
      <c r="G12" s="17">
        <v>603</v>
      </c>
      <c r="H12" s="17">
        <v>1200</v>
      </c>
      <c r="I12" s="17">
        <v>1200</v>
      </c>
      <c r="J12" s="17">
        <v>1200</v>
      </c>
      <c r="K12" s="18">
        <f>(H12-J12)*B12*$B$3</f>
        <v>0</v>
      </c>
      <c r="L12" s="19"/>
    </row>
    <row r="13" spans="1:12">
      <c r="A13" s="4" t="s">
        <v>17</v>
      </c>
      <c r="B13" s="17">
        <v>80</v>
      </c>
      <c r="C13" s="17">
        <v>1358</v>
      </c>
      <c r="D13" s="17">
        <v>496</v>
      </c>
      <c r="E13" s="16">
        <v>0.36524300441826202</v>
      </c>
      <c r="F13" s="17">
        <v>841</v>
      </c>
      <c r="G13" s="17">
        <v>950</v>
      </c>
      <c r="H13" s="17">
        <v>1200</v>
      </c>
      <c r="I13" s="17">
        <v>1200</v>
      </c>
      <c r="J13" s="17">
        <v>1200</v>
      </c>
      <c r="K13" s="18">
        <f>(H13-J13)*B13*$B$3</f>
        <v>0</v>
      </c>
      <c r="L13" s="19"/>
    </row>
    <row r="14" spans="1:12">
      <c r="A14" s="4" t="s">
        <v>18</v>
      </c>
      <c r="B14" s="17">
        <v>90</v>
      </c>
      <c r="C14" s="17">
        <v>2525</v>
      </c>
      <c r="D14" s="17">
        <v>680</v>
      </c>
      <c r="E14" s="16">
        <v>0.26930693069306899</v>
      </c>
      <c r="F14" s="17">
        <v>1655</v>
      </c>
      <c r="G14" s="17">
        <v>2174</v>
      </c>
      <c r="H14" s="17">
        <v>1960</v>
      </c>
      <c r="I14" s="17">
        <f>C14/2</f>
        <v>1262.5</v>
      </c>
      <c r="J14" s="17">
        <v>1262.5</v>
      </c>
      <c r="K14" s="18">
        <f>(H14-J14)*B14*$B$3</f>
        <v>15066</v>
      </c>
      <c r="L14" s="19"/>
    </row>
    <row r="15" spans="1:12">
      <c r="A15" s="4" t="s">
        <v>19</v>
      </c>
      <c r="B15" s="17">
        <v>123</v>
      </c>
      <c r="C15" s="17">
        <v>1100</v>
      </c>
      <c r="D15" s="17">
        <v>762</v>
      </c>
      <c r="E15" s="16">
        <v>0.69272727272727297</v>
      </c>
      <c r="F15" s="17">
        <v>607</v>
      </c>
      <c r="G15" s="17">
        <v>602</v>
      </c>
      <c r="H15" s="17">
        <v>1200</v>
      </c>
      <c r="I15" s="17">
        <v>1200</v>
      </c>
      <c r="J15" s="17">
        <v>1200</v>
      </c>
      <c r="K15" s="18">
        <f>(H15-J15)*B15*$B$3</f>
        <v>0</v>
      </c>
      <c r="L15" s="19"/>
    </row>
    <row r="16" spans="1:12">
      <c r="A16" s="4" t="s">
        <v>20</v>
      </c>
      <c r="B16" s="17">
        <v>173</v>
      </c>
      <c r="C16" s="17">
        <v>2150</v>
      </c>
      <c r="D16" s="17">
        <v>807</v>
      </c>
      <c r="E16" s="16">
        <v>0.37534883720930201</v>
      </c>
      <c r="F16" s="17">
        <v>1209</v>
      </c>
      <c r="G16" s="17">
        <v>1148</v>
      </c>
      <c r="H16" s="17">
        <v>1299</v>
      </c>
      <c r="I16" s="17">
        <v>1200</v>
      </c>
      <c r="J16" s="17">
        <v>1200</v>
      </c>
      <c r="K16" s="18">
        <f>(H16-J16)*B16*$B$3</f>
        <v>4110.4799999999996</v>
      </c>
      <c r="L16" s="19"/>
    </row>
    <row r="17" spans="1:12">
      <c r="A17" s="4" t="s">
        <v>21</v>
      </c>
      <c r="B17" s="17">
        <v>133</v>
      </c>
      <c r="C17" s="17">
        <v>1113</v>
      </c>
      <c r="D17" s="17">
        <v>1048</v>
      </c>
      <c r="E17" s="16">
        <v>0.94159928122192305</v>
      </c>
      <c r="F17" s="17">
        <v>424</v>
      </c>
      <c r="G17" s="17">
        <v>600</v>
      </c>
      <c r="H17" s="17">
        <v>1200</v>
      </c>
      <c r="I17" s="17">
        <v>1200</v>
      </c>
      <c r="J17" s="17">
        <v>1200</v>
      </c>
      <c r="K17" s="18">
        <f>(H17-J17)*B17*$B$3</f>
        <v>0</v>
      </c>
      <c r="L17" s="19"/>
    </row>
    <row r="18" spans="1:12">
      <c r="A18" s="4" t="s">
        <v>22</v>
      </c>
      <c r="B18" s="17">
        <v>73</v>
      </c>
      <c r="C18" s="17">
        <v>4017</v>
      </c>
      <c r="D18" s="17">
        <v>1113</v>
      </c>
      <c r="E18" s="16">
        <v>0.27707244212098597</v>
      </c>
      <c r="F18" s="17">
        <v>2640</v>
      </c>
      <c r="G18" s="17">
        <v>3747</v>
      </c>
      <c r="H18" s="17">
        <v>3310</v>
      </c>
      <c r="I18" s="17">
        <f>C18/2</f>
        <v>2008.5</v>
      </c>
      <c r="J18" s="17">
        <v>2008.5</v>
      </c>
      <c r="K18" s="18">
        <f>(H18-J18)*B18*$B$3</f>
        <v>22802.28</v>
      </c>
      <c r="L18" s="19"/>
    </row>
    <row r="19" spans="1:12">
      <c r="A19" s="4" t="s">
        <v>23</v>
      </c>
      <c r="B19" s="17">
        <v>93</v>
      </c>
      <c r="C19" s="17">
        <v>3296</v>
      </c>
      <c r="D19" s="17">
        <v>2094</v>
      </c>
      <c r="E19" s="16">
        <v>0.63531553398058205</v>
      </c>
      <c r="F19" s="17">
        <v>1840</v>
      </c>
      <c r="G19" s="17">
        <v>600</v>
      </c>
      <c r="H19" s="17">
        <v>1203</v>
      </c>
      <c r="I19" s="17">
        <v>1200</v>
      </c>
      <c r="J19" s="17">
        <v>1200</v>
      </c>
      <c r="K19" s="18">
        <f>(H19-J19)*B19*$B$3</f>
        <v>66.959999999999994</v>
      </c>
      <c r="L19" s="19"/>
    </row>
    <row r="20" spans="1:12">
      <c r="A20" s="4" t="s">
        <v>24</v>
      </c>
      <c r="B20" s="17">
        <v>148</v>
      </c>
      <c r="C20" s="17">
        <v>2383</v>
      </c>
      <c r="D20" s="17">
        <v>1394</v>
      </c>
      <c r="E20" s="16">
        <v>0.58497691984892997</v>
      </c>
      <c r="F20" s="17">
        <v>1421</v>
      </c>
      <c r="G20" s="17">
        <v>1224</v>
      </c>
      <c r="H20" s="17">
        <v>1373</v>
      </c>
      <c r="I20" s="17">
        <f>C20/2</f>
        <v>1191.5</v>
      </c>
      <c r="J20" s="17">
        <v>1191.5</v>
      </c>
      <c r="K20" s="18">
        <f>(H20-J20)*B20*$B$3</f>
        <v>6446.88</v>
      </c>
      <c r="L20" s="19"/>
    </row>
    <row r="21" spans="1:12" s="6" customFormat="1">
      <c r="A21" s="6" t="s">
        <v>25</v>
      </c>
      <c r="B21" s="8"/>
      <c r="C21" s="8">
        <f>SUM(C11:C20)</f>
        <v>20001</v>
      </c>
      <c r="D21" s="8"/>
      <c r="E21" s="8"/>
      <c r="F21" s="8">
        <f>SUM(F11:F20)</f>
        <v>11900</v>
      </c>
      <c r="G21" s="8">
        <f t="shared" ref="G21:H21" si="0">SUM(G11:G20)</f>
        <v>12420</v>
      </c>
      <c r="H21" s="8">
        <f t="shared" si="0"/>
        <v>15145</v>
      </c>
      <c r="I21" s="8"/>
      <c r="J21" s="8">
        <f>SUM(J11:J20)</f>
        <v>12862.5</v>
      </c>
      <c r="K21" s="8">
        <f>SUM(K11:K20)</f>
        <v>48492.599999999991</v>
      </c>
    </row>
    <row r="22" spans="1:12">
      <c r="A22" s="13" t="s">
        <v>26</v>
      </c>
      <c r="B22" s="9"/>
      <c r="C22" s="9"/>
      <c r="D22" s="9"/>
      <c r="E22" s="9"/>
      <c r="F22" s="10">
        <f>F21/3000</f>
        <v>3.9666666666666668</v>
      </c>
      <c r="G22" s="10">
        <f>G21/3000</f>
        <v>4.1399999999999997</v>
      </c>
      <c r="H22" s="10">
        <f>H21/3000</f>
        <v>5.0483333333333329</v>
      </c>
      <c r="I22" s="9"/>
      <c r="J22" s="10">
        <f>J21/3000</f>
        <v>4.2874999999999996</v>
      </c>
      <c r="K22" s="9"/>
    </row>
    <row r="23" spans="1:12" s="2" customFormat="1">
      <c r="A23" s="14" t="s">
        <v>27</v>
      </c>
      <c r="B23" s="15"/>
      <c r="C23" s="15"/>
      <c r="D23" s="15"/>
      <c r="E23" s="15"/>
      <c r="F23" s="15">
        <f>F21/$B$5</f>
        <v>0.56666666666666665</v>
      </c>
      <c r="G23" s="15">
        <f t="shared" ref="G23:H23" si="1">G21/$B$5</f>
        <v>0.59142857142857141</v>
      </c>
      <c r="H23" s="15">
        <f t="shared" si="1"/>
        <v>0.72119047619047616</v>
      </c>
      <c r="I23" s="15"/>
      <c r="J23" s="15">
        <f>J21/$B$5</f>
        <v>0.61250000000000004</v>
      </c>
      <c r="K23" s="15"/>
    </row>
  </sheetData>
  <mergeCells count="1">
    <mergeCell ref="F8:H8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2F1D-0EDF-4D0E-AA07-D1002E014500}">
  <dimension ref="A1:E20"/>
  <sheetViews>
    <sheetView showGridLines="0" tabSelected="1" zoomScaleNormal="100" workbookViewId="0">
      <selection activeCell="A23" sqref="A23"/>
    </sheetView>
  </sheetViews>
  <sheetFormatPr defaultColWidth="8.85546875" defaultRowHeight="14.45"/>
  <cols>
    <col min="1" max="1" width="35.5703125" style="21" customWidth="1"/>
    <col min="2" max="2" width="48.85546875" style="13" customWidth="1"/>
    <col min="3" max="4" width="20.28515625" style="22" customWidth="1"/>
    <col min="5" max="5" width="30.140625" style="23" customWidth="1"/>
  </cols>
  <sheetData>
    <row r="1" spans="1:5" ht="18">
      <c r="A1" s="27" t="s">
        <v>36</v>
      </c>
      <c r="B1"/>
      <c r="C1"/>
      <c r="D1"/>
      <c r="E1"/>
    </row>
    <row r="2" spans="1:5" ht="18">
      <c r="A2" s="27"/>
      <c r="B2"/>
      <c r="C2"/>
      <c r="D2"/>
      <c r="E2"/>
    </row>
    <row r="3" spans="1:5">
      <c r="C3" s="5" t="s">
        <v>37</v>
      </c>
      <c r="D3" s="5" t="s">
        <v>38</v>
      </c>
      <c r="E3" s="20" t="s">
        <v>39</v>
      </c>
    </row>
    <row r="4" spans="1:5">
      <c r="A4" s="21" t="s">
        <v>40</v>
      </c>
      <c r="B4" s="13" t="s">
        <v>41</v>
      </c>
      <c r="C4" s="31">
        <v>7.8</v>
      </c>
      <c r="D4" s="31">
        <v>5.7</v>
      </c>
    </row>
    <row r="6" spans="1:5">
      <c r="A6" s="21" t="s">
        <v>42</v>
      </c>
      <c r="B6" s="13" t="s">
        <v>43</v>
      </c>
      <c r="C6" s="31">
        <v>30</v>
      </c>
      <c r="D6" s="31">
        <v>0.91</v>
      </c>
    </row>
    <row r="7" spans="1:5">
      <c r="A7" s="21" t="s">
        <v>44</v>
      </c>
      <c r="B7" s="13" t="s">
        <v>45</v>
      </c>
      <c r="C7" s="24">
        <f>C6/C4</f>
        <v>3.8461538461538463</v>
      </c>
      <c r="D7" s="24">
        <f>D6/D4</f>
        <v>0.15964912280701754</v>
      </c>
      <c r="E7" s="23">
        <f>D7/C7</f>
        <v>4.1508771929824557E-2</v>
      </c>
    </row>
    <row r="9" spans="1:5">
      <c r="A9" s="21" t="s">
        <v>46</v>
      </c>
      <c r="B9" s="13" t="s">
        <v>47</v>
      </c>
      <c r="C9" s="31">
        <v>2.5299999999999998</v>
      </c>
      <c r="D9" s="31">
        <v>4.88</v>
      </c>
      <c r="E9" s="23">
        <f>D9/C9</f>
        <v>1.9288537549407117</v>
      </c>
    </row>
    <row r="10" spans="1:5">
      <c r="A10" s="21" t="s">
        <v>48</v>
      </c>
      <c r="B10" s="13" t="s">
        <v>49</v>
      </c>
      <c r="C10" s="28">
        <v>11</v>
      </c>
      <c r="D10" s="28">
        <v>40</v>
      </c>
      <c r="E10" s="23">
        <f>D10/C10</f>
        <v>3.6363636363636362</v>
      </c>
    </row>
    <row r="11" spans="1:5">
      <c r="A11" s="21" t="s">
        <v>50</v>
      </c>
      <c r="B11" s="13" t="s">
        <v>51</v>
      </c>
      <c r="C11" s="24">
        <f>C9*C7</f>
        <v>9.7307692307692299</v>
      </c>
      <c r="D11" s="24">
        <f t="shared" ref="D11" si="0">D9*D7</f>
        <v>0.77908771929824561</v>
      </c>
      <c r="E11" s="23">
        <f>D11/C11</f>
        <v>8.0064350599819714E-2</v>
      </c>
    </row>
    <row r="13" spans="1:5">
      <c r="A13" s="21" t="s">
        <v>52</v>
      </c>
      <c r="B13" s="13" t="s">
        <v>53</v>
      </c>
      <c r="C13" s="28">
        <v>19</v>
      </c>
      <c r="D13" s="28">
        <v>12</v>
      </c>
      <c r="E13" s="23">
        <f>D13/C13</f>
        <v>0.63157894736842102</v>
      </c>
    </row>
    <row r="14" spans="1:5">
      <c r="A14" s="21" t="s">
        <v>54</v>
      </c>
      <c r="B14" s="13" t="s">
        <v>55</v>
      </c>
      <c r="C14" s="22">
        <f>C13*4*7</f>
        <v>532</v>
      </c>
      <c r="D14" s="22">
        <f>D13*4*7</f>
        <v>336</v>
      </c>
      <c r="E14" s="23">
        <f>D14/C14</f>
        <v>0.63157894736842102</v>
      </c>
    </row>
    <row r="16" spans="1:5">
      <c r="A16" s="21" t="s">
        <v>56</v>
      </c>
      <c r="B16" s="13" t="s">
        <v>57</v>
      </c>
      <c r="C16" s="32">
        <v>1.4999999999999999E-2</v>
      </c>
      <c r="D16" s="32">
        <v>0.1</v>
      </c>
      <c r="E16" s="23">
        <f>D16/C16</f>
        <v>6.666666666666667</v>
      </c>
    </row>
    <row r="19" spans="1:5">
      <c r="A19" s="21" t="s">
        <v>58</v>
      </c>
      <c r="B19" s="13" t="s">
        <v>59</v>
      </c>
      <c r="C19" s="26">
        <f>_xlfn.CEILING.MATH(200000/C14)</f>
        <v>376</v>
      </c>
      <c r="D19" s="26">
        <f>_xlfn.CEILING.MATH(200000/D14)</f>
        <v>596</v>
      </c>
      <c r="E19" s="23">
        <f>D19/C19</f>
        <v>1.5851063829787233</v>
      </c>
    </row>
    <row r="20" spans="1:5">
      <c r="A20" s="21" t="s">
        <v>60</v>
      </c>
      <c r="B20" s="13" t="s">
        <v>61</v>
      </c>
      <c r="C20" s="25">
        <f>C11*200000</f>
        <v>1946153.846153846</v>
      </c>
      <c r="D20" s="25">
        <f>D11*200000</f>
        <v>155817.54385964913</v>
      </c>
      <c r="E20" s="23">
        <f>D20/C20</f>
        <v>8.0064350599819714E-2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Noha</dc:creator>
  <cp:keywords/>
  <dc:description/>
  <cp:lastModifiedBy>Khalil, Noha M M M</cp:lastModifiedBy>
  <cp:revision/>
  <dcterms:created xsi:type="dcterms:W3CDTF">2023-12-09T18:37:16Z</dcterms:created>
  <dcterms:modified xsi:type="dcterms:W3CDTF">2023-12-17T16:34:45Z</dcterms:modified>
  <cp:category/>
  <cp:contentStatus/>
</cp:coreProperties>
</file>