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74bdcc0642262c/Desktop/parcap-github/python-academy/"/>
    </mc:Choice>
  </mc:AlternateContent>
  <xr:revisionPtr revIDLastSave="401" documentId="114_{B04F58CF-75ED-48D5-9A46-B59BB6CEDC40}" xr6:coauthVersionLast="45" xr6:coauthVersionMax="45" xr10:uidLastSave="{44793E0E-9F7D-4473-9973-85437C42BD57}"/>
  <bookViews>
    <workbookView xWindow="-93" yWindow="-93" windowWidth="21786" windowHeight="139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4" i="1" l="1"/>
  <c r="H94" i="1"/>
  <c r="G94" i="1"/>
  <c r="F94" i="1"/>
  <c r="E94" i="1"/>
  <c r="I209" i="1"/>
  <c r="H209" i="1"/>
  <c r="G209" i="1"/>
  <c r="F209" i="1"/>
  <c r="E209" i="1"/>
  <c r="I208" i="1"/>
  <c r="H208" i="1"/>
  <c r="G208" i="1"/>
  <c r="F208" i="1"/>
  <c r="E208" i="1"/>
  <c r="I160" i="1"/>
  <c r="I159" i="1"/>
  <c r="I158" i="1"/>
  <c r="I206" i="1"/>
  <c r="H206" i="1"/>
  <c r="G206" i="1"/>
  <c r="F206" i="1"/>
  <c r="E206" i="1"/>
  <c r="I202" i="1"/>
  <c r="H202" i="1"/>
  <c r="G202" i="1"/>
  <c r="F202" i="1"/>
  <c r="E202" i="1"/>
  <c r="I201" i="1"/>
  <c r="I200" i="1"/>
  <c r="H200" i="1"/>
  <c r="I199" i="1"/>
  <c r="H199" i="1"/>
  <c r="G199" i="1"/>
  <c r="I198" i="1"/>
  <c r="H198" i="1"/>
  <c r="G198" i="1"/>
  <c r="F198" i="1"/>
  <c r="G197" i="1"/>
  <c r="I197" i="1"/>
  <c r="H197" i="1"/>
  <c r="F197" i="1"/>
  <c r="E197" i="1"/>
  <c r="I196" i="1"/>
  <c r="H196" i="1"/>
  <c r="G196" i="1"/>
  <c r="F196" i="1"/>
  <c r="E196" i="1"/>
  <c r="I195" i="1"/>
  <c r="H195" i="1"/>
  <c r="G195" i="1"/>
  <c r="F195" i="1"/>
  <c r="E195" i="1"/>
  <c r="I194" i="1"/>
  <c r="H194" i="1"/>
  <c r="G194" i="1"/>
  <c r="F194" i="1"/>
  <c r="E194" i="1"/>
  <c r="I193" i="1"/>
  <c r="H193" i="1"/>
  <c r="G193" i="1"/>
  <c r="F193" i="1"/>
  <c r="E193" i="1"/>
  <c r="I162" i="1"/>
  <c r="H162" i="1"/>
  <c r="G162" i="1"/>
  <c r="F162" i="1"/>
  <c r="E139" i="1"/>
  <c r="E173" i="1"/>
  <c r="E140" i="1" l="1"/>
  <c r="G164" i="1" s="1"/>
  <c r="E162" i="1"/>
  <c r="H164" i="1" l="1"/>
  <c r="E163" i="1"/>
  <c r="I161" i="1"/>
  <c r="G161" i="1"/>
  <c r="H161" i="1"/>
  <c r="I163" i="1"/>
  <c r="F161" i="1"/>
  <c r="H163" i="1"/>
  <c r="E161" i="1"/>
  <c r="G163" i="1"/>
  <c r="F163" i="1"/>
  <c r="I164" i="1"/>
  <c r="E164" i="1"/>
  <c r="F164" i="1"/>
  <c r="E138" i="1"/>
  <c r="E137" i="1"/>
  <c r="F160" i="1" l="1"/>
  <c r="G158" i="1"/>
  <c r="E158" i="1"/>
  <c r="E160" i="1"/>
  <c r="H158" i="1"/>
  <c r="G160" i="1"/>
  <c r="F158" i="1"/>
  <c r="H160" i="1"/>
  <c r="G156" i="1"/>
  <c r="H157" i="1"/>
  <c r="E155" i="1"/>
  <c r="I157" i="1"/>
  <c r="G157" i="1"/>
  <c r="E156" i="1"/>
  <c r="F157" i="1"/>
  <c r="G155" i="1"/>
  <c r="E157" i="1"/>
  <c r="I155" i="1"/>
  <c r="H155" i="1"/>
  <c r="F155" i="1"/>
  <c r="E159" i="1"/>
  <c r="F159" i="1"/>
  <c r="G159" i="1"/>
  <c r="H159" i="1"/>
  <c r="H156" i="1"/>
  <c r="I156" i="1"/>
  <c r="F156" i="1"/>
  <c r="D124" i="1"/>
  <c r="E124" i="1" s="1"/>
  <c r="C124" i="1"/>
  <c r="B124" i="1"/>
  <c r="F124" i="1" l="1"/>
  <c r="I109" i="1"/>
  <c r="H109" i="1"/>
  <c r="G109" i="1"/>
  <c r="F109" i="1"/>
  <c r="E109" i="1"/>
  <c r="G124" i="1" l="1"/>
  <c r="D108" i="1"/>
  <c r="C108" i="1"/>
  <c r="B108" i="1"/>
  <c r="D110" i="1"/>
  <c r="C110" i="1"/>
  <c r="B110" i="1"/>
  <c r="H124" i="1" l="1"/>
  <c r="D125" i="1"/>
  <c r="C125" i="1"/>
  <c r="B125" i="1"/>
  <c r="D95" i="1"/>
  <c r="C95" i="1"/>
  <c r="B95" i="1"/>
  <c r="D88" i="1"/>
  <c r="C88" i="1"/>
  <c r="B88" i="1"/>
  <c r="I66" i="1"/>
  <c r="H66" i="1"/>
  <c r="G66" i="1"/>
  <c r="F66" i="1"/>
  <c r="E66" i="1"/>
  <c r="D66" i="1"/>
  <c r="C66" i="1"/>
  <c r="B66" i="1"/>
  <c r="I85" i="1"/>
  <c r="H85" i="1"/>
  <c r="G85" i="1"/>
  <c r="F85" i="1"/>
  <c r="E85" i="1"/>
  <c r="D85" i="1"/>
  <c r="C85" i="1"/>
  <c r="B85" i="1"/>
  <c r="I84" i="1"/>
  <c r="H84" i="1"/>
  <c r="G84" i="1"/>
  <c r="F84" i="1"/>
  <c r="E84" i="1"/>
  <c r="D84" i="1"/>
  <c r="C84" i="1"/>
  <c r="B84" i="1"/>
  <c r="E175" i="1" l="1"/>
  <c r="F175" i="1" s="1"/>
  <c r="G175" i="1" s="1"/>
  <c r="H175" i="1" s="1"/>
  <c r="I175" i="1" s="1"/>
  <c r="E174" i="1"/>
  <c r="E176" i="1" s="1"/>
  <c r="F176" i="1" s="1"/>
  <c r="G176" i="1" s="1"/>
  <c r="H176" i="1" s="1"/>
  <c r="I176" i="1" s="1"/>
  <c r="I124" i="1"/>
  <c r="E71" i="1"/>
  <c r="F71" i="1" s="1"/>
  <c r="G71" i="1" s="1"/>
  <c r="H71" i="1" s="1"/>
  <c r="I71" i="1" s="1"/>
  <c r="E70" i="1"/>
  <c r="F70" i="1" l="1"/>
  <c r="E123" i="1"/>
  <c r="E125" i="1" s="1"/>
  <c r="E3" i="1"/>
  <c r="D52" i="1"/>
  <c r="C52" i="1"/>
  <c r="D26" i="1"/>
  <c r="C26" i="1"/>
  <c r="B26" i="1"/>
  <c r="E5" i="1" l="1"/>
  <c r="E7" i="1" s="1"/>
  <c r="E107" i="1"/>
  <c r="G70" i="1"/>
  <c r="F123" i="1"/>
  <c r="F125" i="1" s="1"/>
  <c r="F3" i="1"/>
  <c r="F107" i="1" s="1"/>
  <c r="E12" i="1"/>
  <c r="D35" i="1"/>
  <c r="C35" i="1"/>
  <c r="B35" i="1"/>
  <c r="B36" i="1" s="1"/>
  <c r="D6" i="1"/>
  <c r="C6" i="1"/>
  <c r="B6" i="1"/>
  <c r="D12" i="1"/>
  <c r="C12" i="1"/>
  <c r="B12" i="1"/>
  <c r="E8" i="1" l="1"/>
  <c r="E9" i="1" s="1"/>
  <c r="H70" i="1"/>
  <c r="G123" i="1"/>
  <c r="G125" i="1" s="1"/>
  <c r="F141" i="1"/>
  <c r="F110" i="1"/>
  <c r="E141" i="1"/>
  <c r="E110" i="1"/>
  <c r="F12" i="1"/>
  <c r="F5" i="1"/>
  <c r="F7" i="1" s="1"/>
  <c r="G3" i="1"/>
  <c r="G107" i="1" s="1"/>
  <c r="C36" i="1"/>
  <c r="C37" i="1"/>
  <c r="B13" i="1"/>
  <c r="B17" i="1"/>
  <c r="B18" i="1" s="1"/>
  <c r="D36" i="1"/>
  <c r="D37" i="1"/>
  <c r="C13" i="1"/>
  <c r="C17" i="1"/>
  <c r="C14" i="1"/>
  <c r="D13" i="1"/>
  <c r="D17" i="1"/>
  <c r="D14" i="1"/>
  <c r="E17" i="1"/>
  <c r="E14" i="1"/>
  <c r="D7" i="1"/>
  <c r="C7" i="1"/>
  <c r="D4" i="1"/>
  <c r="C4" i="1"/>
  <c r="D8" i="1"/>
  <c r="C8" i="1"/>
  <c r="B8" i="1"/>
  <c r="G165" i="1" l="1"/>
  <c r="H165" i="1"/>
  <c r="F165" i="1"/>
  <c r="I165" i="1"/>
  <c r="E165" i="1"/>
  <c r="G141" i="1"/>
  <c r="G110" i="1"/>
  <c r="H166" i="1"/>
  <c r="I166" i="1"/>
  <c r="F166" i="1"/>
  <c r="G166" i="1"/>
  <c r="I70" i="1"/>
  <c r="I123" i="1" s="1"/>
  <c r="I125" i="1" s="1"/>
  <c r="H123" i="1"/>
  <c r="H125" i="1" s="1"/>
  <c r="F17" i="1"/>
  <c r="F14" i="1"/>
  <c r="E19" i="1"/>
  <c r="E18" i="1"/>
  <c r="G12" i="1"/>
  <c r="H3" i="1"/>
  <c r="H107" i="1" s="1"/>
  <c r="G5" i="1"/>
  <c r="G7" i="1" s="1"/>
  <c r="D21" i="1"/>
  <c r="D22" i="1" s="1"/>
  <c r="E10" i="1"/>
  <c r="E21" i="1"/>
  <c r="F8" i="1"/>
  <c r="C18" i="1"/>
  <c r="C19" i="1"/>
  <c r="B21" i="1"/>
  <c r="B22" i="1" s="1"/>
  <c r="D18" i="1"/>
  <c r="D19" i="1"/>
  <c r="C9" i="1"/>
  <c r="C21" i="1"/>
  <c r="B9" i="1"/>
  <c r="D9" i="1"/>
  <c r="D10" i="1"/>
  <c r="C10" i="1"/>
  <c r="E170" i="1" l="1"/>
  <c r="E205" i="1" s="1"/>
  <c r="E207" i="1" s="1"/>
  <c r="E172" i="1"/>
  <c r="E178" i="1" s="1"/>
  <c r="E171" i="1"/>
  <c r="E177" i="1" s="1"/>
  <c r="F172" i="1"/>
  <c r="F178" i="1" s="1"/>
  <c r="F171" i="1"/>
  <c r="F177" i="1" s="1"/>
  <c r="F170" i="1"/>
  <c r="F205" i="1" s="1"/>
  <c r="F207" i="1" s="1"/>
  <c r="H110" i="1"/>
  <c r="H141" i="1"/>
  <c r="G167" i="1"/>
  <c r="G171" i="1" s="1"/>
  <c r="G177" i="1" s="1"/>
  <c r="H167" i="1"/>
  <c r="I167" i="1"/>
  <c r="F18" i="1"/>
  <c r="F19" i="1"/>
  <c r="I3" i="1"/>
  <c r="I107" i="1" s="1"/>
  <c r="H12" i="1"/>
  <c r="H5" i="1"/>
  <c r="H7" i="1" s="1"/>
  <c r="G8" i="1"/>
  <c r="B28" i="1"/>
  <c r="B39" i="1" s="1"/>
  <c r="B46" i="1" s="1"/>
  <c r="B59" i="1" s="1"/>
  <c r="C23" i="1"/>
  <c r="G17" i="1"/>
  <c r="G14" i="1"/>
  <c r="F9" i="1"/>
  <c r="F21" i="1"/>
  <c r="F10" i="1"/>
  <c r="D28" i="1"/>
  <c r="D29" i="1" s="1"/>
  <c r="E23" i="1"/>
  <c r="E22" i="1"/>
  <c r="D23" i="1"/>
  <c r="C22" i="1"/>
  <c r="C28" i="1"/>
  <c r="E179" i="1" l="1"/>
  <c r="E25" i="1"/>
  <c r="F179" i="1"/>
  <c r="F25" i="1"/>
  <c r="F88" i="1" s="1"/>
  <c r="G172" i="1"/>
  <c r="G178" i="1" s="1"/>
  <c r="G170" i="1"/>
  <c r="G205" i="1" s="1"/>
  <c r="G207" i="1" s="1"/>
  <c r="I110" i="1"/>
  <c r="I141" i="1"/>
  <c r="I169" i="1" s="1"/>
  <c r="I168" i="1"/>
  <c r="H168" i="1"/>
  <c r="H170" i="1" s="1"/>
  <c r="H205" i="1" s="1"/>
  <c r="H207" i="1" s="1"/>
  <c r="D39" i="1"/>
  <c r="D46" i="1" s="1"/>
  <c r="D59" i="1" s="1"/>
  <c r="G9" i="1"/>
  <c r="G21" i="1"/>
  <c r="G10" i="1"/>
  <c r="F22" i="1"/>
  <c r="F28" i="1"/>
  <c r="F23" i="1"/>
  <c r="B29" i="1"/>
  <c r="I5" i="1"/>
  <c r="I7" i="1" s="1"/>
  <c r="I12" i="1"/>
  <c r="H8" i="1"/>
  <c r="H14" i="1"/>
  <c r="H17" i="1"/>
  <c r="G19" i="1"/>
  <c r="G18" i="1"/>
  <c r="B54" i="1"/>
  <c r="B47" i="1"/>
  <c r="B75" i="1"/>
  <c r="B51" i="1"/>
  <c r="B73" i="1"/>
  <c r="C29" i="1"/>
  <c r="C30" i="1"/>
  <c r="C39" i="1"/>
  <c r="B40" i="1"/>
  <c r="B44" i="1"/>
  <c r="D30" i="1"/>
  <c r="H179" i="1" l="1"/>
  <c r="H25" i="1"/>
  <c r="H88" i="1" s="1"/>
  <c r="G179" i="1"/>
  <c r="G25" i="1"/>
  <c r="G88" i="1" s="1"/>
  <c r="E88" i="1"/>
  <c r="E28" i="1"/>
  <c r="I171" i="1"/>
  <c r="I177" i="1" s="1"/>
  <c r="I172" i="1"/>
  <c r="I178" i="1" s="1"/>
  <c r="I170" i="1"/>
  <c r="H172" i="1"/>
  <c r="H178" i="1" s="1"/>
  <c r="H171" i="1"/>
  <c r="H177" i="1" s="1"/>
  <c r="D75" i="1"/>
  <c r="B68" i="1"/>
  <c r="B87" i="1"/>
  <c r="B103" i="1" s="1"/>
  <c r="B129" i="1" s="1"/>
  <c r="B132" i="1" s="1"/>
  <c r="D51" i="1"/>
  <c r="D44" i="1"/>
  <c r="D73" i="1"/>
  <c r="D54" i="1"/>
  <c r="D55" i="1" s="1"/>
  <c r="D47" i="1"/>
  <c r="D40" i="1"/>
  <c r="I14" i="1"/>
  <c r="I17" i="1"/>
  <c r="F30" i="1"/>
  <c r="F39" i="1"/>
  <c r="F29" i="1"/>
  <c r="I8" i="1"/>
  <c r="G23" i="1"/>
  <c r="G28" i="1"/>
  <c r="G22" i="1"/>
  <c r="H9" i="1"/>
  <c r="H21" i="1"/>
  <c r="H10" i="1"/>
  <c r="H19" i="1"/>
  <c r="H18" i="1"/>
  <c r="C41" i="1"/>
  <c r="C40" i="1"/>
  <c r="C44" i="1"/>
  <c r="C46" i="1"/>
  <c r="C59" i="1" s="1"/>
  <c r="D41" i="1"/>
  <c r="B55" i="1"/>
  <c r="B80" i="1"/>
  <c r="B78" i="1"/>
  <c r="I25" i="1" l="1"/>
  <c r="I88" i="1" s="1"/>
  <c r="I205" i="1"/>
  <c r="I207" i="1" s="1"/>
  <c r="E30" i="1"/>
  <c r="E39" i="1"/>
  <c r="E29" i="1"/>
  <c r="I179" i="1"/>
  <c r="D80" i="1"/>
  <c r="D68" i="1"/>
  <c r="D87" i="1"/>
  <c r="D103" i="1" s="1"/>
  <c r="D129" i="1" s="1"/>
  <c r="D132" i="1" s="1"/>
  <c r="E131" i="1" s="1"/>
  <c r="D78" i="1"/>
  <c r="G30" i="1"/>
  <c r="G39" i="1"/>
  <c r="G29" i="1"/>
  <c r="H23" i="1"/>
  <c r="H28" i="1"/>
  <c r="H22" i="1"/>
  <c r="I21" i="1"/>
  <c r="I9" i="1"/>
  <c r="I10" i="1"/>
  <c r="F43" i="1"/>
  <c r="F46" i="1" s="1"/>
  <c r="F58" i="1" s="1"/>
  <c r="F59" i="1" s="1"/>
  <c r="F40" i="1"/>
  <c r="F41" i="1"/>
  <c r="I19" i="1"/>
  <c r="I18" i="1"/>
  <c r="C54" i="1"/>
  <c r="C75" i="1"/>
  <c r="C73" i="1"/>
  <c r="C51" i="1"/>
  <c r="C48" i="1"/>
  <c r="C47" i="1"/>
  <c r="D48" i="1"/>
  <c r="E40" i="1" l="1"/>
  <c r="E43" i="1"/>
  <c r="E46" i="1" s="1"/>
  <c r="E41" i="1"/>
  <c r="C68" i="1"/>
  <c r="C87" i="1"/>
  <c r="C103" i="1" s="1"/>
  <c r="C129" i="1" s="1"/>
  <c r="C132" i="1" s="1"/>
  <c r="I23" i="1"/>
  <c r="I28" i="1"/>
  <c r="I22" i="1"/>
  <c r="H30" i="1"/>
  <c r="H29" i="1"/>
  <c r="H39" i="1"/>
  <c r="F73" i="1"/>
  <c r="F75" i="1"/>
  <c r="F50" i="1"/>
  <c r="F47" i="1"/>
  <c r="G41" i="1"/>
  <c r="G40" i="1"/>
  <c r="G43" i="1"/>
  <c r="G46" i="1" s="1"/>
  <c r="G58" i="1" s="1"/>
  <c r="G59" i="1" s="1"/>
  <c r="C76" i="1"/>
  <c r="D76" i="1"/>
  <c r="C74" i="1"/>
  <c r="D74" i="1"/>
  <c r="C56" i="1"/>
  <c r="C80" i="1"/>
  <c r="C55" i="1"/>
  <c r="C78" i="1"/>
  <c r="D56" i="1"/>
  <c r="E50" i="1" l="1"/>
  <c r="E58" i="1"/>
  <c r="E59" i="1" s="1"/>
  <c r="E73" i="1"/>
  <c r="E74" i="1" s="1"/>
  <c r="E47" i="1"/>
  <c r="E75" i="1"/>
  <c r="E76" i="1" s="1"/>
  <c r="E48" i="1"/>
  <c r="F74" i="1"/>
  <c r="F48" i="1"/>
  <c r="F52" i="1"/>
  <c r="F95" i="1"/>
  <c r="G73" i="1"/>
  <c r="G74" i="1" s="1"/>
  <c r="G75" i="1"/>
  <c r="G76" i="1" s="1"/>
  <c r="G47" i="1"/>
  <c r="G50" i="1"/>
  <c r="G48" i="1"/>
  <c r="I30" i="1"/>
  <c r="I29" i="1"/>
  <c r="I39" i="1"/>
  <c r="H41" i="1"/>
  <c r="H40" i="1"/>
  <c r="H43" i="1"/>
  <c r="H46" i="1" s="1"/>
  <c r="H58" i="1" s="1"/>
  <c r="H59" i="1" s="1"/>
  <c r="F54" i="1"/>
  <c r="C81" i="1"/>
  <c r="D81" i="1"/>
  <c r="C79" i="1"/>
  <c r="D79" i="1"/>
  <c r="E95" i="1" l="1"/>
  <c r="E54" i="1"/>
  <c r="E52" i="1"/>
  <c r="F76" i="1"/>
  <c r="G52" i="1"/>
  <c r="G95" i="1"/>
  <c r="F68" i="1"/>
  <c r="F87" i="1"/>
  <c r="F103" i="1" s="1"/>
  <c r="F129" i="1" s="1"/>
  <c r="H73" i="1"/>
  <c r="H74" i="1" s="1"/>
  <c r="H75" i="1"/>
  <c r="H76" i="1" s="1"/>
  <c r="H47" i="1"/>
  <c r="H50" i="1"/>
  <c r="H54" i="1" s="1"/>
  <c r="H48" i="1"/>
  <c r="G54" i="1"/>
  <c r="G56" i="1" s="1"/>
  <c r="F78" i="1"/>
  <c r="F80" i="1"/>
  <c r="F55" i="1"/>
  <c r="I41" i="1"/>
  <c r="I40" i="1"/>
  <c r="I43" i="1"/>
  <c r="I46" i="1" s="1"/>
  <c r="I58" i="1" s="1"/>
  <c r="I59" i="1" s="1"/>
  <c r="E78" i="1" l="1"/>
  <c r="E79" i="1" s="1"/>
  <c r="E68" i="1"/>
  <c r="E87" i="1"/>
  <c r="E103" i="1" s="1"/>
  <c r="E129" i="1" s="1"/>
  <c r="E132" i="1" s="1"/>
  <c r="F131" i="1" s="1"/>
  <c r="F132" i="1" s="1"/>
  <c r="G131" i="1" s="1"/>
  <c r="E80" i="1"/>
  <c r="E81" i="1" s="1"/>
  <c r="E55" i="1"/>
  <c r="E56" i="1"/>
  <c r="F56" i="1"/>
  <c r="H68" i="1"/>
  <c r="H87" i="1"/>
  <c r="H52" i="1"/>
  <c r="H95" i="1"/>
  <c r="G68" i="1"/>
  <c r="G87" i="1"/>
  <c r="G103" i="1" s="1"/>
  <c r="G129" i="1" s="1"/>
  <c r="I75" i="1"/>
  <c r="I76" i="1" s="1"/>
  <c r="I73" i="1"/>
  <c r="I74" i="1" s="1"/>
  <c r="I50" i="1"/>
  <c r="I54" i="1" s="1"/>
  <c r="I47" i="1"/>
  <c r="I48" i="1"/>
  <c r="G78" i="1"/>
  <c r="G79" i="1" s="1"/>
  <c r="G80" i="1"/>
  <c r="G81" i="1" s="1"/>
  <c r="G55" i="1"/>
  <c r="H80" i="1"/>
  <c r="H78" i="1"/>
  <c r="H56" i="1"/>
  <c r="H55" i="1"/>
  <c r="G132" i="1" l="1"/>
  <c r="H131" i="1" s="1"/>
  <c r="F79" i="1"/>
  <c r="F81" i="1"/>
  <c r="I68" i="1"/>
  <c r="I87" i="1"/>
  <c r="H103" i="1"/>
  <c r="H129" i="1" s="1"/>
  <c r="I52" i="1"/>
  <c r="I95" i="1"/>
  <c r="I56" i="1"/>
  <c r="I80" i="1"/>
  <c r="I81" i="1" s="1"/>
  <c r="I78" i="1"/>
  <c r="I79" i="1" s="1"/>
  <c r="I55" i="1"/>
  <c r="H79" i="1"/>
  <c r="H81" i="1"/>
  <c r="H132" i="1" l="1"/>
  <c r="I131" i="1" s="1"/>
  <c r="I103" i="1"/>
  <c r="I129" i="1" s="1"/>
  <c r="I1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Jathar</author>
    <author>Nikhil Jathar</author>
  </authors>
  <commentList>
    <comment ref="A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Nick Jathar:</t>
        </r>
        <r>
          <rPr>
            <sz val="9"/>
            <color indexed="81"/>
            <rFont val="Tahoma"/>
            <family val="2"/>
          </rPr>
          <t xml:space="preserve">
Adjusted down of D&amp;A per "Brand Marketing Support" note (pg 56)</t>
        </r>
      </text>
    </comment>
    <comment ref="A1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Transaction and integration expenses (related to RB Food acquisition)</t>
        </r>
      </text>
    </comment>
    <comment ref="A39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Income from consolidated operations before income taxes</t>
        </r>
      </text>
    </comment>
    <comment ref="A62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including curtailment of gains of $18.0 and $76.7 for 2018 and 2017 respectively</t>
        </r>
      </text>
    </comment>
    <comment ref="A90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related to enactment of the US Tax Act</t>
        </r>
      </text>
    </comment>
    <comment ref="A92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associated with acquisition of RB Foods</t>
        </r>
      </text>
    </comment>
    <comment ref="A97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net of effect of businesses acquired</t>
        </r>
      </text>
    </comment>
  </commentList>
</comments>
</file>

<file path=xl/sharedStrings.xml><?xml version="1.0" encoding="utf-8"?>
<sst xmlns="http://schemas.openxmlformats.org/spreadsheetml/2006/main" count="195" uniqueCount="163">
  <si>
    <t>SG&amp;A</t>
  </si>
  <si>
    <t>Operating expenses</t>
  </si>
  <si>
    <t>EBIT</t>
  </si>
  <si>
    <t>Basic shares</t>
  </si>
  <si>
    <t>Diluted shares</t>
  </si>
  <si>
    <t>RB Foods acquisition</t>
  </si>
  <si>
    <t>Special charges</t>
  </si>
  <si>
    <t>Interest expense</t>
  </si>
  <si>
    <t>Other debt costs</t>
  </si>
  <si>
    <t>Other income, net</t>
  </si>
  <si>
    <t>Income tax expense (benefit)</t>
  </si>
  <si>
    <t>Income from unconsolidated operations</t>
  </si>
  <si>
    <t>EBITDA</t>
  </si>
  <si>
    <t>EBT</t>
  </si>
  <si>
    <t>Net interest expense</t>
  </si>
  <si>
    <t>COGS</t>
  </si>
  <si>
    <t>COGS (% growth)</t>
  </si>
  <si>
    <t>Operating expenses (% growth)</t>
  </si>
  <si>
    <t>D&amp;A</t>
  </si>
  <si>
    <t>EBITDA (% growth)</t>
  </si>
  <si>
    <t>EBIT (% growth)</t>
  </si>
  <si>
    <t>Gross profit</t>
  </si>
  <si>
    <t>Gross profit (% growth)</t>
  </si>
  <si>
    <t>Sales (% growth)</t>
  </si>
  <si>
    <t>COGS (% of sales)</t>
  </si>
  <si>
    <t>Gross profit (% of sales)</t>
  </si>
  <si>
    <t>Operating expenses (% of sales)</t>
  </si>
  <si>
    <t>EBITDA (% of sales)</t>
  </si>
  <si>
    <t>D&amp;A (% of sales)</t>
  </si>
  <si>
    <t>EBIT (% of sales)</t>
  </si>
  <si>
    <t>Net interest expenses (% of sales)</t>
  </si>
  <si>
    <t>EBT (% of sales)</t>
  </si>
  <si>
    <t>EBT (% growth)</t>
  </si>
  <si>
    <r>
      <t>Net sales [</t>
    </r>
    <r>
      <rPr>
        <b/>
        <sz val="11"/>
        <color rgb="FFC00000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>]</t>
    </r>
  </si>
  <si>
    <r>
      <t>Net income from consolidated operations [</t>
    </r>
    <r>
      <rPr>
        <b/>
        <sz val="11"/>
        <color rgb="FFC00000"/>
        <rFont val="Calibri"/>
        <family val="2"/>
        <scheme val="minor"/>
      </rPr>
      <t>NI adjusted</t>
    </r>
    <r>
      <rPr>
        <sz val="11"/>
        <color theme="1"/>
        <rFont val="Calibri"/>
        <family val="2"/>
        <scheme val="minor"/>
      </rPr>
      <t>]</t>
    </r>
  </si>
  <si>
    <t>NI adjusted (% of sales)</t>
  </si>
  <si>
    <t>NI adjusted (% growth)</t>
  </si>
  <si>
    <t>Tax rate (% of EBT)</t>
  </si>
  <si>
    <r>
      <t>Net income [</t>
    </r>
    <r>
      <rPr>
        <b/>
        <sz val="11"/>
        <color rgb="FFC00000"/>
        <rFont val="Calibri"/>
        <family val="2"/>
        <scheme val="minor"/>
      </rPr>
      <t>NI reported</t>
    </r>
    <r>
      <rPr>
        <sz val="11"/>
        <color theme="1"/>
        <rFont val="Calibri"/>
        <family val="2"/>
        <scheme val="minor"/>
      </rPr>
      <t>]</t>
    </r>
  </si>
  <si>
    <t>NI reported (% growth)</t>
  </si>
  <si>
    <t>Income from unconsolidated operations (% of NI adjusted)</t>
  </si>
  <si>
    <t>Income from unconsolidated operations (% growth)</t>
  </si>
  <si>
    <t>Basic EPS (NI reported)</t>
  </si>
  <si>
    <t>Diluted EPS (NI reported)</t>
  </si>
  <si>
    <t>Basic EPS (NI adjusted)</t>
  </si>
  <si>
    <t>Diluted EPS (NI adjusted)</t>
  </si>
  <si>
    <t>Basic EPS (NI adjusted) (% growth)</t>
  </si>
  <si>
    <t>Diluted EPS (NI adjusted) (% growth)</t>
  </si>
  <si>
    <t>Basic EPS (NI reported) (% growth)</t>
  </si>
  <si>
    <t>Diluted EPS (NI reported) (% growth)</t>
  </si>
  <si>
    <t>SG&amp;A (% of sales)</t>
  </si>
  <si>
    <t>SG&amp;A (% growth)</t>
  </si>
  <si>
    <t>Net interest expenses (% growth)</t>
  </si>
  <si>
    <t>NI reported (% of sales)</t>
  </si>
  <si>
    <t>Actual</t>
  </si>
  <si>
    <t>INCOME STATEMENT</t>
  </si>
  <si>
    <t>CASH FLOW STATEMENT</t>
  </si>
  <si>
    <t>NI attributable to non-controlling interest</t>
  </si>
  <si>
    <t>NI attributable to non-controlling interest (% of NI adjusted)</t>
  </si>
  <si>
    <t>Other comprehensive income (loss)</t>
  </si>
  <si>
    <t>Unrealized components of pension and othe postretirement plans</t>
  </si>
  <si>
    <t>Currency translation adjustments</t>
  </si>
  <si>
    <t>Changes in derivative financial instruments</t>
  </si>
  <si>
    <t>Deferred taxes</t>
  </si>
  <si>
    <t>Total other comprehensive income (loss)</t>
  </si>
  <si>
    <t>Comprehensive income (loss)</t>
  </si>
  <si>
    <t>Cash flow from operating activities</t>
  </si>
  <si>
    <t>Depreciation</t>
  </si>
  <si>
    <t>Stock-based compensation</t>
  </si>
  <si>
    <t>Noncash nonrecurring income tax benefit</t>
  </si>
  <si>
    <t>Special charges and transaction and integration expenses</t>
  </si>
  <si>
    <t>Amortization of inventory fair value adjustment</t>
  </si>
  <si>
    <t>Deferred income tax expense</t>
  </si>
  <si>
    <t>(Gain) loss on sale of assets</t>
  </si>
  <si>
    <t>Settlement of forward-starting interest rate swaps</t>
  </si>
  <si>
    <t>Changes in operating assets and liabilities</t>
  </si>
  <si>
    <t>Trade accounts receivable</t>
  </si>
  <si>
    <t>Inventories</t>
  </si>
  <si>
    <t>Trade accounts payable</t>
  </si>
  <si>
    <t>Other assets and liabilities</t>
  </si>
  <si>
    <t>Net cash provided by operating activities</t>
  </si>
  <si>
    <t>Acquisition of businesses (net of cash acquired)</t>
  </si>
  <si>
    <t>Other investing activities</t>
  </si>
  <si>
    <t>Net cash provided by investing activities</t>
  </si>
  <si>
    <t>Cash flow from financing activities</t>
  </si>
  <si>
    <t>Cash flow from investing activities</t>
  </si>
  <si>
    <t>Short-term borrowings, net</t>
  </si>
  <si>
    <t>Long-term debt borrowings, net</t>
  </si>
  <si>
    <t>Payment of debt issuance costs</t>
  </si>
  <si>
    <t>Long-term debt repayments</t>
  </si>
  <si>
    <t>Proceeds from exercised stock options</t>
  </si>
  <si>
    <t>Taxes withheld and paid on employee stock awards</t>
  </si>
  <si>
    <t>Payment of contingent consideration</t>
  </si>
  <si>
    <t>Purchase of minority interest</t>
  </si>
  <si>
    <t>Issuance of common stock non-voting (net of issuance costs of $0.9)</t>
  </si>
  <si>
    <t>Common stock acquired by purchase</t>
  </si>
  <si>
    <t>Dividends paid</t>
  </si>
  <si>
    <t>Net cash (used in) provided by financing activities</t>
  </si>
  <si>
    <t>Effect of exchange rate changes on cash and cash equivalents</t>
  </si>
  <si>
    <t>Increase (decrease) in cash and cash equivalents</t>
  </si>
  <si>
    <t>Cash and cash equivalents at beginning of year</t>
  </si>
  <si>
    <t>Cash and cash equivalents at end of year</t>
  </si>
  <si>
    <r>
      <t>Capital expenditure [</t>
    </r>
    <r>
      <rPr>
        <b/>
        <sz val="11"/>
        <color rgb="FFC00000"/>
        <rFont val="Calibri"/>
        <family val="2"/>
        <scheme val="minor"/>
      </rPr>
      <t>CAPEX</t>
    </r>
    <r>
      <rPr>
        <sz val="11"/>
        <color theme="1"/>
        <rFont val="Calibri"/>
        <family val="2"/>
        <scheme val="minor"/>
      </rPr>
      <t>] (including expenditures for capitalized software)</t>
    </r>
  </si>
  <si>
    <t>CAPEX % of Sales</t>
  </si>
  <si>
    <t>Dividends $ / share</t>
  </si>
  <si>
    <t>Dividends received from unconsolidated affiliates</t>
  </si>
  <si>
    <t>Est</t>
  </si>
  <si>
    <t>DEPRECIATION SCHEDULE</t>
  </si>
  <si>
    <t>Capital expenditures, beginning of year</t>
  </si>
  <si>
    <t>Useful life</t>
  </si>
  <si>
    <t>Capital expenditures, years</t>
  </si>
  <si>
    <t>Book (GAAP) depreciation</t>
  </si>
  <si>
    <t>2020 CAPEX</t>
  </si>
  <si>
    <t>2021 CAPEX</t>
  </si>
  <si>
    <t>2022 CAPEX</t>
  </si>
  <si>
    <t>2023 CAPEX</t>
  </si>
  <si>
    <t>2024 CAPEX</t>
  </si>
  <si>
    <t>PP&amp;E, buildings (including capital lease), beginning of year</t>
  </si>
  <si>
    <t>PP&amp;E, machinery, beginning of year</t>
  </si>
  <si>
    <t>PP&amp;E, buildings</t>
  </si>
  <si>
    <t>PP&amp;E, machinery</t>
  </si>
  <si>
    <t>Other long-term assets, capitalized software, net</t>
  </si>
  <si>
    <t>Other long-term assets, capitalized software</t>
  </si>
  <si>
    <t>Definite-lived intangible assets, net</t>
  </si>
  <si>
    <t>Definite-lived intangible assets, years</t>
  </si>
  <si>
    <t>Definite-lived intangible assets</t>
  </si>
  <si>
    <t>PP&amp;E, buildings, years, min</t>
  </si>
  <si>
    <t>PP&amp;E, buildings, years, max</t>
  </si>
  <si>
    <t>PP&amp;E, machinery, years, min</t>
  </si>
  <si>
    <t>PP&amp;E, machinery, years, max</t>
  </si>
  <si>
    <t>Other long-term assets, capitalized software, years, min</t>
  </si>
  <si>
    <t>Other long-term assets, capitalized software, years, max</t>
  </si>
  <si>
    <t>Total projected book (GAAP) depreciation, min</t>
  </si>
  <si>
    <t>PP&amp;E, buildings, max</t>
  </si>
  <si>
    <t>PP&amp;E, buildings, min</t>
  </si>
  <si>
    <t>PP&amp;E, machinery, max</t>
  </si>
  <si>
    <t>PP&amp;E, machinery, min</t>
  </si>
  <si>
    <t>Other long-term assets, capitalized software, max</t>
  </si>
  <si>
    <t>Other long-term assets, capitalized software, min</t>
  </si>
  <si>
    <t>Total projected book (GAAP) depreciation, max</t>
  </si>
  <si>
    <t>Total projected book (GAAP) depreciation, difference, min</t>
  </si>
  <si>
    <t>Total projected book (GAAP) depreciation, difference, max</t>
  </si>
  <si>
    <t>Total projected book (GAAP) depreciation, between</t>
  </si>
  <si>
    <t>PP&amp;E, buildings, between</t>
  </si>
  <si>
    <t>PP&amp;E, machinery, between</t>
  </si>
  <si>
    <t>Other long-term assets, capitalized software, between</t>
  </si>
  <si>
    <t>PP&amp;E, buildings, years, between</t>
  </si>
  <si>
    <t>PP&amp;E, machinery, years, between</t>
  </si>
  <si>
    <t>Other long-term assets, capitalized software, years, between</t>
  </si>
  <si>
    <t>Total projected book (GAAP) depreciation, trend based estimate, low</t>
  </si>
  <si>
    <t>Total projected book (GAAP) depreciation, trend based estimate, high</t>
  </si>
  <si>
    <t>Depreciation trend, low</t>
  </si>
  <si>
    <t>Depreciation trend, high</t>
  </si>
  <si>
    <t>Total projected book (GAAP) depreciation, range results</t>
  </si>
  <si>
    <t>MACRS depreciation</t>
  </si>
  <si>
    <t>Accelerated depreciation (%)</t>
  </si>
  <si>
    <t>Accelerated depreciation</t>
  </si>
  <si>
    <t>Total projected accelerated depreciation</t>
  </si>
  <si>
    <t>Deferred tax liability</t>
  </si>
  <si>
    <t>GAAP depreciation</t>
  </si>
  <si>
    <t>Accelerated minus GAAP</t>
  </si>
  <si>
    <t>Tax rate</t>
  </si>
  <si>
    <t>Projected deferred tax 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</si>
</sst>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3" fontId="0" fillId="0" borderId="0" xfId="0" applyNumberFormat="1"/>
    <xf numFmtId="0" fontId="2" fillId="0" borderId="1" xfId="0" applyFont="1" applyBorder="1"/>
    <xf numFmtId="164" fontId="0" fillId="0" borderId="0" xfId="1" applyNumberFormat="1" applyFont="1"/>
    <xf numFmtId="3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164" fontId="0" fillId="0" borderId="1" xfId="1" applyNumberFormat="1" applyFont="1" applyBorder="1"/>
    <xf numFmtId="165" fontId="3" fillId="0" borderId="0" xfId="0" applyNumberFormat="1" applyFont="1"/>
    <xf numFmtId="165" fontId="0" fillId="0" borderId="0" xfId="0" applyNumberFormat="1"/>
    <xf numFmtId="165" fontId="3" fillId="0" borderId="1" xfId="0" applyNumberFormat="1" applyFont="1" applyBorder="1"/>
    <xf numFmtId="164" fontId="1" fillId="0" borderId="0" xfId="1" applyNumberFormat="1" applyFont="1"/>
    <xf numFmtId="164" fontId="3" fillId="0" borderId="0" xfId="1" applyNumberFormat="1" applyFont="1"/>
    <xf numFmtId="165" fontId="0" fillId="0" borderId="0" xfId="0" applyNumberFormat="1" applyFont="1"/>
    <xf numFmtId="165" fontId="3" fillId="0" borderId="2" xfId="0" applyNumberFormat="1" applyFont="1" applyBorder="1"/>
    <xf numFmtId="0" fontId="0" fillId="0" borderId="0" xfId="0" applyFont="1" applyAlignment="1">
      <alignment horizontal="left" indent="1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164" fontId="8" fillId="0" borderId="0" xfId="1" applyNumberFormat="1" applyFont="1"/>
    <xf numFmtId="165" fontId="8" fillId="0" borderId="0" xfId="0" applyNumberFormat="1" applyFont="1"/>
    <xf numFmtId="165" fontId="9" fillId="0" borderId="0" xfId="0" applyNumberFormat="1" applyFont="1"/>
    <xf numFmtId="4" fontId="8" fillId="0" borderId="0" xfId="0" applyNumberFormat="1" applyFont="1"/>
    <xf numFmtId="4" fontId="9" fillId="0" borderId="0" xfId="0" applyNumberFormat="1" applyFont="1"/>
    <xf numFmtId="0" fontId="8" fillId="0" borderId="0" xfId="0" applyFont="1"/>
    <xf numFmtId="3" fontId="3" fillId="0" borderId="0" xfId="0" applyNumberFormat="1" applyFont="1"/>
    <xf numFmtId="166" fontId="0" fillId="0" borderId="0" xfId="0" applyNumberFormat="1"/>
    <xf numFmtId="3" fontId="10" fillId="0" borderId="0" xfId="0" applyNumberFormat="1" applyFont="1"/>
    <xf numFmtId="0" fontId="0" fillId="0" borderId="0" xfId="0" applyAlignment="1">
      <alignment horizontal="right"/>
    </xf>
    <xf numFmtId="166" fontId="2" fillId="0" borderId="0" xfId="0" applyNumberFormat="1" applyFont="1"/>
    <xf numFmtId="10" fontId="0" fillId="0" borderId="0" xfId="0" applyNumberFormat="1"/>
    <xf numFmtId="10" fontId="3" fillId="0" borderId="0" xfId="0" applyNumberFormat="1" applyFont="1"/>
    <xf numFmtId="0" fontId="3" fillId="0" borderId="0" xfId="0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9"/>
  <sheetViews>
    <sheetView showGridLines="0" tabSelected="1" topLeftCell="A83" zoomScale="120" zoomScaleNormal="120" workbookViewId="0">
      <selection activeCell="I94" sqref="I94"/>
    </sheetView>
  </sheetViews>
  <sheetFormatPr defaultRowHeight="14.35" x14ac:dyDescent="0.5"/>
  <cols>
    <col min="1" max="1" width="62.1171875" bestFit="1" customWidth="1"/>
    <col min="2" max="9" width="10.41015625" customWidth="1"/>
  </cols>
  <sheetData>
    <row r="1" spans="1:9" x14ac:dyDescent="0.5">
      <c r="B1" s="2">
        <v>2017</v>
      </c>
      <c r="C1" s="2">
        <v>2018</v>
      </c>
      <c r="D1" s="2">
        <v>2019</v>
      </c>
      <c r="E1" s="2">
        <v>2020</v>
      </c>
      <c r="F1" s="2">
        <v>2021</v>
      </c>
      <c r="G1" s="2">
        <v>2022</v>
      </c>
      <c r="H1" s="2">
        <v>2023</v>
      </c>
      <c r="I1" s="2">
        <v>2024</v>
      </c>
    </row>
    <row r="2" spans="1:9" ht="14.7" thickBot="1" x14ac:dyDescent="0.55000000000000004">
      <c r="A2" s="19" t="s">
        <v>55</v>
      </c>
      <c r="B2" s="20" t="s">
        <v>54</v>
      </c>
      <c r="C2" s="20" t="s">
        <v>54</v>
      </c>
      <c r="D2" s="20" t="s">
        <v>54</v>
      </c>
      <c r="E2" s="20" t="s">
        <v>106</v>
      </c>
      <c r="F2" s="20" t="s">
        <v>106</v>
      </c>
      <c r="G2" s="20" t="s">
        <v>106</v>
      </c>
      <c r="H2" s="20" t="s">
        <v>106</v>
      </c>
      <c r="I2" s="20" t="s">
        <v>106</v>
      </c>
    </row>
    <row r="3" spans="1:9" x14ac:dyDescent="0.5">
      <c r="A3" t="s">
        <v>33</v>
      </c>
      <c r="B3" s="11">
        <v>4730.3</v>
      </c>
      <c r="C3" s="11">
        <v>5302.8</v>
      </c>
      <c r="D3" s="11">
        <v>5347.4</v>
      </c>
      <c r="E3" s="16">
        <f>D3*(1+E4)</f>
        <v>5694.9809999999998</v>
      </c>
      <c r="F3" s="16">
        <f>E3*(1+F4)</f>
        <v>6065.1547649999993</v>
      </c>
      <c r="G3" s="16">
        <f>F3*(1+G4)</f>
        <v>6459.389824724999</v>
      </c>
      <c r="H3" s="16">
        <f>G3*(1+H4)</f>
        <v>6879.2501633321235</v>
      </c>
      <c r="I3" s="16">
        <f>H3*(1+I4)</f>
        <v>7326.4014239487115</v>
      </c>
    </row>
    <row r="4" spans="1:9" x14ac:dyDescent="0.5">
      <c r="A4" s="18" t="s">
        <v>23</v>
      </c>
      <c r="B4" s="1"/>
      <c r="C4" s="3">
        <f>C3/B3-1</f>
        <v>0.1210282645920977</v>
      </c>
      <c r="D4" s="3">
        <f>D3/C3-1</f>
        <v>8.4106509768422377E-3</v>
      </c>
      <c r="E4" s="15">
        <v>6.5000000000000002E-2</v>
      </c>
      <c r="F4" s="15">
        <v>6.5000000000000002E-2</v>
      </c>
      <c r="G4" s="15">
        <v>6.5000000000000002E-2</v>
      </c>
      <c r="H4" s="15">
        <v>6.5000000000000002E-2</v>
      </c>
      <c r="I4" s="15">
        <v>6.5000000000000002E-2</v>
      </c>
    </row>
    <row r="5" spans="1:9" x14ac:dyDescent="0.5">
      <c r="A5" t="s">
        <v>15</v>
      </c>
      <c r="B5" s="11">
        <v>2936.3</v>
      </c>
      <c r="C5" s="11">
        <v>3209.5</v>
      </c>
      <c r="D5" s="11">
        <v>3202.1</v>
      </c>
      <c r="E5" s="16">
        <f>E$3*E6</f>
        <v>3473.9384099999997</v>
      </c>
      <c r="F5" s="16">
        <f t="shared" ref="F5:I5" si="0">F$3*F6</f>
        <v>3699.7444066499993</v>
      </c>
      <c r="G5" s="16">
        <f t="shared" si="0"/>
        <v>3940.2277930822493</v>
      </c>
      <c r="H5" s="16">
        <f t="shared" si="0"/>
        <v>4196.342599632595</v>
      </c>
      <c r="I5" s="16">
        <f t="shared" si="0"/>
        <v>4469.1048686087142</v>
      </c>
    </row>
    <row r="6" spans="1:9" x14ac:dyDescent="0.5">
      <c r="A6" s="8" t="s">
        <v>24</v>
      </c>
      <c r="B6" s="14">
        <f>B5/B$3</f>
        <v>0.62074287043105092</v>
      </c>
      <c r="C6" s="14">
        <f>C5/C$3</f>
        <v>0.60524628498151922</v>
      </c>
      <c r="D6" s="14">
        <f>D5/D$3</f>
        <v>0.59881437708045038</v>
      </c>
      <c r="E6" s="15">
        <v>0.61</v>
      </c>
      <c r="F6" s="15">
        <v>0.61</v>
      </c>
      <c r="G6" s="15">
        <v>0.61</v>
      </c>
      <c r="H6" s="15">
        <v>0.61</v>
      </c>
      <c r="I6" s="15">
        <v>0.61</v>
      </c>
    </row>
    <row r="7" spans="1:9" x14ac:dyDescent="0.5">
      <c r="A7" s="9" t="s">
        <v>16</v>
      </c>
      <c r="B7" s="4"/>
      <c r="C7" s="10">
        <f t="shared" ref="C7:I7" si="1">C5/B5-1</f>
        <v>9.3042264073834424E-2</v>
      </c>
      <c r="D7" s="10">
        <f t="shared" si="1"/>
        <v>-2.3056550864620773E-3</v>
      </c>
      <c r="E7" s="10">
        <f t="shared" si="1"/>
        <v>8.4893791574279343E-2</v>
      </c>
      <c r="F7" s="10">
        <f t="shared" si="1"/>
        <v>6.4999999999999947E-2</v>
      </c>
      <c r="G7" s="10">
        <f t="shared" si="1"/>
        <v>6.4999999999999947E-2</v>
      </c>
      <c r="H7" s="10">
        <f t="shared" si="1"/>
        <v>6.4999999999999947E-2</v>
      </c>
      <c r="I7" s="10">
        <f t="shared" si="1"/>
        <v>6.5000000000000169E-2</v>
      </c>
    </row>
    <row r="8" spans="1:9" x14ac:dyDescent="0.5">
      <c r="A8" t="s">
        <v>21</v>
      </c>
      <c r="B8" s="12">
        <f>B3-B5</f>
        <v>1794</v>
      </c>
      <c r="C8" s="12">
        <f>C3-C5</f>
        <v>2093.3000000000002</v>
      </c>
      <c r="D8" s="12">
        <f>D3-D5</f>
        <v>2145.2999999999997</v>
      </c>
      <c r="E8" s="12">
        <f t="shared" ref="E8:I8" si="2">E3-E5</f>
        <v>2221.04259</v>
      </c>
      <c r="F8" s="12">
        <f t="shared" si="2"/>
        <v>2365.41035835</v>
      </c>
      <c r="G8" s="12">
        <f t="shared" si="2"/>
        <v>2519.1620316427498</v>
      </c>
      <c r="H8" s="12">
        <f t="shared" si="2"/>
        <v>2682.9075636995285</v>
      </c>
      <c r="I8" s="12">
        <f t="shared" si="2"/>
        <v>2857.2965553399972</v>
      </c>
    </row>
    <row r="9" spans="1:9" x14ac:dyDescent="0.5">
      <c r="A9" t="s">
        <v>25</v>
      </c>
      <c r="B9" s="3">
        <f>B8/B$3</f>
        <v>0.37925712956894908</v>
      </c>
      <c r="C9" s="3">
        <f t="shared" ref="C9:D9" si="3">C8/C$3</f>
        <v>0.39475371501848083</v>
      </c>
      <c r="D9" s="3">
        <f t="shared" si="3"/>
        <v>0.40118562291954968</v>
      </c>
      <c r="E9" s="3">
        <f t="shared" ref="E9:I9" si="4">E8/E$3</f>
        <v>0.39</v>
      </c>
      <c r="F9" s="3">
        <f t="shared" si="4"/>
        <v>0.39000000000000007</v>
      </c>
      <c r="G9" s="3">
        <f t="shared" si="4"/>
        <v>0.39</v>
      </c>
      <c r="H9" s="3">
        <f t="shared" si="4"/>
        <v>0.39000000000000007</v>
      </c>
      <c r="I9" s="3">
        <f t="shared" si="4"/>
        <v>0.38999999999999996</v>
      </c>
    </row>
    <row r="10" spans="1:9" x14ac:dyDescent="0.5">
      <c r="A10" t="s">
        <v>22</v>
      </c>
      <c r="B10" s="3"/>
      <c r="C10" s="3">
        <f>C8/B8-1</f>
        <v>0.16683389074693422</v>
      </c>
      <c r="D10" s="3">
        <f>D8/C8-1</f>
        <v>2.4841159891080933E-2</v>
      </c>
      <c r="E10" s="3">
        <f t="shared" ref="E10:I10" si="5">E8/D8-1</f>
        <v>3.5306292826178254E-2</v>
      </c>
      <c r="F10" s="3">
        <f t="shared" si="5"/>
        <v>6.4999999999999947E-2</v>
      </c>
      <c r="G10" s="3">
        <f t="shared" si="5"/>
        <v>6.4999999999999947E-2</v>
      </c>
      <c r="H10" s="3">
        <f t="shared" si="5"/>
        <v>6.4999999999999947E-2</v>
      </c>
      <c r="I10" s="3">
        <f t="shared" si="5"/>
        <v>6.4999999999999725E-2</v>
      </c>
    </row>
    <row r="11" spans="1:9" x14ac:dyDescent="0.5">
      <c r="B11" s="1"/>
      <c r="C11" s="1"/>
      <c r="D11" s="1"/>
      <c r="E11" s="1"/>
      <c r="F11" s="1"/>
      <c r="G11" s="1"/>
      <c r="H11" s="1"/>
      <c r="I11" s="1"/>
    </row>
    <row r="12" spans="1:9" x14ac:dyDescent="0.5">
      <c r="A12" t="s">
        <v>0</v>
      </c>
      <c r="B12" s="11">
        <f>1031.2-125.2</f>
        <v>906</v>
      </c>
      <c r="C12" s="11">
        <f>1163.4-150.7</f>
        <v>1012.7</v>
      </c>
      <c r="D12" s="11">
        <f>1166.8-158.8</f>
        <v>1008</v>
      </c>
      <c r="E12" s="16">
        <f>E$3*E13</f>
        <v>1082.04639</v>
      </c>
      <c r="F12" s="16">
        <f t="shared" ref="F12" si="6">F$3*F13</f>
        <v>1152.3794053499998</v>
      </c>
      <c r="G12" s="16">
        <f t="shared" ref="G12" si="7">G$3*G13</f>
        <v>1227.2840666977497</v>
      </c>
      <c r="H12" s="16">
        <f t="shared" ref="H12" si="8">H$3*H13</f>
        <v>1307.0575310331035</v>
      </c>
      <c r="I12" s="16">
        <f t="shared" ref="I12" si="9">I$3*I13</f>
        <v>1392.0162705502553</v>
      </c>
    </row>
    <row r="13" spans="1:9" x14ac:dyDescent="0.5">
      <c r="A13" t="s">
        <v>50</v>
      </c>
      <c r="B13" s="3">
        <f>B12/B$3</f>
        <v>0.19153119252478701</v>
      </c>
      <c r="C13" s="3">
        <f t="shared" ref="C13:D13" si="10">C12/C$3</f>
        <v>0.19097457946745117</v>
      </c>
      <c r="D13" s="3">
        <f t="shared" si="10"/>
        <v>0.18850282380222166</v>
      </c>
      <c r="E13" s="15">
        <v>0.19</v>
      </c>
      <c r="F13" s="15">
        <v>0.19</v>
      </c>
      <c r="G13" s="15">
        <v>0.19</v>
      </c>
      <c r="H13" s="15">
        <v>0.19</v>
      </c>
      <c r="I13" s="15">
        <v>0.19</v>
      </c>
    </row>
    <row r="14" spans="1:9" x14ac:dyDescent="0.5">
      <c r="A14" t="s">
        <v>51</v>
      </c>
      <c r="B14" s="3"/>
      <c r="C14" s="3">
        <f>C12/B12-1</f>
        <v>0.11777041942604871</v>
      </c>
      <c r="D14" s="3">
        <f>D12/C12-1</f>
        <v>-4.6410585563345652E-3</v>
      </c>
      <c r="E14" s="3">
        <f t="shared" ref="E14:I14" si="11">E12/D12-1</f>
        <v>7.3458720238095188E-2</v>
      </c>
      <c r="F14" s="3">
        <f t="shared" si="11"/>
        <v>6.4999999999999947E-2</v>
      </c>
      <c r="G14" s="3">
        <f t="shared" si="11"/>
        <v>6.4999999999999947E-2</v>
      </c>
      <c r="H14" s="3">
        <f t="shared" si="11"/>
        <v>6.4999999999999947E-2</v>
      </c>
      <c r="I14" s="3">
        <f t="shared" si="11"/>
        <v>6.4999999999999947E-2</v>
      </c>
    </row>
    <row r="15" spans="1:9" x14ac:dyDescent="0.5">
      <c r="A15" t="s">
        <v>5</v>
      </c>
      <c r="B15" s="11">
        <v>40.799999999999997</v>
      </c>
      <c r="C15" s="11">
        <v>22.5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</row>
    <row r="16" spans="1:9" ht="14.7" thickBot="1" x14ac:dyDescent="0.55000000000000004">
      <c r="A16" s="5" t="s">
        <v>6</v>
      </c>
      <c r="B16" s="13">
        <v>22.2</v>
      </c>
      <c r="C16" s="13">
        <v>16.3</v>
      </c>
      <c r="D16" s="13">
        <v>20.8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</row>
    <row r="17" spans="1:9" x14ac:dyDescent="0.5">
      <c r="A17" s="6" t="s">
        <v>1</v>
      </c>
      <c r="B17" s="12">
        <f>B12+B15+B16</f>
        <v>969</v>
      </c>
      <c r="C17" s="12">
        <f>C12+C15+C16</f>
        <v>1051.5</v>
      </c>
      <c r="D17" s="12">
        <f>D12+D15+D16</f>
        <v>1028.8</v>
      </c>
      <c r="E17" s="12">
        <f t="shared" ref="E17:I17" si="12">E12+E15+E16</f>
        <v>1082.04639</v>
      </c>
      <c r="F17" s="12">
        <f t="shared" si="12"/>
        <v>1152.3794053499998</v>
      </c>
      <c r="G17" s="12">
        <f t="shared" si="12"/>
        <v>1227.2840666977497</v>
      </c>
      <c r="H17" s="12">
        <f t="shared" si="12"/>
        <v>1307.0575310331035</v>
      </c>
      <c r="I17" s="12">
        <f t="shared" si="12"/>
        <v>1392.0162705502553</v>
      </c>
    </row>
    <row r="18" spans="1:9" x14ac:dyDescent="0.5">
      <c r="A18" s="6" t="s">
        <v>26</v>
      </c>
      <c r="B18" s="3">
        <f>B17/B$3</f>
        <v>0.20484958670697417</v>
      </c>
      <c r="C18" s="3">
        <f t="shared" ref="C18" si="13">C17/C$3</f>
        <v>0.19829146865806743</v>
      </c>
      <c r="D18" s="3">
        <f t="shared" ref="D18" si="14">D17/D$3</f>
        <v>0.19239256461083892</v>
      </c>
      <c r="E18" s="3">
        <f t="shared" ref="E18:I18" si="15">E17/E$3</f>
        <v>0.19</v>
      </c>
      <c r="F18" s="3">
        <f t="shared" si="15"/>
        <v>0.19</v>
      </c>
      <c r="G18" s="3">
        <f t="shared" si="15"/>
        <v>0.18999999999999997</v>
      </c>
      <c r="H18" s="3">
        <f t="shared" si="15"/>
        <v>0.19</v>
      </c>
      <c r="I18" s="3">
        <f t="shared" si="15"/>
        <v>0.19</v>
      </c>
    </row>
    <row r="19" spans="1:9" x14ac:dyDescent="0.5">
      <c r="A19" s="6" t="s">
        <v>17</v>
      </c>
      <c r="B19" s="3"/>
      <c r="C19" s="3">
        <f>C17/B17-1</f>
        <v>8.5139318885449011E-2</v>
      </c>
      <c r="D19" s="3">
        <f>D17/C17-1</f>
        <v>-2.1588207322872144E-2</v>
      </c>
      <c r="E19" s="3">
        <f t="shared" ref="E19:I19" si="16">E17/D17-1</f>
        <v>5.1755822317262945E-2</v>
      </c>
      <c r="F19" s="3">
        <f t="shared" si="16"/>
        <v>6.4999999999999947E-2</v>
      </c>
      <c r="G19" s="3">
        <f t="shared" si="16"/>
        <v>6.4999999999999947E-2</v>
      </c>
      <c r="H19" s="3">
        <f t="shared" si="16"/>
        <v>6.4999999999999947E-2</v>
      </c>
      <c r="I19" s="3">
        <f t="shared" si="16"/>
        <v>6.4999999999999947E-2</v>
      </c>
    </row>
    <row r="20" spans="1:9" x14ac:dyDescent="0.5">
      <c r="B20" s="1"/>
      <c r="C20" s="1"/>
      <c r="D20" s="1"/>
      <c r="E20" s="1"/>
      <c r="F20" s="1"/>
      <c r="G20" s="1"/>
      <c r="H20" s="1"/>
      <c r="I20" s="1"/>
    </row>
    <row r="21" spans="1:9" x14ac:dyDescent="0.5">
      <c r="A21" t="s">
        <v>12</v>
      </c>
      <c r="B21" s="12">
        <f>B8-B17</f>
        <v>825</v>
      </c>
      <c r="C21" s="12">
        <f>C8-C17</f>
        <v>1041.8000000000002</v>
      </c>
      <c r="D21" s="12">
        <f>D8-D17</f>
        <v>1116.4999999999998</v>
      </c>
      <c r="E21" s="12">
        <f t="shared" ref="E21:I21" si="17">E8-E17</f>
        <v>1138.9962</v>
      </c>
      <c r="F21" s="12">
        <f t="shared" si="17"/>
        <v>1213.0309530000002</v>
      </c>
      <c r="G21" s="12">
        <f t="shared" si="17"/>
        <v>1291.877964945</v>
      </c>
      <c r="H21" s="12">
        <f t="shared" si="17"/>
        <v>1375.850032666425</v>
      </c>
      <c r="I21" s="12">
        <f t="shared" si="17"/>
        <v>1465.2802847897419</v>
      </c>
    </row>
    <row r="22" spans="1:9" x14ac:dyDescent="0.5">
      <c r="A22" t="s">
        <v>27</v>
      </c>
      <c r="B22" s="3">
        <f>B21/B$3</f>
        <v>0.17440754286197493</v>
      </c>
      <c r="C22" s="3">
        <f t="shared" ref="C22:D22" si="18">C21/C$3</f>
        <v>0.1964622463604134</v>
      </c>
      <c r="D22" s="3">
        <f t="shared" si="18"/>
        <v>0.20879305830871075</v>
      </c>
      <c r="E22" s="3">
        <f t="shared" ref="E22:I22" si="19">E21/E$3</f>
        <v>0.2</v>
      </c>
      <c r="F22" s="3">
        <f t="shared" si="19"/>
        <v>0.20000000000000004</v>
      </c>
      <c r="G22" s="3">
        <f t="shared" si="19"/>
        <v>0.20000000000000004</v>
      </c>
      <c r="H22" s="3">
        <f t="shared" si="19"/>
        <v>0.20000000000000004</v>
      </c>
      <c r="I22" s="3">
        <f t="shared" si="19"/>
        <v>0.19999999999999996</v>
      </c>
    </row>
    <row r="23" spans="1:9" x14ac:dyDescent="0.5">
      <c r="A23" t="s">
        <v>19</v>
      </c>
      <c r="B23" s="3"/>
      <c r="C23" s="3">
        <f>C21/B21-1</f>
        <v>0.26278787878787901</v>
      </c>
      <c r="D23" s="3">
        <f>D21/C21-1</f>
        <v>7.1702822038778535E-2</v>
      </c>
      <c r="E23" s="3">
        <f t="shared" ref="E23:I23" si="20">E21/D21-1</f>
        <v>2.0148858038513406E-2</v>
      </c>
      <c r="F23" s="3">
        <f t="shared" si="20"/>
        <v>6.5000000000000169E-2</v>
      </c>
      <c r="G23" s="3">
        <f t="shared" si="20"/>
        <v>6.4999999999999947E-2</v>
      </c>
      <c r="H23" s="3">
        <f t="shared" si="20"/>
        <v>6.4999999999999947E-2</v>
      </c>
      <c r="I23" s="3">
        <f t="shared" si="20"/>
        <v>6.4999999999999503E-2</v>
      </c>
    </row>
    <row r="24" spans="1:9" x14ac:dyDescent="0.5">
      <c r="B24" s="1"/>
      <c r="C24" s="1"/>
      <c r="D24" s="1"/>
      <c r="E24" s="1"/>
      <c r="F24" s="1"/>
      <c r="G24" s="1"/>
      <c r="H24" s="1"/>
      <c r="I24" s="1"/>
    </row>
    <row r="25" spans="1:9" x14ac:dyDescent="0.5">
      <c r="A25" t="s">
        <v>18</v>
      </c>
      <c r="B25" s="11">
        <v>125.2</v>
      </c>
      <c r="C25" s="11">
        <v>150.69999999999999</v>
      </c>
      <c r="D25" s="11">
        <v>158.80000000000001</v>
      </c>
      <c r="E25" s="24">
        <f>E170</f>
        <v>154.65125694321551</v>
      </c>
      <c r="F25" s="24">
        <f t="shared" ref="F25:I25" si="21">F170</f>
        <v>164.35550456721552</v>
      </c>
      <c r="G25" s="24">
        <f t="shared" si="21"/>
        <v>174.6905282867755</v>
      </c>
      <c r="H25" s="24">
        <f t="shared" si="21"/>
        <v>185.6973285481069</v>
      </c>
      <c r="I25" s="24">
        <f t="shared" si="21"/>
        <v>197.41957082642483</v>
      </c>
    </row>
    <row r="26" spans="1:9" x14ac:dyDescent="0.5">
      <c r="A26" t="s">
        <v>28</v>
      </c>
      <c r="B26" s="3">
        <f>B25/B$3</f>
        <v>2.6467665898568801E-2</v>
      </c>
      <c r="C26" s="3">
        <f t="shared" ref="C26:D26" si="22">C25/C$3</f>
        <v>2.8418948480048275E-2</v>
      </c>
      <c r="D26" s="3">
        <f t="shared" si="22"/>
        <v>2.9696675019635715E-2</v>
      </c>
      <c r="E26" s="3"/>
      <c r="F26" s="3"/>
      <c r="G26" s="3"/>
      <c r="H26" s="3"/>
      <c r="I26" s="3"/>
    </row>
    <row r="27" spans="1:9" x14ac:dyDescent="0.5">
      <c r="B27" s="11"/>
      <c r="C27" s="11"/>
      <c r="D27" s="11"/>
      <c r="E27" s="11"/>
      <c r="F27" s="11"/>
      <c r="G27" s="11"/>
      <c r="H27" s="11"/>
      <c r="I27" s="11"/>
    </row>
    <row r="28" spans="1:9" x14ac:dyDescent="0.5">
      <c r="A28" t="s">
        <v>2</v>
      </c>
      <c r="B28" s="12">
        <f>B21-B25</f>
        <v>699.8</v>
      </c>
      <c r="C28" s="12">
        <f t="shared" ref="C28:D28" si="23">C21-C25</f>
        <v>891.10000000000014</v>
      </c>
      <c r="D28" s="12">
        <f t="shared" si="23"/>
        <v>957.69999999999982</v>
      </c>
      <c r="E28" s="12">
        <f t="shared" ref="E28:I28" si="24">E21-E25</f>
        <v>984.34494305678459</v>
      </c>
      <c r="F28" s="12">
        <f t="shared" si="24"/>
        <v>1048.6754484327846</v>
      </c>
      <c r="G28" s="12">
        <f t="shared" si="24"/>
        <v>1117.1874366582244</v>
      </c>
      <c r="H28" s="12">
        <f t="shared" si="24"/>
        <v>1190.1527041183181</v>
      </c>
      <c r="I28" s="12">
        <f t="shared" si="24"/>
        <v>1267.860713963317</v>
      </c>
    </row>
    <row r="29" spans="1:9" x14ac:dyDescent="0.5">
      <c r="A29" t="s">
        <v>29</v>
      </c>
      <c r="B29" s="3">
        <f>B28/B$3</f>
        <v>0.1479398769634061</v>
      </c>
      <c r="C29" s="3">
        <f t="shared" ref="C29:D29" si="25">C28/C$3</f>
        <v>0.16804329788036512</v>
      </c>
      <c r="D29" s="3">
        <f t="shared" si="25"/>
        <v>0.17909638328907504</v>
      </c>
      <c r="E29" s="3">
        <f t="shared" ref="E29:I29" si="26">E28/E$3</f>
        <v>0.17284428921831077</v>
      </c>
      <c r="F29" s="3">
        <f t="shared" si="26"/>
        <v>0.17290168001719322</v>
      </c>
      <c r="G29" s="3">
        <f t="shared" si="26"/>
        <v>0.17295556809126122</v>
      </c>
      <c r="H29" s="3">
        <f t="shared" si="26"/>
        <v>0.17300616722184153</v>
      </c>
      <c r="I29" s="3">
        <f t="shared" si="26"/>
        <v>0.17305367814257411</v>
      </c>
    </row>
    <row r="30" spans="1:9" x14ac:dyDescent="0.5">
      <c r="A30" t="s">
        <v>20</v>
      </c>
      <c r="B30" s="3"/>
      <c r="C30" s="3">
        <f>C28/B28-1</f>
        <v>0.27336381823378142</v>
      </c>
      <c r="D30" s="3">
        <f>D28/C28-1</f>
        <v>7.4739086522275455E-2</v>
      </c>
      <c r="E30" s="3">
        <f t="shared" ref="E30:I30" si="27">E28/D28-1</f>
        <v>2.7821805426317958E-2</v>
      </c>
      <c r="F30" s="3">
        <f t="shared" si="27"/>
        <v>6.5353620018840264E-2</v>
      </c>
      <c r="G30" s="3">
        <f t="shared" si="27"/>
        <v>6.533192736401805E-2</v>
      </c>
      <c r="H30" s="3">
        <f t="shared" si="27"/>
        <v>6.5311571779172795E-2</v>
      </c>
      <c r="I30" s="3">
        <f t="shared" si="27"/>
        <v>6.5292470097411792E-2</v>
      </c>
    </row>
    <row r="31" spans="1:9" x14ac:dyDescent="0.5">
      <c r="B31" s="1"/>
      <c r="C31" s="1"/>
      <c r="D31" s="1"/>
      <c r="E31" s="1"/>
      <c r="F31" s="1"/>
      <c r="G31" s="1"/>
      <c r="H31" s="1"/>
      <c r="I31" s="1"/>
    </row>
    <row r="32" spans="1:9" x14ac:dyDescent="0.5">
      <c r="A32" t="s">
        <v>7</v>
      </c>
      <c r="B32" s="11">
        <v>95.7</v>
      </c>
      <c r="C32" s="11">
        <v>174.6</v>
      </c>
      <c r="D32" s="11">
        <v>165.2</v>
      </c>
      <c r="E32" s="11"/>
      <c r="F32" s="11"/>
      <c r="G32" s="11"/>
      <c r="H32" s="11"/>
      <c r="I32" s="11"/>
    </row>
    <row r="33" spans="1:9" x14ac:dyDescent="0.5">
      <c r="A33" t="s">
        <v>8</v>
      </c>
      <c r="B33" s="11">
        <v>15.4</v>
      </c>
      <c r="C33" s="11">
        <v>0</v>
      </c>
      <c r="D33" s="11">
        <v>0</v>
      </c>
      <c r="E33" s="11"/>
      <c r="F33" s="11"/>
      <c r="G33" s="11"/>
      <c r="H33" s="11"/>
      <c r="I33" s="11"/>
    </row>
    <row r="34" spans="1:9" x14ac:dyDescent="0.5">
      <c r="A34" s="5" t="s">
        <v>9</v>
      </c>
      <c r="B34" s="13">
        <v>6.1</v>
      </c>
      <c r="C34" s="13">
        <v>24.8</v>
      </c>
      <c r="D34" s="13">
        <v>26.7</v>
      </c>
      <c r="E34" s="13"/>
      <c r="F34" s="13"/>
      <c r="G34" s="13"/>
      <c r="H34" s="13"/>
      <c r="I34" s="13"/>
    </row>
    <row r="35" spans="1:9" x14ac:dyDescent="0.5">
      <c r="A35" s="6" t="s">
        <v>14</v>
      </c>
      <c r="B35" s="12">
        <f>B32+B33-B34</f>
        <v>105.00000000000001</v>
      </c>
      <c r="C35" s="12">
        <f>C32+C33-C34</f>
        <v>149.79999999999998</v>
      </c>
      <c r="D35" s="12">
        <f>D32+D33-D34</f>
        <v>138.5</v>
      </c>
      <c r="E35" s="12"/>
      <c r="F35" s="12"/>
      <c r="G35" s="12"/>
      <c r="H35" s="12"/>
      <c r="I35" s="12"/>
    </row>
    <row r="36" spans="1:9" x14ac:dyDescent="0.5">
      <c r="A36" s="6" t="s">
        <v>30</v>
      </c>
      <c r="B36" s="3">
        <f>B35/B$3</f>
        <v>2.2197323636978631E-2</v>
      </c>
      <c r="C36" s="3">
        <f>C35/C$3</f>
        <v>2.8249226823564906E-2</v>
      </c>
      <c r="D36" s="3">
        <f>D35/D$3</f>
        <v>2.5900437595840972E-2</v>
      </c>
      <c r="E36" s="3"/>
      <c r="F36" s="3"/>
      <c r="G36" s="3"/>
      <c r="H36" s="3"/>
      <c r="I36" s="3"/>
    </row>
    <row r="37" spans="1:9" x14ac:dyDescent="0.5">
      <c r="A37" s="6" t="s">
        <v>52</v>
      </c>
      <c r="B37" s="3"/>
      <c r="C37" s="3">
        <f>C35/B35-1</f>
        <v>0.42666666666666631</v>
      </c>
      <c r="D37" s="3">
        <f>D35/C35-1</f>
        <v>-7.5433911882509919E-2</v>
      </c>
      <c r="E37" s="3"/>
      <c r="F37" s="3"/>
      <c r="G37" s="3"/>
      <c r="H37" s="3"/>
      <c r="I37" s="3"/>
    </row>
    <row r="38" spans="1:9" x14ac:dyDescent="0.5">
      <c r="B38" s="1"/>
      <c r="C38" s="1"/>
      <c r="D38" s="1"/>
      <c r="E38" s="1"/>
      <c r="F38" s="1"/>
      <c r="G38" s="1"/>
      <c r="H38" s="1"/>
      <c r="I38" s="1"/>
    </row>
    <row r="39" spans="1:9" x14ac:dyDescent="0.5">
      <c r="A39" t="s">
        <v>13</v>
      </c>
      <c r="B39" s="12">
        <f>B28-B35</f>
        <v>594.79999999999995</v>
      </c>
      <c r="C39" s="12">
        <f>C28-C35</f>
        <v>741.30000000000018</v>
      </c>
      <c r="D39" s="12">
        <f>D28-D35</f>
        <v>819.19999999999982</v>
      </c>
      <c r="E39" s="12">
        <f t="shared" ref="E39:I39" si="28">E28-E35</f>
        <v>984.34494305678459</v>
      </c>
      <c r="F39" s="12">
        <f t="shared" si="28"/>
        <v>1048.6754484327846</v>
      </c>
      <c r="G39" s="12">
        <f t="shared" si="28"/>
        <v>1117.1874366582244</v>
      </c>
      <c r="H39" s="12">
        <f t="shared" si="28"/>
        <v>1190.1527041183181</v>
      </c>
      <c r="I39" s="12">
        <f t="shared" si="28"/>
        <v>1267.860713963317</v>
      </c>
    </row>
    <row r="40" spans="1:9" x14ac:dyDescent="0.5">
      <c r="A40" t="s">
        <v>31</v>
      </c>
      <c r="B40" s="3">
        <f>B39/B$3</f>
        <v>0.12574255332642748</v>
      </c>
      <c r="C40" s="3">
        <f t="shared" ref="C40:D40" si="29">C39/C$3</f>
        <v>0.13979407105680022</v>
      </c>
      <c r="D40" s="3">
        <f t="shared" si="29"/>
        <v>0.15319594569323408</v>
      </c>
      <c r="E40" s="3">
        <f t="shared" ref="E40:I40" si="30">E39/E$3</f>
        <v>0.17284428921831077</v>
      </c>
      <c r="F40" s="3">
        <f t="shared" si="30"/>
        <v>0.17290168001719322</v>
      </c>
      <c r="G40" s="3">
        <f t="shared" si="30"/>
        <v>0.17295556809126122</v>
      </c>
      <c r="H40" s="3">
        <f t="shared" si="30"/>
        <v>0.17300616722184153</v>
      </c>
      <c r="I40" s="3">
        <f t="shared" si="30"/>
        <v>0.17305367814257411</v>
      </c>
    </row>
    <row r="41" spans="1:9" x14ac:dyDescent="0.5">
      <c r="A41" t="s">
        <v>32</v>
      </c>
      <c r="B41" s="3"/>
      <c r="C41" s="3">
        <f>C39/B39-1</f>
        <v>0.24630127774041743</v>
      </c>
      <c r="D41" s="3">
        <f>D39/C39-1</f>
        <v>0.10508566032645295</v>
      </c>
      <c r="E41" s="3">
        <f t="shared" ref="E41:I41" si="31">E39/D39-1</f>
        <v>0.20159294806736416</v>
      </c>
      <c r="F41" s="3">
        <f t="shared" si="31"/>
        <v>6.5353620018840264E-2</v>
      </c>
      <c r="G41" s="3">
        <f t="shared" si="31"/>
        <v>6.533192736401805E-2</v>
      </c>
      <c r="H41" s="3">
        <f t="shared" si="31"/>
        <v>6.5311571779172795E-2</v>
      </c>
      <c r="I41" s="3">
        <f t="shared" si="31"/>
        <v>6.5292470097411792E-2</v>
      </c>
    </row>
    <row r="43" spans="1:9" x14ac:dyDescent="0.5">
      <c r="A43" t="s">
        <v>10</v>
      </c>
      <c r="B43" s="11">
        <v>151.30000000000001</v>
      </c>
      <c r="C43" s="11">
        <v>-157.30000000000001</v>
      </c>
      <c r="D43" s="11">
        <v>157.4</v>
      </c>
      <c r="E43" s="12">
        <f>E39*E44</f>
        <v>246.08623576419615</v>
      </c>
      <c r="F43" s="12">
        <f t="shared" ref="F43:I43" si="32">F39*F44</f>
        <v>262.16886210819615</v>
      </c>
      <c r="G43" s="12">
        <f t="shared" si="32"/>
        <v>279.29685916455611</v>
      </c>
      <c r="H43" s="12">
        <f t="shared" si="32"/>
        <v>297.53817602957952</v>
      </c>
      <c r="I43" s="12">
        <f t="shared" si="32"/>
        <v>316.96517849082926</v>
      </c>
    </row>
    <row r="44" spans="1:9" x14ac:dyDescent="0.5">
      <c r="A44" t="s">
        <v>37</v>
      </c>
      <c r="B44" s="3">
        <f>B43/B$39</f>
        <v>0.25437121721587092</v>
      </c>
      <c r="C44" s="3">
        <f>C43/C$39</f>
        <v>-0.21219479293133681</v>
      </c>
      <c r="D44" s="3">
        <f>D43/D$39</f>
        <v>0.19213867187500006</v>
      </c>
      <c r="E44" s="15">
        <v>0.25</v>
      </c>
      <c r="F44" s="15">
        <v>0.25</v>
      </c>
      <c r="G44" s="15">
        <v>0.25</v>
      </c>
      <c r="H44" s="15">
        <v>0.25</v>
      </c>
      <c r="I44" s="15">
        <v>0.25</v>
      </c>
    </row>
    <row r="46" spans="1:9" x14ac:dyDescent="0.5">
      <c r="A46" t="s">
        <v>34</v>
      </c>
      <c r="B46" s="12">
        <f>B39-B43</f>
        <v>443.49999999999994</v>
      </c>
      <c r="C46" s="12">
        <f>C39-C43</f>
        <v>898.60000000000014</v>
      </c>
      <c r="D46" s="12">
        <f>D39-D43</f>
        <v>661.79999999999984</v>
      </c>
      <c r="E46" s="12">
        <f t="shared" ref="E46:I46" si="33">E39-E43</f>
        <v>738.2587072925885</v>
      </c>
      <c r="F46" s="12">
        <f t="shared" si="33"/>
        <v>786.5065863245884</v>
      </c>
      <c r="G46" s="12">
        <f t="shared" si="33"/>
        <v>837.89057749366839</v>
      </c>
      <c r="H46" s="12">
        <f t="shared" si="33"/>
        <v>892.61452808873855</v>
      </c>
      <c r="I46" s="12">
        <f t="shared" si="33"/>
        <v>950.89553547248784</v>
      </c>
    </row>
    <row r="47" spans="1:9" x14ac:dyDescent="0.5">
      <c r="A47" t="s">
        <v>35</v>
      </c>
      <c r="B47" s="3">
        <f>B46/B$3</f>
        <v>9.3757266980952561E-2</v>
      </c>
      <c r="C47" s="3">
        <f t="shared" ref="C47:D47" si="34">C46/C$3</f>
        <v>0.1694576450177265</v>
      </c>
      <c r="D47" s="3">
        <f t="shared" si="34"/>
        <v>0.12376108015110145</v>
      </c>
      <c r="E47" s="3">
        <f t="shared" ref="E47:I47" si="35">E46/E$3</f>
        <v>0.12963321691373308</v>
      </c>
      <c r="F47" s="3">
        <f t="shared" si="35"/>
        <v>0.1296762600128949</v>
      </c>
      <c r="G47" s="3">
        <f t="shared" si="35"/>
        <v>0.12971667606844592</v>
      </c>
      <c r="H47" s="3">
        <f t="shared" si="35"/>
        <v>0.12975462541638116</v>
      </c>
      <c r="I47" s="3">
        <f t="shared" si="35"/>
        <v>0.12979025860693061</v>
      </c>
    </row>
    <row r="48" spans="1:9" x14ac:dyDescent="0.5">
      <c r="A48" t="s">
        <v>36</v>
      </c>
      <c r="B48" s="3"/>
      <c r="C48" s="3">
        <f>C46/B46-1</f>
        <v>1.0261555806087941</v>
      </c>
      <c r="D48" s="3">
        <f>D46/C46-1</f>
        <v>-0.26352103271756089</v>
      </c>
      <c r="E48" s="3">
        <f t="shared" ref="E48:I48" si="36">E46/D46-1</f>
        <v>0.11553144045419872</v>
      </c>
      <c r="F48" s="3">
        <f t="shared" si="36"/>
        <v>6.5353620018840042E-2</v>
      </c>
      <c r="G48" s="3">
        <f t="shared" si="36"/>
        <v>6.5331927364018272E-2</v>
      </c>
      <c r="H48" s="3">
        <f t="shared" si="36"/>
        <v>6.5311571779172573E-2</v>
      </c>
      <c r="I48" s="3">
        <f t="shared" si="36"/>
        <v>6.5292470097411792E-2</v>
      </c>
    </row>
    <row r="50" spans="1:9" x14ac:dyDescent="0.5">
      <c r="A50" t="s">
        <v>11</v>
      </c>
      <c r="B50" s="11">
        <v>33.9</v>
      </c>
      <c r="C50" s="11">
        <v>34.799999999999997</v>
      </c>
      <c r="D50" s="11">
        <v>40.9</v>
      </c>
      <c r="E50" s="12">
        <f>E46*E51</f>
        <v>51.6781095104812</v>
      </c>
      <c r="F50" s="12">
        <f t="shared" ref="F50:I50" si="37">F46*F51</f>
        <v>55.055461042721191</v>
      </c>
      <c r="G50" s="12">
        <f t="shared" si="37"/>
        <v>58.65234042455679</v>
      </c>
      <c r="H50" s="12">
        <f t="shared" si="37"/>
        <v>62.483016966211707</v>
      </c>
      <c r="I50" s="12">
        <f t="shared" si="37"/>
        <v>66.562687483074157</v>
      </c>
    </row>
    <row r="51" spans="1:9" x14ac:dyDescent="0.5">
      <c r="A51" t="s">
        <v>40</v>
      </c>
      <c r="B51" s="3">
        <f>B50/B$46</f>
        <v>7.6437429537767762E-2</v>
      </c>
      <c r="C51" s="3">
        <f>C50/C$46</f>
        <v>3.8726908524371238E-2</v>
      </c>
      <c r="D51" s="3">
        <f>D50/D$46</f>
        <v>6.1801148383197356E-2</v>
      </c>
      <c r="E51" s="15">
        <v>7.0000000000000007E-2</v>
      </c>
      <c r="F51" s="15">
        <v>7.0000000000000007E-2</v>
      </c>
      <c r="G51" s="15">
        <v>7.0000000000000007E-2</v>
      </c>
      <c r="H51" s="15">
        <v>7.0000000000000007E-2</v>
      </c>
      <c r="I51" s="15">
        <v>7.0000000000000007E-2</v>
      </c>
    </row>
    <row r="52" spans="1:9" x14ac:dyDescent="0.5">
      <c r="A52" t="s">
        <v>41</v>
      </c>
      <c r="B52" s="3"/>
      <c r="C52" s="3">
        <f>C50/B50-1</f>
        <v>2.6548672566371723E-2</v>
      </c>
      <c r="D52" s="3">
        <f>D50/C50-1</f>
        <v>0.17528735632183912</v>
      </c>
      <c r="E52" s="3">
        <f t="shared" ref="E52:I52" si="38">E50/D50-1</f>
        <v>0.26352345991396575</v>
      </c>
      <c r="F52" s="3">
        <f t="shared" si="38"/>
        <v>6.5353620018840042E-2</v>
      </c>
      <c r="G52" s="3">
        <f t="shared" si="38"/>
        <v>6.5331927364018272E-2</v>
      </c>
      <c r="H52" s="3">
        <f t="shared" si="38"/>
        <v>6.5311571779172795E-2</v>
      </c>
      <c r="I52" s="3">
        <f t="shared" si="38"/>
        <v>6.5292470097411792E-2</v>
      </c>
    </row>
    <row r="53" spans="1:9" x14ac:dyDescent="0.5">
      <c r="B53" s="11"/>
      <c r="C53" s="11"/>
      <c r="D53" s="11"/>
      <c r="E53" s="11"/>
      <c r="F53" s="11"/>
      <c r="G53" s="11"/>
      <c r="H53" s="11"/>
      <c r="I53" s="11"/>
    </row>
    <row r="54" spans="1:9" x14ac:dyDescent="0.5">
      <c r="A54" t="s">
        <v>38</v>
      </c>
      <c r="B54" s="12">
        <f>B46+B50</f>
        <v>477.39999999999992</v>
      </c>
      <c r="C54" s="12">
        <f>C46+C50</f>
        <v>933.40000000000009</v>
      </c>
      <c r="D54" s="12">
        <f>D46+D50</f>
        <v>702.69999999999982</v>
      </c>
      <c r="E54" s="12">
        <f t="shared" ref="E54:I54" si="39">E46+E50</f>
        <v>789.93681680306975</v>
      </c>
      <c r="F54" s="12">
        <f t="shared" si="39"/>
        <v>841.56204736730956</v>
      </c>
      <c r="G54" s="12">
        <f t="shared" si="39"/>
        <v>896.54291791822516</v>
      </c>
      <c r="H54" s="12">
        <f t="shared" si="39"/>
        <v>955.09754505495027</v>
      </c>
      <c r="I54" s="12">
        <f t="shared" si="39"/>
        <v>1017.458222955562</v>
      </c>
    </row>
    <row r="55" spans="1:9" x14ac:dyDescent="0.5">
      <c r="A55" t="s">
        <v>53</v>
      </c>
      <c r="B55" s="3">
        <f>B54/B$3</f>
        <v>0.10092383146946281</v>
      </c>
      <c r="C55" s="3">
        <f t="shared" ref="C55:D55" si="40">C54/C$3</f>
        <v>0.17602021573508336</v>
      </c>
      <c r="D55" s="3">
        <f t="shared" si="40"/>
        <v>0.13140965702958446</v>
      </c>
      <c r="E55" s="3">
        <f t="shared" ref="E55:I55" si="41">E54/E$3</f>
        <v>0.1387075420976944</v>
      </c>
      <c r="F55" s="3">
        <f t="shared" si="41"/>
        <v>0.13875359821379754</v>
      </c>
      <c r="G55" s="3">
        <f t="shared" si="41"/>
        <v>0.13879684339323714</v>
      </c>
      <c r="H55" s="3">
        <f t="shared" si="41"/>
        <v>0.13883744919552785</v>
      </c>
      <c r="I55" s="3">
        <f t="shared" si="41"/>
        <v>0.13887557670941575</v>
      </c>
    </row>
    <row r="56" spans="1:9" x14ac:dyDescent="0.5">
      <c r="A56" t="s">
        <v>39</v>
      </c>
      <c r="B56" s="3"/>
      <c r="C56" s="3">
        <f>C54/B54-1</f>
        <v>0.9551738583996654</v>
      </c>
      <c r="D56" s="3">
        <f>D54/C54-1</f>
        <v>-0.24716091707735188</v>
      </c>
      <c r="E56" s="3">
        <f t="shared" ref="E56:I56" si="42">E54/D54-1</f>
        <v>0.124145178316593</v>
      </c>
      <c r="F56" s="3">
        <f t="shared" si="42"/>
        <v>6.5353620018840042E-2</v>
      </c>
      <c r="G56" s="3">
        <f t="shared" si="42"/>
        <v>6.5331927364018272E-2</v>
      </c>
      <c r="H56" s="3">
        <f t="shared" si="42"/>
        <v>6.5311571779172795E-2</v>
      </c>
      <c r="I56" s="3">
        <f t="shared" si="42"/>
        <v>6.5292470097411792E-2</v>
      </c>
    </row>
    <row r="58" spans="1:9" x14ac:dyDescent="0.5">
      <c r="A58" t="s">
        <v>57</v>
      </c>
      <c r="B58" s="11">
        <v>1.6</v>
      </c>
      <c r="C58" s="11">
        <v>3.3</v>
      </c>
      <c r="D58" s="11">
        <v>1.9</v>
      </c>
      <c r="E58" s="12">
        <f>E46*AVERAGE($B$59:$D$59)</f>
        <v>2.4980222505945813</v>
      </c>
      <c r="F58" s="12">
        <f>F46*AVERAGE($B$59:$D$59)</f>
        <v>2.661277047558547</v>
      </c>
      <c r="G58" s="12">
        <f>G46*AVERAGE($B$59:$D$59)</f>
        <v>2.8351434063251713</v>
      </c>
      <c r="H58" s="12">
        <f>H46*AVERAGE($B$59:$D$59)</f>
        <v>3.0203110784116256</v>
      </c>
      <c r="I58" s="12">
        <f>I46*AVERAGE($B$59:$D$59)</f>
        <v>3.2175146491836983</v>
      </c>
    </row>
    <row r="59" spans="1:9" x14ac:dyDescent="0.5">
      <c r="A59" t="s">
        <v>58</v>
      </c>
      <c r="B59" s="3">
        <f t="shared" ref="B59:I59" si="43">B58/B46</f>
        <v>3.6076662908680955E-3</v>
      </c>
      <c r="C59" s="3">
        <f t="shared" si="43"/>
        <v>3.6723792566214102E-3</v>
      </c>
      <c r="D59" s="3">
        <f t="shared" si="43"/>
        <v>2.8709579933514661E-3</v>
      </c>
      <c r="E59" s="3">
        <f t="shared" si="43"/>
        <v>3.3836678469469903E-3</v>
      </c>
      <c r="F59" s="3">
        <f t="shared" si="43"/>
        <v>3.3836678469469899E-3</v>
      </c>
      <c r="G59" s="3">
        <f t="shared" si="43"/>
        <v>3.3836678469469903E-3</v>
      </c>
      <c r="H59" s="3">
        <f t="shared" si="43"/>
        <v>3.3836678469469899E-3</v>
      </c>
      <c r="I59" s="3">
        <f t="shared" si="43"/>
        <v>3.3836678469469903E-3</v>
      </c>
    </row>
    <row r="61" spans="1:9" x14ac:dyDescent="0.5">
      <c r="A61" t="s">
        <v>59</v>
      </c>
    </row>
    <row r="62" spans="1:9" x14ac:dyDescent="0.5">
      <c r="A62" t="s">
        <v>60</v>
      </c>
      <c r="B62" s="11">
        <v>103.2</v>
      </c>
      <c r="C62" s="11">
        <v>72.599999999999994</v>
      </c>
      <c r="D62" s="11">
        <v>-149.80000000000001</v>
      </c>
      <c r="E62" s="11"/>
      <c r="F62" s="11"/>
      <c r="G62" s="11"/>
      <c r="H62" s="11"/>
      <c r="I62" s="11"/>
    </row>
    <row r="63" spans="1:9" x14ac:dyDescent="0.5">
      <c r="A63" t="s">
        <v>61</v>
      </c>
      <c r="B63" s="11">
        <v>174.6</v>
      </c>
      <c r="C63" s="11">
        <v>-119.8</v>
      </c>
      <c r="D63" s="11">
        <v>-25.5</v>
      </c>
      <c r="E63" s="11"/>
      <c r="F63" s="11"/>
      <c r="G63" s="11"/>
      <c r="H63" s="11"/>
      <c r="I63" s="11"/>
    </row>
    <row r="64" spans="1:9" x14ac:dyDescent="0.5">
      <c r="A64" t="s">
        <v>62</v>
      </c>
      <c r="B64" s="11">
        <v>-12.5</v>
      </c>
      <c r="C64" s="11">
        <v>2.2999999999999998</v>
      </c>
      <c r="D64" s="11">
        <v>1.1000000000000001</v>
      </c>
      <c r="E64" s="11"/>
      <c r="F64" s="11"/>
      <c r="G64" s="11"/>
      <c r="H64" s="11"/>
      <c r="I64" s="11"/>
    </row>
    <row r="65" spans="1:9" x14ac:dyDescent="0.5">
      <c r="A65" t="s">
        <v>63</v>
      </c>
      <c r="B65" s="11">
        <v>-30.8</v>
      </c>
      <c r="C65" s="11">
        <v>-17.2</v>
      </c>
      <c r="D65" s="11">
        <v>33.200000000000003</v>
      </c>
      <c r="E65" s="11"/>
      <c r="F65" s="11"/>
      <c r="G65" s="11"/>
      <c r="H65" s="11"/>
      <c r="I65" s="11"/>
    </row>
    <row r="66" spans="1:9" x14ac:dyDescent="0.5">
      <c r="A66" t="s">
        <v>64</v>
      </c>
      <c r="B66" s="12">
        <f t="shared" ref="B66:I66" si="44">SUM(B62:B65)</f>
        <v>234.5</v>
      </c>
      <c r="C66" s="12">
        <f t="shared" si="44"/>
        <v>-62.100000000000009</v>
      </c>
      <c r="D66" s="12">
        <f t="shared" si="44"/>
        <v>-141</v>
      </c>
      <c r="E66" s="12">
        <f t="shared" si="44"/>
        <v>0</v>
      </c>
      <c r="F66" s="12">
        <f t="shared" si="44"/>
        <v>0</v>
      </c>
      <c r="G66" s="12">
        <f t="shared" si="44"/>
        <v>0</v>
      </c>
      <c r="H66" s="12">
        <f t="shared" si="44"/>
        <v>0</v>
      </c>
      <c r="I66" s="12">
        <f t="shared" si="44"/>
        <v>0</v>
      </c>
    </row>
    <row r="68" spans="1:9" x14ac:dyDescent="0.5">
      <c r="A68" t="s">
        <v>65</v>
      </c>
      <c r="B68" s="12">
        <f>B54+B58+B66</f>
        <v>713.5</v>
      </c>
      <c r="C68" s="12">
        <f t="shared" ref="C68:I68" si="45">C54+C58+C66</f>
        <v>874.6</v>
      </c>
      <c r="D68" s="12">
        <f t="shared" si="45"/>
        <v>563.5999999999998</v>
      </c>
      <c r="E68" s="12">
        <f t="shared" si="45"/>
        <v>792.43483905366429</v>
      </c>
      <c r="F68" s="12">
        <f t="shared" si="45"/>
        <v>844.2233244148681</v>
      </c>
      <c r="G68" s="12">
        <f t="shared" si="45"/>
        <v>899.37806132455034</v>
      </c>
      <c r="H68" s="12">
        <f t="shared" si="45"/>
        <v>958.1178561333619</v>
      </c>
      <c r="I68" s="12">
        <f t="shared" si="45"/>
        <v>1020.6757376047457</v>
      </c>
    </row>
    <row r="70" spans="1:9" x14ac:dyDescent="0.5">
      <c r="A70" t="s">
        <v>3</v>
      </c>
      <c r="B70" s="11">
        <v>126.75</v>
      </c>
      <c r="C70" s="11">
        <v>131.5</v>
      </c>
      <c r="D70" s="11">
        <v>132.6</v>
      </c>
      <c r="E70" s="11">
        <f>D70</f>
        <v>132.6</v>
      </c>
      <c r="F70" s="11">
        <f t="shared" ref="F70:I70" si="46">E70</f>
        <v>132.6</v>
      </c>
      <c r="G70" s="11">
        <f t="shared" si="46"/>
        <v>132.6</v>
      </c>
      <c r="H70" s="11">
        <f t="shared" si="46"/>
        <v>132.6</v>
      </c>
      <c r="I70" s="11">
        <f t="shared" si="46"/>
        <v>132.6</v>
      </c>
    </row>
    <row r="71" spans="1:9" x14ac:dyDescent="0.5">
      <c r="A71" t="s">
        <v>4</v>
      </c>
      <c r="B71" s="11">
        <v>128.4</v>
      </c>
      <c r="C71" s="11">
        <v>133.249</v>
      </c>
      <c r="D71" s="11">
        <v>134.1</v>
      </c>
      <c r="E71" s="11">
        <f>D71</f>
        <v>134.1</v>
      </c>
      <c r="F71" s="11">
        <f t="shared" ref="F71:I71" si="47">E71</f>
        <v>134.1</v>
      </c>
      <c r="G71" s="11">
        <f t="shared" si="47"/>
        <v>134.1</v>
      </c>
      <c r="H71" s="11">
        <f t="shared" si="47"/>
        <v>134.1</v>
      </c>
      <c r="I71" s="11">
        <f t="shared" si="47"/>
        <v>134.1</v>
      </c>
    </row>
    <row r="73" spans="1:9" x14ac:dyDescent="0.5">
      <c r="A73" t="s">
        <v>44</v>
      </c>
      <c r="B73" s="7">
        <f t="shared" ref="B73:I73" si="48">B$46/B$70</f>
        <v>3.4990138067061141</v>
      </c>
      <c r="C73" s="7">
        <f t="shared" si="48"/>
        <v>6.8334600760456281</v>
      </c>
      <c r="D73" s="7">
        <f t="shared" si="48"/>
        <v>4.990950226244343</v>
      </c>
      <c r="E73" s="7">
        <f t="shared" si="48"/>
        <v>5.5675618951175609</v>
      </c>
      <c r="F73" s="7">
        <f t="shared" si="48"/>
        <v>5.9314222196424469</v>
      </c>
      <c r="G73" s="7">
        <f t="shared" si="48"/>
        <v>6.3189334652614511</v>
      </c>
      <c r="H73" s="7">
        <f t="shared" si="48"/>
        <v>6.7316329418456906</v>
      </c>
      <c r="I73" s="7">
        <f t="shared" si="48"/>
        <v>7.1711578844079025</v>
      </c>
    </row>
    <row r="74" spans="1:9" x14ac:dyDescent="0.5">
      <c r="A74" t="s">
        <v>46</v>
      </c>
      <c r="B74" s="7"/>
      <c r="C74" s="3">
        <f>C73/B73-1</f>
        <v>0.95296745127121407</v>
      </c>
      <c r="D74" s="3">
        <f>D73/C73-1</f>
        <v>-0.26963058674479079</v>
      </c>
      <c r="E74" s="3">
        <f t="shared" ref="E74:I74" si="49">E73/D73-1</f>
        <v>0.11553144045419872</v>
      </c>
      <c r="F74" s="3">
        <f t="shared" si="49"/>
        <v>6.5353620018840042E-2</v>
      </c>
      <c r="G74" s="3">
        <f t="shared" si="49"/>
        <v>6.5331927364018272E-2</v>
      </c>
      <c r="H74" s="3">
        <f t="shared" si="49"/>
        <v>6.5311571779172573E-2</v>
      </c>
      <c r="I74" s="3">
        <f t="shared" si="49"/>
        <v>6.5292470097411792E-2</v>
      </c>
    </row>
    <row r="75" spans="1:9" x14ac:dyDescent="0.5">
      <c r="A75" t="s">
        <v>45</v>
      </c>
      <c r="B75" s="7">
        <f t="shared" ref="B75:I75" si="50">B$46/B$71</f>
        <v>3.4540498442367595</v>
      </c>
      <c r="C75" s="7">
        <f t="shared" si="50"/>
        <v>6.7437654316355111</v>
      </c>
      <c r="D75" s="7">
        <f t="shared" si="50"/>
        <v>4.9351230425055919</v>
      </c>
      <c r="E75" s="7">
        <f t="shared" si="50"/>
        <v>5.5052849164249702</v>
      </c>
      <c r="F75" s="7">
        <f t="shared" si="50"/>
        <v>5.86507521494846</v>
      </c>
      <c r="G75" s="7">
        <f t="shared" si="50"/>
        <v>6.2482518828759765</v>
      </c>
      <c r="H75" s="7">
        <f t="shared" si="50"/>
        <v>6.656335034218781</v>
      </c>
      <c r="I75" s="7">
        <f t="shared" si="50"/>
        <v>7.090943590398866</v>
      </c>
    </row>
    <row r="76" spans="1:9" x14ac:dyDescent="0.5">
      <c r="A76" t="s">
        <v>47</v>
      </c>
      <c r="B76" s="7"/>
      <c r="C76" s="3">
        <f>C75/B75-1</f>
        <v>0.9524227315039453</v>
      </c>
      <c r="D76" s="3">
        <f>D75/C75-1</f>
        <v>-0.26819473593275378</v>
      </c>
      <c r="E76" s="3">
        <f t="shared" ref="E76:I76" si="51">E75/D75-1</f>
        <v>0.11553144045419872</v>
      </c>
      <c r="F76" s="3">
        <f t="shared" si="51"/>
        <v>6.5353620018840264E-2</v>
      </c>
      <c r="G76" s="3">
        <f t="shared" si="51"/>
        <v>6.5331927364018272E-2</v>
      </c>
      <c r="H76" s="3">
        <f t="shared" si="51"/>
        <v>6.5311571779172573E-2</v>
      </c>
      <c r="I76" s="3">
        <f t="shared" si="51"/>
        <v>6.5292470097411792E-2</v>
      </c>
    </row>
    <row r="77" spans="1:9" x14ac:dyDescent="0.5">
      <c r="B77" s="7"/>
      <c r="C77" s="7"/>
      <c r="D77" s="7"/>
      <c r="E77" s="7"/>
      <c r="F77" s="7"/>
      <c r="G77" s="7"/>
      <c r="H77" s="7"/>
      <c r="I77" s="7"/>
    </row>
    <row r="78" spans="1:9" x14ac:dyDescent="0.5">
      <c r="A78" t="s">
        <v>42</v>
      </c>
      <c r="B78" s="7">
        <f t="shared" ref="B78:I78" si="52">B$54/B$70</f>
        <v>3.766469428007889</v>
      </c>
      <c r="C78" s="7">
        <f t="shared" si="52"/>
        <v>7.0980988593155905</v>
      </c>
      <c r="D78" s="7">
        <f t="shared" si="52"/>
        <v>5.2993966817496219</v>
      </c>
      <c r="E78" s="7">
        <f t="shared" si="52"/>
        <v>5.9572912277757899</v>
      </c>
      <c r="F78" s="7">
        <f t="shared" si="52"/>
        <v>6.3466217750174181</v>
      </c>
      <c r="G78" s="7">
        <f t="shared" si="52"/>
        <v>6.7612588078297522</v>
      </c>
      <c r="H78" s="7">
        <f t="shared" si="52"/>
        <v>7.2028472477748888</v>
      </c>
      <c r="I78" s="7">
        <f t="shared" si="52"/>
        <v>7.6731389363164553</v>
      </c>
    </row>
    <row r="79" spans="1:9" x14ac:dyDescent="0.5">
      <c r="A79" t="s">
        <v>48</v>
      </c>
      <c r="B79" s="7"/>
      <c r="C79" s="3">
        <f>C78/B78-1</f>
        <v>0.88454970762097029</v>
      </c>
      <c r="D79" s="3">
        <f>D78/C78-1</f>
        <v>-0.25340618850431207</v>
      </c>
      <c r="E79" s="3">
        <f t="shared" ref="E79:I79" si="53">E78/D78-1</f>
        <v>0.124145178316593</v>
      </c>
      <c r="F79" s="3">
        <f t="shared" si="53"/>
        <v>6.5353620018840042E-2</v>
      </c>
      <c r="G79" s="3">
        <f t="shared" si="53"/>
        <v>6.5331927364018272E-2</v>
      </c>
      <c r="H79" s="3">
        <f t="shared" si="53"/>
        <v>6.5311571779172795E-2</v>
      </c>
      <c r="I79" s="3">
        <f t="shared" si="53"/>
        <v>6.5292470097411792E-2</v>
      </c>
    </row>
    <row r="80" spans="1:9" x14ac:dyDescent="0.5">
      <c r="A80" t="s">
        <v>43</v>
      </c>
      <c r="B80" s="7">
        <f t="shared" ref="B80:I80" si="54">B$54/B$71</f>
        <v>3.7180685358255445</v>
      </c>
      <c r="C80" s="7">
        <f t="shared" si="54"/>
        <v>7.0049306186162754</v>
      </c>
      <c r="D80" s="7">
        <f t="shared" si="54"/>
        <v>5.2401193139448159</v>
      </c>
      <c r="E80" s="7">
        <f t="shared" si="54"/>
        <v>5.8906548605747187</v>
      </c>
      <c r="F80" s="7">
        <f t="shared" si="54"/>
        <v>6.2756304799948515</v>
      </c>
      <c r="G80" s="7">
        <f t="shared" si="54"/>
        <v>6.6856295146772942</v>
      </c>
      <c r="H80" s="7">
        <f t="shared" si="54"/>
        <v>7.1222784866140962</v>
      </c>
      <c r="I80" s="7">
        <f t="shared" si="54"/>
        <v>7.5873096417267858</v>
      </c>
    </row>
    <row r="81" spans="1:9" x14ac:dyDescent="0.5">
      <c r="A81" t="s">
        <v>49</v>
      </c>
      <c r="C81" s="3">
        <f>C80/B80-1</f>
        <v>0.88402407086369905</v>
      </c>
      <c r="D81" s="3">
        <f>D80/C80-1</f>
        <v>-0.2519384417571966</v>
      </c>
      <c r="E81" s="3">
        <f t="shared" ref="E81:I81" si="55">E80/D80-1</f>
        <v>0.12414517831659322</v>
      </c>
      <c r="F81" s="3">
        <f t="shared" si="55"/>
        <v>6.5353620018840042E-2</v>
      </c>
      <c r="G81" s="3">
        <f t="shared" si="55"/>
        <v>6.5331927364018272E-2</v>
      </c>
      <c r="H81" s="3">
        <f t="shared" si="55"/>
        <v>6.5311571779172795E-2</v>
      </c>
      <c r="I81" s="3">
        <f t="shared" si="55"/>
        <v>6.5292470097411792E-2</v>
      </c>
    </row>
    <row r="84" spans="1:9" x14ac:dyDescent="0.5">
      <c r="B84" s="2">
        <f>B1</f>
        <v>2017</v>
      </c>
      <c r="C84" s="2">
        <f t="shared" ref="C84:I84" si="56">C1</f>
        <v>2018</v>
      </c>
      <c r="D84" s="2">
        <f t="shared" si="56"/>
        <v>2019</v>
      </c>
      <c r="E84" s="2">
        <f t="shared" si="56"/>
        <v>2020</v>
      </c>
      <c r="F84" s="2">
        <f t="shared" si="56"/>
        <v>2021</v>
      </c>
      <c r="G84" s="2">
        <f t="shared" si="56"/>
        <v>2022</v>
      </c>
      <c r="H84" s="2">
        <f t="shared" si="56"/>
        <v>2023</v>
      </c>
      <c r="I84" s="2">
        <f t="shared" si="56"/>
        <v>2024</v>
      </c>
    </row>
    <row r="85" spans="1:9" ht="14.7" thickBot="1" x14ac:dyDescent="0.55000000000000004">
      <c r="A85" s="19" t="s">
        <v>56</v>
      </c>
      <c r="B85" s="20" t="str">
        <f>B2</f>
        <v>Actual</v>
      </c>
      <c r="C85" s="20" t="str">
        <f t="shared" ref="C85:I85" si="57">C2</f>
        <v>Actual</v>
      </c>
      <c r="D85" s="20" t="str">
        <f t="shared" si="57"/>
        <v>Actual</v>
      </c>
      <c r="E85" s="20" t="str">
        <f t="shared" si="57"/>
        <v>Est</v>
      </c>
      <c r="F85" s="20" t="str">
        <f t="shared" si="57"/>
        <v>Est</v>
      </c>
      <c r="G85" s="20" t="str">
        <f t="shared" si="57"/>
        <v>Est</v>
      </c>
      <c r="H85" s="20" t="str">
        <f t="shared" si="57"/>
        <v>Est</v>
      </c>
      <c r="I85" s="20" t="str">
        <f t="shared" si="57"/>
        <v>Est</v>
      </c>
    </row>
    <row r="86" spans="1:9" x14ac:dyDescent="0.5">
      <c r="A86" s="22" t="s">
        <v>66</v>
      </c>
    </row>
    <row r="87" spans="1:9" x14ac:dyDescent="0.5">
      <c r="A87" t="s">
        <v>38</v>
      </c>
      <c r="B87" s="12">
        <f>B54</f>
        <v>477.39999999999992</v>
      </c>
      <c r="C87" s="12">
        <f t="shared" ref="C87:I87" si="58">C54</f>
        <v>933.40000000000009</v>
      </c>
      <c r="D87" s="12">
        <f t="shared" si="58"/>
        <v>702.69999999999982</v>
      </c>
      <c r="E87" s="12">
        <f t="shared" si="58"/>
        <v>789.93681680306975</v>
      </c>
      <c r="F87" s="12">
        <f t="shared" si="58"/>
        <v>841.56204736730956</v>
      </c>
      <c r="G87" s="12">
        <f t="shared" si="58"/>
        <v>896.54291791822516</v>
      </c>
      <c r="H87" s="12">
        <f t="shared" si="58"/>
        <v>955.09754505495027</v>
      </c>
      <c r="I87" s="12">
        <f t="shared" si="58"/>
        <v>1017.458222955562</v>
      </c>
    </row>
    <row r="88" spans="1:9" x14ac:dyDescent="0.5">
      <c r="A88" t="s">
        <v>67</v>
      </c>
      <c r="B88" s="12">
        <f>B25</f>
        <v>125.2</v>
      </c>
      <c r="C88" s="12">
        <f t="shared" ref="C88:I88" si="59">C25</f>
        <v>150.69999999999999</v>
      </c>
      <c r="D88" s="12">
        <f t="shared" si="59"/>
        <v>158.80000000000001</v>
      </c>
      <c r="E88" s="12">
        <f t="shared" si="59"/>
        <v>154.65125694321551</v>
      </c>
      <c r="F88" s="12">
        <f t="shared" si="59"/>
        <v>164.35550456721552</v>
      </c>
      <c r="G88" s="12">
        <f t="shared" si="59"/>
        <v>174.6905282867755</v>
      </c>
      <c r="H88" s="12">
        <f t="shared" si="59"/>
        <v>185.6973285481069</v>
      </c>
      <c r="I88" s="12">
        <f t="shared" si="59"/>
        <v>197.41957082642483</v>
      </c>
    </row>
    <row r="89" spans="1:9" x14ac:dyDescent="0.5">
      <c r="A89" t="s">
        <v>68</v>
      </c>
      <c r="B89" s="11">
        <v>23.9</v>
      </c>
      <c r="C89" s="11">
        <v>25.6</v>
      </c>
      <c r="D89" s="11">
        <v>37.200000000000003</v>
      </c>
      <c r="E89" s="11"/>
      <c r="F89" s="11"/>
      <c r="G89" s="11"/>
      <c r="H89" s="11"/>
      <c r="I89" s="11"/>
    </row>
    <row r="90" spans="1:9" x14ac:dyDescent="0.5">
      <c r="A90" t="s">
        <v>69</v>
      </c>
      <c r="B90" s="11"/>
      <c r="C90" s="11">
        <v>-309.39999999999998</v>
      </c>
      <c r="D90" s="11"/>
      <c r="E90" s="11">
        <v>0</v>
      </c>
      <c r="F90" s="11">
        <v>0</v>
      </c>
      <c r="G90" s="11">
        <v>0</v>
      </c>
      <c r="H90" s="11">
        <v>0</v>
      </c>
      <c r="I90" s="11">
        <v>0</v>
      </c>
    </row>
    <row r="91" spans="1:9" x14ac:dyDescent="0.5">
      <c r="A91" t="s">
        <v>70</v>
      </c>
      <c r="B91" s="11">
        <v>20.9</v>
      </c>
      <c r="C91" s="11"/>
      <c r="D91" s="11"/>
      <c r="E91" s="11">
        <v>0</v>
      </c>
      <c r="F91" s="11">
        <v>0</v>
      </c>
      <c r="G91" s="11">
        <v>0</v>
      </c>
      <c r="H91" s="11">
        <v>0</v>
      </c>
      <c r="I91" s="11">
        <v>0</v>
      </c>
    </row>
    <row r="92" spans="1:9" x14ac:dyDescent="0.5">
      <c r="A92" t="s">
        <v>71</v>
      </c>
      <c r="B92" s="11">
        <v>19.100000000000001</v>
      </c>
      <c r="C92" s="11">
        <v>3</v>
      </c>
      <c r="D92" s="11"/>
      <c r="E92" s="11">
        <v>0</v>
      </c>
      <c r="F92" s="11">
        <v>0</v>
      </c>
      <c r="G92" s="11">
        <v>0</v>
      </c>
      <c r="H92" s="11">
        <v>0</v>
      </c>
      <c r="I92" s="11">
        <v>0</v>
      </c>
    </row>
    <row r="93" spans="1:9" x14ac:dyDescent="0.5">
      <c r="A93" t="s">
        <v>73</v>
      </c>
      <c r="B93" s="11">
        <v>1.3</v>
      </c>
      <c r="C93" s="11">
        <v>-5.4</v>
      </c>
      <c r="D93" s="11">
        <v>-1.6</v>
      </c>
      <c r="E93" s="11"/>
      <c r="F93" s="11"/>
      <c r="G93" s="11"/>
      <c r="H93" s="11"/>
      <c r="I93" s="11"/>
    </row>
    <row r="94" spans="1:9" x14ac:dyDescent="0.5">
      <c r="A94" t="s">
        <v>72</v>
      </c>
      <c r="B94" s="11">
        <v>24.1</v>
      </c>
      <c r="C94" s="11">
        <v>40.1</v>
      </c>
      <c r="D94" s="11">
        <v>20.9</v>
      </c>
      <c r="E94" s="12">
        <f>E209</f>
        <v>27.424755128104849</v>
      </c>
      <c r="F94" s="12">
        <f>F209</f>
        <v>15.62154827897637</v>
      </c>
      <c r="G94" s="12">
        <f>G209</f>
        <v>-0.2426797803270091</v>
      </c>
      <c r="H94" s="12">
        <f>H209</f>
        <v>-7.7840047662135419</v>
      </c>
      <c r="I94" s="12">
        <f>I209</f>
        <v>-8.7677171313509135</v>
      </c>
    </row>
    <row r="95" spans="1:9" x14ac:dyDescent="0.5">
      <c r="A95" t="s">
        <v>11</v>
      </c>
      <c r="B95" s="11">
        <f>-B50</f>
        <v>-33.9</v>
      </c>
      <c r="C95" s="11">
        <f t="shared" ref="C95:I95" si="60">-C50</f>
        <v>-34.799999999999997</v>
      </c>
      <c r="D95" s="11">
        <f t="shared" si="60"/>
        <v>-40.9</v>
      </c>
      <c r="E95" s="12">
        <f t="shared" si="60"/>
        <v>-51.6781095104812</v>
      </c>
      <c r="F95" s="12">
        <f t="shared" si="60"/>
        <v>-55.055461042721191</v>
      </c>
      <c r="G95" s="12">
        <f t="shared" si="60"/>
        <v>-58.65234042455679</v>
      </c>
      <c r="H95" s="12">
        <f t="shared" si="60"/>
        <v>-62.483016966211707</v>
      </c>
      <c r="I95" s="12">
        <f t="shared" si="60"/>
        <v>-66.562687483074157</v>
      </c>
    </row>
    <row r="96" spans="1:9" x14ac:dyDescent="0.5">
      <c r="A96" t="s">
        <v>74</v>
      </c>
      <c r="B96" s="11">
        <v>-2.9</v>
      </c>
      <c r="C96" s="11"/>
      <c r="D96" s="11"/>
      <c r="E96" s="11">
        <v>0</v>
      </c>
      <c r="F96" s="11">
        <v>0</v>
      </c>
      <c r="G96" s="11">
        <v>0</v>
      </c>
      <c r="H96" s="11">
        <v>0</v>
      </c>
      <c r="I96" s="11">
        <v>0</v>
      </c>
    </row>
    <row r="97" spans="1:9" x14ac:dyDescent="0.5">
      <c r="A97" t="s">
        <v>75</v>
      </c>
    </row>
    <row r="98" spans="1:9" x14ac:dyDescent="0.5">
      <c r="A98" s="8" t="s">
        <v>76</v>
      </c>
      <c r="B98" s="11">
        <v>-13</v>
      </c>
      <c r="C98" s="11">
        <v>19.8</v>
      </c>
      <c r="D98" s="11">
        <v>12.2</v>
      </c>
    </row>
    <row r="99" spans="1:9" x14ac:dyDescent="0.5">
      <c r="A99" s="8" t="s">
        <v>77</v>
      </c>
      <c r="B99" s="11">
        <v>44.6</v>
      </c>
      <c r="C99" s="11">
        <v>-10</v>
      </c>
      <c r="D99" s="11">
        <v>-20.9</v>
      </c>
    </row>
    <row r="100" spans="1:9" x14ac:dyDescent="0.5">
      <c r="A100" s="8" t="s">
        <v>78</v>
      </c>
      <c r="B100" s="11">
        <v>98.2</v>
      </c>
      <c r="C100" s="11">
        <v>72.8</v>
      </c>
      <c r="D100" s="11">
        <v>128.19999999999999</v>
      </c>
    </row>
    <row r="101" spans="1:9" x14ac:dyDescent="0.5">
      <c r="A101" s="8" t="s">
        <v>79</v>
      </c>
      <c r="B101" s="11">
        <v>6.8</v>
      </c>
      <c r="C101" s="11">
        <v>-91.8</v>
      </c>
      <c r="D101" s="11">
        <v>-81.5</v>
      </c>
    </row>
    <row r="102" spans="1:9" x14ac:dyDescent="0.5">
      <c r="A102" t="s">
        <v>105</v>
      </c>
      <c r="B102" s="11">
        <v>23.6</v>
      </c>
      <c r="C102" s="11">
        <v>27.2</v>
      </c>
      <c r="D102" s="11">
        <v>31.7</v>
      </c>
      <c r="E102" s="12"/>
      <c r="F102" s="12"/>
      <c r="G102" s="12"/>
      <c r="H102" s="12"/>
      <c r="I102" s="12"/>
    </row>
    <row r="103" spans="1:9" x14ac:dyDescent="0.5">
      <c r="A103" s="21" t="s">
        <v>80</v>
      </c>
      <c r="B103" s="12">
        <f>B87+SUM(B88:B102)</f>
        <v>815.3</v>
      </c>
      <c r="C103" s="12">
        <f>C87+SUM(C88:C102)</f>
        <v>821.20000000000016</v>
      </c>
      <c r="D103" s="12">
        <f>D87+SUM(D88:D102)</f>
        <v>946.79999999999973</v>
      </c>
      <c r="E103" s="12">
        <f t="shared" ref="E103:I103" si="61">E87+SUM(E88:E102)</f>
        <v>920.3347193639089</v>
      </c>
      <c r="F103" s="12">
        <f t="shared" si="61"/>
        <v>966.48363917078029</v>
      </c>
      <c r="G103" s="12">
        <f t="shared" si="61"/>
        <v>1012.3384260001169</v>
      </c>
      <c r="H103" s="12">
        <f t="shared" si="61"/>
        <v>1070.5278518706318</v>
      </c>
      <c r="I103" s="12">
        <f t="shared" si="61"/>
        <v>1139.5473891675617</v>
      </c>
    </row>
    <row r="104" spans="1:9" x14ac:dyDescent="0.5">
      <c r="A104" s="21"/>
      <c r="B104" s="12"/>
      <c r="C104" s="12"/>
      <c r="D104" s="12"/>
      <c r="E104" s="12"/>
      <c r="F104" s="12"/>
      <c r="G104" s="12"/>
      <c r="H104" s="12"/>
      <c r="I104" s="12"/>
    </row>
    <row r="105" spans="1:9" x14ac:dyDescent="0.5">
      <c r="A105" s="22" t="s">
        <v>85</v>
      </c>
    </row>
    <row r="106" spans="1:9" x14ac:dyDescent="0.5">
      <c r="A106" t="s">
        <v>81</v>
      </c>
      <c r="B106" s="11">
        <v>-4327.3999999999996</v>
      </c>
      <c r="C106" s="11">
        <v>-4.2</v>
      </c>
      <c r="D106" s="11"/>
      <c r="E106" s="25">
        <v>0</v>
      </c>
      <c r="F106" s="25">
        <v>0</v>
      </c>
      <c r="G106" s="25">
        <v>0</v>
      </c>
      <c r="H106" s="25">
        <v>0</v>
      </c>
      <c r="I106" s="25">
        <v>0</v>
      </c>
    </row>
    <row r="107" spans="1:9" x14ac:dyDescent="0.5">
      <c r="A107" t="s">
        <v>102</v>
      </c>
      <c r="B107" s="11">
        <v>-182.4</v>
      </c>
      <c r="C107" s="11">
        <v>-169.1</v>
      </c>
      <c r="D107" s="11">
        <v>-173.7</v>
      </c>
      <c r="E107" s="24">
        <f>-E108*E3</f>
        <v>-182.23939200000001</v>
      </c>
      <c r="F107" s="24">
        <f t="shared" ref="F107:I107" si="62">-F108*F3</f>
        <v>-194.08495247999997</v>
      </c>
      <c r="G107" s="24">
        <f t="shared" si="62"/>
        <v>-206.70047439119998</v>
      </c>
      <c r="H107" s="24">
        <f t="shared" si="62"/>
        <v>-220.13600522662796</v>
      </c>
      <c r="I107" s="24">
        <f t="shared" si="62"/>
        <v>-234.44484556635877</v>
      </c>
    </row>
    <row r="108" spans="1:9" x14ac:dyDescent="0.5">
      <c r="A108" s="8" t="s">
        <v>103</v>
      </c>
      <c r="B108" s="23">
        <f>-B107/B3</f>
        <v>3.8559922203665727E-2</v>
      </c>
      <c r="C108" s="23">
        <f>-C107/C3</f>
        <v>3.1888813457041559E-2</v>
      </c>
      <c r="D108" s="23">
        <f>-D107/D3</f>
        <v>3.248307588734712E-2</v>
      </c>
      <c r="E108" s="15">
        <v>3.2000000000000001E-2</v>
      </c>
      <c r="F108" s="15">
        <v>3.2000000000000001E-2</v>
      </c>
      <c r="G108" s="15">
        <v>3.2000000000000001E-2</v>
      </c>
      <c r="H108" s="15">
        <v>3.2000000000000001E-2</v>
      </c>
      <c r="I108" s="15">
        <v>3.2000000000000001E-2</v>
      </c>
    </row>
    <row r="109" spans="1:9" x14ac:dyDescent="0.5">
      <c r="A109" t="s">
        <v>82</v>
      </c>
      <c r="B109" s="11">
        <v>1.5</v>
      </c>
      <c r="C109" s="11">
        <v>14.8</v>
      </c>
      <c r="D109" s="11">
        <v>2.7</v>
      </c>
      <c r="E109" s="12">
        <f>MIN($B$109:$D$109)</f>
        <v>1.5</v>
      </c>
      <c r="F109" s="12">
        <f t="shared" ref="F109:I109" si="63">MIN($B$109:$D$109)</f>
        <v>1.5</v>
      </c>
      <c r="G109" s="12">
        <f t="shared" si="63"/>
        <v>1.5</v>
      </c>
      <c r="H109" s="12">
        <f t="shared" si="63"/>
        <v>1.5</v>
      </c>
      <c r="I109" s="12">
        <f t="shared" si="63"/>
        <v>1.5</v>
      </c>
    </row>
    <row r="110" spans="1:9" x14ac:dyDescent="0.5">
      <c r="A110" s="21" t="s">
        <v>83</v>
      </c>
      <c r="B110" s="12">
        <f>B106+B107+B109</f>
        <v>-4508.2999999999993</v>
      </c>
      <c r="C110" s="12">
        <f>C106+C107+C109</f>
        <v>-158.49999999999997</v>
      </c>
      <c r="D110" s="12">
        <f>D106+D107+D109</f>
        <v>-171</v>
      </c>
      <c r="E110" s="12">
        <f t="shared" ref="E110:I110" si="64">E106+E107+E109</f>
        <v>-180.73939200000001</v>
      </c>
      <c r="F110" s="12">
        <f t="shared" si="64"/>
        <v>-192.58495247999997</v>
      </c>
      <c r="G110" s="12">
        <f t="shared" si="64"/>
        <v>-205.20047439119998</v>
      </c>
      <c r="H110" s="12">
        <f t="shared" si="64"/>
        <v>-218.63600522662796</v>
      </c>
      <c r="I110" s="12">
        <f t="shared" si="64"/>
        <v>-232.94484556635877</v>
      </c>
    </row>
    <row r="112" spans="1:9" x14ac:dyDescent="0.5">
      <c r="A112" s="22" t="s">
        <v>84</v>
      </c>
    </row>
    <row r="113" spans="1:9" x14ac:dyDescent="0.5">
      <c r="A113" t="s">
        <v>86</v>
      </c>
      <c r="B113" s="11">
        <v>-134.6</v>
      </c>
      <c r="C113" s="11">
        <v>305.5</v>
      </c>
      <c r="D113" s="11">
        <v>41</v>
      </c>
    </row>
    <row r="114" spans="1:9" x14ac:dyDescent="0.5">
      <c r="A114" t="s">
        <v>87</v>
      </c>
      <c r="B114" s="11">
        <v>3989.6</v>
      </c>
      <c r="C114" s="11">
        <v>25.9</v>
      </c>
      <c r="D114" s="11"/>
    </row>
    <row r="115" spans="1:9" x14ac:dyDescent="0.5">
      <c r="A115" t="s">
        <v>88</v>
      </c>
      <c r="B115" s="11">
        <v>-7.7</v>
      </c>
      <c r="C115" s="11"/>
      <c r="D115" s="11"/>
    </row>
    <row r="116" spans="1:9" x14ac:dyDescent="0.5">
      <c r="A116" s="21" t="s">
        <v>89</v>
      </c>
      <c r="B116" s="11">
        <v>-272.7</v>
      </c>
      <c r="C116" s="11">
        <v>-797.9</v>
      </c>
      <c r="D116" s="11">
        <v>-447.7</v>
      </c>
    </row>
    <row r="117" spans="1:9" x14ac:dyDescent="0.5">
      <c r="A117" s="21" t="s">
        <v>90</v>
      </c>
      <c r="B117" s="11">
        <v>29.5</v>
      </c>
      <c r="C117" s="11">
        <v>78.2</v>
      </c>
      <c r="D117" s="11">
        <v>90.9</v>
      </c>
    </row>
    <row r="118" spans="1:9" x14ac:dyDescent="0.5">
      <c r="A118" s="21" t="s">
        <v>91</v>
      </c>
      <c r="B118" s="11">
        <v>-5.8</v>
      </c>
      <c r="C118" s="11">
        <v>-11.6</v>
      </c>
      <c r="D118" s="11">
        <v>-12.7</v>
      </c>
    </row>
    <row r="119" spans="1:9" x14ac:dyDescent="0.5">
      <c r="A119" s="21" t="s">
        <v>92</v>
      </c>
      <c r="B119" s="11">
        <v>-19.7</v>
      </c>
      <c r="C119" s="11">
        <v>-2.5</v>
      </c>
      <c r="D119" s="11"/>
    </row>
    <row r="120" spans="1:9" x14ac:dyDescent="0.5">
      <c r="A120" s="21" t="s">
        <v>93</v>
      </c>
      <c r="B120" s="11">
        <v>-1.2</v>
      </c>
      <c r="C120" s="11">
        <v>-13</v>
      </c>
      <c r="D120" s="11"/>
    </row>
    <row r="121" spans="1:9" x14ac:dyDescent="0.5">
      <c r="A121" s="21" t="s">
        <v>94</v>
      </c>
      <c r="B121" s="11">
        <v>554</v>
      </c>
      <c r="C121" s="11"/>
      <c r="D121" s="11"/>
      <c r="E121" s="25">
        <v>0</v>
      </c>
      <c r="F121" s="25">
        <v>0</v>
      </c>
      <c r="G121" s="25">
        <v>0</v>
      </c>
      <c r="H121" s="25">
        <v>0</v>
      </c>
      <c r="I121" s="25">
        <v>0</v>
      </c>
    </row>
    <row r="122" spans="1:9" x14ac:dyDescent="0.5">
      <c r="A122" s="21" t="s">
        <v>95</v>
      </c>
      <c r="B122" s="11">
        <v>-137.80000000000001</v>
      </c>
      <c r="C122" s="11">
        <v>-62.3</v>
      </c>
      <c r="D122" s="11">
        <v>-95.1</v>
      </c>
    </row>
    <row r="123" spans="1:9" x14ac:dyDescent="0.5">
      <c r="A123" s="21" t="s">
        <v>96</v>
      </c>
      <c r="B123" s="11">
        <v>-237.6</v>
      </c>
      <c r="C123" s="11">
        <v>-273.39999999999998</v>
      </c>
      <c r="D123" s="11">
        <v>-302.2</v>
      </c>
      <c r="E123" s="28">
        <f>-E124*E70</f>
        <v>-302.2</v>
      </c>
      <c r="F123" s="28">
        <f t="shared" ref="F123:I123" si="65">-F124*F70</f>
        <v>-302.2</v>
      </c>
      <c r="G123" s="28">
        <f t="shared" si="65"/>
        <v>-302.2</v>
      </c>
      <c r="H123" s="28">
        <f t="shared" si="65"/>
        <v>-302.2</v>
      </c>
      <c r="I123" s="28">
        <f t="shared" si="65"/>
        <v>-302.2</v>
      </c>
    </row>
    <row r="124" spans="1:9" x14ac:dyDescent="0.5">
      <c r="A124" s="8" t="s">
        <v>104</v>
      </c>
      <c r="B124" s="26">
        <f>-B123/B70</f>
        <v>1.8745562130177513</v>
      </c>
      <c r="C124" s="26">
        <f>-C123/C70</f>
        <v>2.0790874524714829</v>
      </c>
      <c r="D124" s="26">
        <f>-D123/D70</f>
        <v>2.2790346907993966</v>
      </c>
      <c r="E124" s="27">
        <f>D124</f>
        <v>2.2790346907993966</v>
      </c>
      <c r="F124" s="27">
        <f>E124</f>
        <v>2.2790346907993966</v>
      </c>
      <c r="G124" s="27">
        <f>F124</f>
        <v>2.2790346907993966</v>
      </c>
      <c r="H124" s="27">
        <f>G124</f>
        <v>2.2790346907993966</v>
      </c>
      <c r="I124" s="27">
        <f>H124</f>
        <v>2.2790346907993966</v>
      </c>
    </row>
    <row r="125" spans="1:9" x14ac:dyDescent="0.5">
      <c r="A125" s="21" t="s">
        <v>97</v>
      </c>
      <c r="B125" s="12">
        <f>SUM(B113:B123)</f>
        <v>3756.0000000000005</v>
      </c>
      <c r="C125" s="12">
        <f>SUM(C113:C123)</f>
        <v>-751.1</v>
      </c>
      <c r="D125" s="12">
        <f>SUM(D113:D123)</f>
        <v>-725.8</v>
      </c>
      <c r="E125" s="12">
        <f t="shared" ref="E125:I125" si="66">SUM(E113:E123)</f>
        <v>-302.2</v>
      </c>
      <c r="F125" s="12">
        <f t="shared" si="66"/>
        <v>-302.2</v>
      </c>
      <c r="G125" s="12">
        <f t="shared" si="66"/>
        <v>-302.2</v>
      </c>
      <c r="H125" s="12">
        <f t="shared" si="66"/>
        <v>-302.2</v>
      </c>
      <c r="I125" s="12">
        <f t="shared" si="66"/>
        <v>-302.2</v>
      </c>
    </row>
    <row r="127" spans="1:9" x14ac:dyDescent="0.5">
      <c r="A127" s="21" t="s">
        <v>98</v>
      </c>
      <c r="B127" s="11">
        <v>5.4</v>
      </c>
      <c r="C127" s="11">
        <v>-1.8</v>
      </c>
      <c r="D127" s="11">
        <v>8.8000000000000007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</row>
    <row r="129" spans="1:9" x14ac:dyDescent="0.5">
      <c r="A129" s="21" t="s">
        <v>99</v>
      </c>
      <c r="B129" s="12">
        <f>B103+B110+B125+B127</f>
        <v>68.40000000000137</v>
      </c>
      <c r="C129" s="12">
        <f>C103+C110+C125+C127</f>
        <v>-90.199999999999861</v>
      </c>
      <c r="D129" s="12">
        <f>D103+D110+D125+D127</f>
        <v>58.79999999999977</v>
      </c>
      <c r="E129" s="12">
        <f t="shared" ref="E129:I129" si="67">E103+E110+E125+E127</f>
        <v>437.39532736390885</v>
      </c>
      <c r="F129" s="12">
        <f t="shared" si="67"/>
        <v>471.69868669078033</v>
      </c>
      <c r="G129" s="12">
        <f t="shared" si="67"/>
        <v>504.93795160891688</v>
      </c>
      <c r="H129" s="12">
        <f t="shared" si="67"/>
        <v>549.69184664400382</v>
      </c>
      <c r="I129" s="12">
        <f t="shared" si="67"/>
        <v>604.40254360120298</v>
      </c>
    </row>
    <row r="131" spans="1:9" x14ac:dyDescent="0.5">
      <c r="A131" t="s">
        <v>100</v>
      </c>
      <c r="B131" s="11">
        <v>118.4</v>
      </c>
      <c r="C131" s="11">
        <v>186.8</v>
      </c>
      <c r="D131" s="11">
        <v>96.6</v>
      </c>
      <c r="E131" s="12">
        <f>D132</f>
        <v>155.39999999999975</v>
      </c>
      <c r="F131" s="12">
        <f>E132</f>
        <v>592.79532736390865</v>
      </c>
      <c r="G131" s="12">
        <f>F132</f>
        <v>1064.4940140546889</v>
      </c>
      <c r="H131" s="12">
        <f>G132</f>
        <v>1569.4319656636058</v>
      </c>
      <c r="I131" s="12">
        <f>H132</f>
        <v>2119.1238123076096</v>
      </c>
    </row>
    <row r="132" spans="1:9" x14ac:dyDescent="0.5">
      <c r="A132" t="s">
        <v>101</v>
      </c>
      <c r="B132" s="12">
        <f>B131+B129</f>
        <v>186.80000000000138</v>
      </c>
      <c r="C132" s="12">
        <f t="shared" ref="C132:D132" si="68">C131+C129</f>
        <v>96.600000000000151</v>
      </c>
      <c r="D132" s="12">
        <f t="shared" si="68"/>
        <v>155.39999999999975</v>
      </c>
      <c r="E132" s="12">
        <f>E131+E129</f>
        <v>592.79532736390865</v>
      </c>
      <c r="F132" s="12">
        <f>F131+F129</f>
        <v>1064.4940140546889</v>
      </c>
      <c r="G132" s="12">
        <f>G131+G129</f>
        <v>1569.4319656636058</v>
      </c>
      <c r="H132" s="12">
        <f>H131+H129</f>
        <v>2119.1238123076096</v>
      </c>
      <c r="I132" s="12">
        <f>I131+I129</f>
        <v>2723.5263559088125</v>
      </c>
    </row>
    <row r="135" spans="1:9" x14ac:dyDescent="0.5">
      <c r="B135" s="2">
        <v>2017</v>
      </c>
      <c r="C135" s="2">
        <v>2018</v>
      </c>
      <c r="D135" s="2">
        <v>2019</v>
      </c>
      <c r="E135" s="2">
        <v>2020</v>
      </c>
      <c r="F135" s="2">
        <v>2021</v>
      </c>
      <c r="G135" s="2">
        <v>2022</v>
      </c>
      <c r="H135" s="2">
        <v>2023</v>
      </c>
      <c r="I135" s="2">
        <v>2024</v>
      </c>
    </row>
    <row r="136" spans="1:9" ht="14.7" thickBot="1" x14ac:dyDescent="0.55000000000000004">
      <c r="A136" s="19" t="s">
        <v>107</v>
      </c>
      <c r="B136" s="20" t="s">
        <v>54</v>
      </c>
      <c r="C136" s="20" t="s">
        <v>54</v>
      </c>
      <c r="D136" s="20" t="s">
        <v>54</v>
      </c>
      <c r="E136" s="20" t="s">
        <v>106</v>
      </c>
      <c r="F136" s="20" t="s">
        <v>106</v>
      </c>
      <c r="G136" s="20" t="s">
        <v>106</v>
      </c>
      <c r="H136" s="20" t="s">
        <v>106</v>
      </c>
      <c r="I136" s="20" t="s">
        <v>106</v>
      </c>
    </row>
    <row r="137" spans="1:9" x14ac:dyDescent="0.5">
      <c r="A137" t="s">
        <v>117</v>
      </c>
      <c r="E137" s="25">
        <f>658.8-(658.5/(658.5+1007.8))*867</f>
        <v>316.17292204284939</v>
      </c>
    </row>
    <row r="138" spans="1:9" x14ac:dyDescent="0.5">
      <c r="A138" t="s">
        <v>118</v>
      </c>
      <c r="E138" s="25">
        <f>1007.8-(1007.8/(658.5+1007.8))*867</f>
        <v>483.42707795715057</v>
      </c>
    </row>
    <row r="139" spans="1:9" x14ac:dyDescent="0.5">
      <c r="A139" t="s">
        <v>121</v>
      </c>
      <c r="E139" s="25">
        <f>76.4</f>
        <v>76.400000000000006</v>
      </c>
      <c r="F139" s="25"/>
    </row>
    <row r="140" spans="1:9" x14ac:dyDescent="0.5">
      <c r="A140" t="s">
        <v>123</v>
      </c>
      <c r="E140" s="25">
        <f>308.3-104.3</f>
        <v>204</v>
      </c>
      <c r="F140" s="25"/>
    </row>
    <row r="141" spans="1:9" x14ac:dyDescent="0.5">
      <c r="A141" t="s">
        <v>108</v>
      </c>
      <c r="E141" s="12">
        <f>-E107</f>
        <v>182.23939200000001</v>
      </c>
      <c r="F141" s="12">
        <f t="shared" ref="F141:I141" si="69">-F107</f>
        <v>194.08495247999997</v>
      </c>
      <c r="G141" s="12">
        <f t="shared" si="69"/>
        <v>206.70047439119998</v>
      </c>
      <c r="H141" s="12">
        <f t="shared" si="69"/>
        <v>220.13600522662796</v>
      </c>
      <c r="I141" s="12">
        <f t="shared" si="69"/>
        <v>234.44484556635877</v>
      </c>
    </row>
    <row r="142" spans="1:9" x14ac:dyDescent="0.5">
      <c r="A142" s="22" t="s">
        <v>109</v>
      </c>
    </row>
    <row r="143" spans="1:9" x14ac:dyDescent="0.5">
      <c r="A143" s="8" t="s">
        <v>126</v>
      </c>
      <c r="E143" s="29">
        <v>20</v>
      </c>
    </row>
    <row r="144" spans="1:9" x14ac:dyDescent="0.5">
      <c r="A144" s="8" t="s">
        <v>146</v>
      </c>
      <c r="E144" s="31">
        <v>24</v>
      </c>
    </row>
    <row r="145" spans="1:9" x14ac:dyDescent="0.5">
      <c r="A145" s="8" t="s">
        <v>127</v>
      </c>
      <c r="E145" s="29">
        <v>50</v>
      </c>
    </row>
    <row r="146" spans="1:9" x14ac:dyDescent="0.5">
      <c r="A146" s="8" t="s">
        <v>128</v>
      </c>
      <c r="E146" s="29">
        <v>3</v>
      </c>
    </row>
    <row r="147" spans="1:9" x14ac:dyDescent="0.5">
      <c r="A147" s="8" t="s">
        <v>147</v>
      </c>
      <c r="E147" s="31">
        <v>5</v>
      </c>
    </row>
    <row r="148" spans="1:9" x14ac:dyDescent="0.5">
      <c r="A148" s="8" t="s">
        <v>129</v>
      </c>
      <c r="E148" s="29">
        <v>12</v>
      </c>
    </row>
    <row r="149" spans="1:9" x14ac:dyDescent="0.5">
      <c r="A149" s="8" t="s">
        <v>130</v>
      </c>
      <c r="E149" s="29">
        <v>3</v>
      </c>
    </row>
    <row r="150" spans="1:9" x14ac:dyDescent="0.5">
      <c r="A150" s="8" t="s">
        <v>148</v>
      </c>
      <c r="E150" s="31">
        <v>5</v>
      </c>
    </row>
    <row r="151" spans="1:9" x14ac:dyDescent="0.5">
      <c r="A151" s="8" t="s">
        <v>131</v>
      </c>
      <c r="E151" s="29">
        <v>13</v>
      </c>
    </row>
    <row r="152" spans="1:9" x14ac:dyDescent="0.5">
      <c r="A152" s="8" t="s">
        <v>124</v>
      </c>
      <c r="E152" s="29">
        <v>10</v>
      </c>
    </row>
    <row r="153" spans="1:9" x14ac:dyDescent="0.5">
      <c r="A153" s="8" t="s">
        <v>110</v>
      </c>
      <c r="E153" s="29">
        <v>20</v>
      </c>
      <c r="F153" s="29">
        <v>20</v>
      </c>
      <c r="G153" s="29">
        <v>20</v>
      </c>
      <c r="H153" s="29">
        <v>20</v>
      </c>
      <c r="I153" s="29">
        <v>20</v>
      </c>
    </row>
    <row r="154" spans="1:9" x14ac:dyDescent="0.5">
      <c r="A154" s="22" t="s">
        <v>111</v>
      </c>
    </row>
    <row r="155" spans="1:9" x14ac:dyDescent="0.5">
      <c r="A155" t="s">
        <v>133</v>
      </c>
      <c r="E155" s="30">
        <f>$E$137/$E$143</f>
        <v>15.80864610214247</v>
      </c>
      <c r="F155" s="30">
        <f t="shared" ref="F155:I155" si="70">$E$137/$E$143</f>
        <v>15.80864610214247</v>
      </c>
      <c r="G155" s="30">
        <f t="shared" si="70"/>
        <v>15.80864610214247</v>
      </c>
      <c r="H155" s="30">
        <f t="shared" si="70"/>
        <v>15.80864610214247</v>
      </c>
      <c r="I155" s="30">
        <f t="shared" si="70"/>
        <v>15.80864610214247</v>
      </c>
    </row>
    <row r="156" spans="1:9" x14ac:dyDescent="0.5">
      <c r="A156" t="s">
        <v>143</v>
      </c>
      <c r="E156" s="30">
        <f>$E$137/$E$144</f>
        <v>13.173871751785391</v>
      </c>
      <c r="F156" s="30">
        <f>$E$137/$E$144</f>
        <v>13.173871751785391</v>
      </c>
      <c r="G156" s="30">
        <f>$E$137/$E$144</f>
        <v>13.173871751785391</v>
      </c>
      <c r="H156" s="30">
        <f>$E$137/$E$144</f>
        <v>13.173871751785391</v>
      </c>
      <c r="I156" s="30">
        <f>$E$137/$E$144</f>
        <v>13.173871751785391</v>
      </c>
    </row>
    <row r="157" spans="1:9" x14ac:dyDescent="0.5">
      <c r="A157" t="s">
        <v>134</v>
      </c>
      <c r="E157" s="30">
        <f>$E$137/$E$145</f>
        <v>6.3234584408569878</v>
      </c>
      <c r="F157" s="30">
        <f t="shared" ref="F157:I157" si="71">$E$137/$E$145</f>
        <v>6.3234584408569878</v>
      </c>
      <c r="G157" s="30">
        <f t="shared" si="71"/>
        <v>6.3234584408569878</v>
      </c>
      <c r="H157" s="30">
        <f t="shared" si="71"/>
        <v>6.3234584408569878</v>
      </c>
      <c r="I157" s="30">
        <f t="shared" si="71"/>
        <v>6.3234584408569878</v>
      </c>
    </row>
    <row r="158" spans="1:9" x14ac:dyDescent="0.5">
      <c r="A158" t="s">
        <v>135</v>
      </c>
      <c r="E158" s="30">
        <f>$E$138/$E$146</f>
        <v>161.1423593190502</v>
      </c>
      <c r="F158" s="30">
        <f t="shared" ref="F158:I158" si="72">$E$138/$E$146</f>
        <v>161.1423593190502</v>
      </c>
      <c r="G158" s="30">
        <f t="shared" si="72"/>
        <v>161.1423593190502</v>
      </c>
      <c r="H158" s="30">
        <f t="shared" si="72"/>
        <v>161.1423593190502</v>
      </c>
      <c r="I158" s="30">
        <f t="shared" si="72"/>
        <v>161.1423593190502</v>
      </c>
    </row>
    <row r="159" spans="1:9" x14ac:dyDescent="0.5">
      <c r="A159" t="s">
        <v>144</v>
      </c>
      <c r="E159" s="30">
        <f>$E$138/$E$147</f>
        <v>96.685415591430115</v>
      </c>
      <c r="F159" s="30">
        <f>$E$138/$E$147</f>
        <v>96.685415591430115</v>
      </c>
      <c r="G159" s="30">
        <f>$E$138/$E$147</f>
        <v>96.685415591430115</v>
      </c>
      <c r="H159" s="30">
        <f>$E$138/$E$147</f>
        <v>96.685415591430115</v>
      </c>
      <c r="I159" s="30">
        <f>$E$138/$E$147</f>
        <v>96.685415591430115</v>
      </c>
    </row>
    <row r="160" spans="1:9" x14ac:dyDescent="0.5">
      <c r="A160" t="s">
        <v>136</v>
      </c>
      <c r="E160" s="30">
        <f>$E$138/$E$148</f>
        <v>40.28558982976255</v>
      </c>
      <c r="F160" s="30">
        <f t="shared" ref="F160:I160" si="73">$E$138/$E$148</f>
        <v>40.28558982976255</v>
      </c>
      <c r="G160" s="30">
        <f t="shared" si="73"/>
        <v>40.28558982976255</v>
      </c>
      <c r="H160" s="30">
        <f t="shared" si="73"/>
        <v>40.28558982976255</v>
      </c>
      <c r="I160" s="30">
        <f t="shared" si="73"/>
        <v>40.28558982976255</v>
      </c>
    </row>
    <row r="161" spans="1:9" x14ac:dyDescent="0.5">
      <c r="A161" t="s">
        <v>137</v>
      </c>
      <c r="E161" s="30">
        <f>$E$139/$E$149</f>
        <v>25.466666666666669</v>
      </c>
      <c r="F161" s="30">
        <f t="shared" ref="F161:I161" si="74">$E$139/$E$149</f>
        <v>25.466666666666669</v>
      </c>
      <c r="G161" s="30">
        <f t="shared" si="74"/>
        <v>25.466666666666669</v>
      </c>
      <c r="H161" s="30">
        <f t="shared" si="74"/>
        <v>25.466666666666669</v>
      </c>
      <c r="I161" s="30">
        <f t="shared" si="74"/>
        <v>25.466666666666669</v>
      </c>
    </row>
    <row r="162" spans="1:9" x14ac:dyDescent="0.5">
      <c r="A162" t="s">
        <v>145</v>
      </c>
      <c r="E162" s="30">
        <f>$E$139/$E$150</f>
        <v>15.280000000000001</v>
      </c>
      <c r="F162" s="30">
        <f t="shared" ref="F162:I162" si="75">$E$139/$E$150</f>
        <v>15.280000000000001</v>
      </c>
      <c r="G162" s="30">
        <f t="shared" si="75"/>
        <v>15.280000000000001</v>
      </c>
      <c r="H162" s="30">
        <f t="shared" si="75"/>
        <v>15.280000000000001</v>
      </c>
      <c r="I162" s="30">
        <f t="shared" si="75"/>
        <v>15.280000000000001</v>
      </c>
    </row>
    <row r="163" spans="1:9" x14ac:dyDescent="0.5">
      <c r="A163" t="s">
        <v>138</v>
      </c>
      <c r="E163" s="30">
        <f>$E$139/$E$151</f>
        <v>5.8769230769230774</v>
      </c>
      <c r="F163" s="30">
        <f t="shared" ref="F163:I163" si="76">$E$139/$E$151</f>
        <v>5.8769230769230774</v>
      </c>
      <c r="G163" s="30">
        <f t="shared" si="76"/>
        <v>5.8769230769230774</v>
      </c>
      <c r="H163" s="30">
        <f t="shared" si="76"/>
        <v>5.8769230769230774</v>
      </c>
      <c r="I163" s="30">
        <f t="shared" si="76"/>
        <v>5.8769230769230774</v>
      </c>
    </row>
    <row r="164" spans="1:9" x14ac:dyDescent="0.5">
      <c r="A164" t="s">
        <v>125</v>
      </c>
      <c r="E164" s="30">
        <f>$E$140/$E$152</f>
        <v>20.399999999999999</v>
      </c>
      <c r="F164" s="30">
        <f>$E$140/$E$152</f>
        <v>20.399999999999999</v>
      </c>
      <c r="G164" s="30">
        <f>$E$140/$E$152</f>
        <v>20.399999999999999</v>
      </c>
      <c r="H164" s="30">
        <f>$E$140/$E$152</f>
        <v>20.399999999999999</v>
      </c>
      <c r="I164" s="30">
        <f>$E$140/$E$152</f>
        <v>20.399999999999999</v>
      </c>
    </row>
    <row r="165" spans="1:9" x14ac:dyDescent="0.5">
      <c r="A165" t="s">
        <v>112</v>
      </c>
      <c r="E165" s="30">
        <f>$E$141/$E$153</f>
        <v>9.1119696000000001</v>
      </c>
      <c r="F165" s="30">
        <f>$E$141/$E$153</f>
        <v>9.1119696000000001</v>
      </c>
      <c r="G165" s="30">
        <f>$E$141/$E$153</f>
        <v>9.1119696000000001</v>
      </c>
      <c r="H165" s="30">
        <f>$E$141/$E$153</f>
        <v>9.1119696000000001</v>
      </c>
      <c r="I165" s="30">
        <f>$E$141/$E$153</f>
        <v>9.1119696000000001</v>
      </c>
    </row>
    <row r="166" spans="1:9" x14ac:dyDescent="0.5">
      <c r="A166" t="s">
        <v>113</v>
      </c>
      <c r="E166" s="30"/>
      <c r="F166" s="30">
        <f>$F$141/$F$153</f>
        <v>9.7042476239999989</v>
      </c>
      <c r="G166" s="30">
        <f>$F$141/$F$153</f>
        <v>9.7042476239999989</v>
      </c>
      <c r="H166" s="30">
        <f>$F$141/$F$153</f>
        <v>9.7042476239999989</v>
      </c>
      <c r="I166" s="30">
        <f>$F$141/$F$153</f>
        <v>9.7042476239999989</v>
      </c>
    </row>
    <row r="167" spans="1:9" x14ac:dyDescent="0.5">
      <c r="A167" t="s">
        <v>114</v>
      </c>
      <c r="E167" s="30"/>
      <c r="F167" s="30"/>
      <c r="G167" s="30">
        <f>$G$141/$G$153</f>
        <v>10.335023719559999</v>
      </c>
      <c r="H167" s="30">
        <f>$G$141/$G$153</f>
        <v>10.335023719559999</v>
      </c>
      <c r="I167" s="30">
        <f>$G$141/$G$153</f>
        <v>10.335023719559999</v>
      </c>
    </row>
    <row r="168" spans="1:9" x14ac:dyDescent="0.5">
      <c r="A168" t="s">
        <v>115</v>
      </c>
      <c r="E168" s="30"/>
      <c r="F168" s="30"/>
      <c r="G168" s="30"/>
      <c r="H168" s="30">
        <f>$H$141/$H$153</f>
        <v>11.006800261331398</v>
      </c>
      <c r="I168" s="30">
        <f>$H$141/$H$153</f>
        <v>11.006800261331398</v>
      </c>
    </row>
    <row r="169" spans="1:9" x14ac:dyDescent="0.5">
      <c r="A169" t="s">
        <v>116</v>
      </c>
      <c r="E169" s="30"/>
      <c r="F169" s="30"/>
      <c r="G169" s="30"/>
      <c r="H169" s="30"/>
      <c r="I169" s="30">
        <f>$I$141/$I$153</f>
        <v>11.722242278317939</v>
      </c>
    </row>
    <row r="170" spans="1:9" x14ac:dyDescent="0.5">
      <c r="A170" s="22" t="s">
        <v>142</v>
      </c>
      <c r="E170" s="33">
        <f>E156+E159+E162+E164+SUM(E$165:E$169)</f>
        <v>154.65125694321551</v>
      </c>
      <c r="F170" s="33">
        <f t="shared" ref="F170:I170" si="77">F156+F159+F162+F164+SUM(F165:F169)</f>
        <v>164.35550456721552</v>
      </c>
      <c r="G170" s="33">
        <f t="shared" si="77"/>
        <v>174.6905282867755</v>
      </c>
      <c r="H170" s="33">
        <f t="shared" si="77"/>
        <v>185.6973285481069</v>
      </c>
      <c r="I170" s="33">
        <f t="shared" si="77"/>
        <v>197.41957082642483</v>
      </c>
    </row>
    <row r="171" spans="1:9" x14ac:dyDescent="0.5">
      <c r="A171" s="22" t="s">
        <v>132</v>
      </c>
      <c r="E171" s="30">
        <f>E157+E160+E163+E164+SUM(E$165:E$169)</f>
        <v>81.997940947542602</v>
      </c>
      <c r="F171" s="30">
        <f t="shared" ref="F171:I171" si="78">F157+F160+F163+F164+SUM(F$165:F$169)</f>
        <v>91.702188571542607</v>
      </c>
      <c r="G171" s="30">
        <f t="shared" si="78"/>
        <v>102.03721229110261</v>
      </c>
      <c r="H171" s="30">
        <f t="shared" si="78"/>
        <v>113.044012552434</v>
      </c>
      <c r="I171" s="30">
        <f t="shared" si="78"/>
        <v>124.76625483075195</v>
      </c>
    </row>
    <row r="172" spans="1:9" x14ac:dyDescent="0.5">
      <c r="A172" s="22" t="s">
        <v>139</v>
      </c>
      <c r="E172" s="30">
        <f>E155+E158+E161+E164+SUM(E$165:E$169)</f>
        <v>231.92964168785934</v>
      </c>
      <c r="F172" s="30">
        <f t="shared" ref="F172:I172" si="79">F155+F158+F161+F164+SUM(F$165:F$169)</f>
        <v>241.63388931185932</v>
      </c>
      <c r="G172" s="30">
        <f t="shared" si="79"/>
        <v>251.96891303141933</v>
      </c>
      <c r="H172" s="30">
        <f t="shared" si="79"/>
        <v>262.97571329275075</v>
      </c>
      <c r="I172" s="30">
        <f t="shared" si="79"/>
        <v>274.69795557106869</v>
      </c>
    </row>
    <row r="173" spans="1:9" x14ac:dyDescent="0.5">
      <c r="A173" s="22" t="s">
        <v>151</v>
      </c>
      <c r="E173" s="3">
        <f>108.7/105.9-1</f>
        <v>2.6440037771482405E-2</v>
      </c>
      <c r="F173" s="30"/>
      <c r="G173" s="30"/>
      <c r="H173" s="30"/>
      <c r="I173" s="30"/>
    </row>
    <row r="174" spans="1:9" x14ac:dyDescent="0.5">
      <c r="A174" s="22" t="s">
        <v>152</v>
      </c>
      <c r="E174" s="3">
        <f>D88/C88-1</f>
        <v>5.3749170537491953E-2</v>
      </c>
      <c r="G174" s="30"/>
      <c r="H174" s="30"/>
      <c r="I174" s="30"/>
    </row>
    <row r="175" spans="1:9" x14ac:dyDescent="0.5">
      <c r="A175" s="22" t="s">
        <v>149</v>
      </c>
      <c r="E175" s="30">
        <f>$D$88*(1+$E$173)</f>
        <v>162.99867799811142</v>
      </c>
      <c r="F175" s="30">
        <f>E175*(1+$E$173)</f>
        <v>167.3083692010832</v>
      </c>
      <c r="G175" s="30">
        <f t="shared" ref="G175:I175" si="80">F175*(1+$E$173)</f>
        <v>171.73200880224496</v>
      </c>
      <c r="H175" s="30">
        <f t="shared" si="80"/>
        <v>176.27260960154888</v>
      </c>
      <c r="I175" s="30">
        <f t="shared" si="80"/>
        <v>180.93326405749161</v>
      </c>
    </row>
    <row r="176" spans="1:9" x14ac:dyDescent="0.5">
      <c r="A176" s="22" t="s">
        <v>150</v>
      </c>
      <c r="E176" s="30">
        <f>$D$88*(1+$E$174)</f>
        <v>167.33536828135374</v>
      </c>
      <c r="F176" s="30">
        <f>E176*(1+$E$174)</f>
        <v>176.32950552806224</v>
      </c>
      <c r="G176" s="30">
        <f t="shared" ref="G176:I176" si="81">F176*(1+$E$174)</f>
        <v>185.8070701914817</v>
      </c>
      <c r="H176" s="30">
        <f t="shared" si="81"/>
        <v>195.79404609427539</v>
      </c>
      <c r="I176" s="30">
        <f t="shared" si="81"/>
        <v>206.31781366802215</v>
      </c>
    </row>
    <row r="177" spans="1:13" x14ac:dyDescent="0.5">
      <c r="A177" s="22" t="s">
        <v>140</v>
      </c>
      <c r="E177" s="30">
        <f>E171-E175</f>
        <v>-81.000737050568816</v>
      </c>
      <c r="F177" s="30">
        <f>F171-F175</f>
        <v>-75.606180629540589</v>
      </c>
      <c r="G177" s="30">
        <f>G171-G175</f>
        <v>-69.694796511142357</v>
      </c>
      <c r="H177" s="30">
        <f>H171-H175</f>
        <v>-63.228597049114882</v>
      </c>
      <c r="I177" s="30">
        <f>I171-I175</f>
        <v>-56.167009226739665</v>
      </c>
    </row>
    <row r="178" spans="1:13" x14ac:dyDescent="0.5">
      <c r="A178" s="22" t="s">
        <v>141</v>
      </c>
      <c r="E178" s="30">
        <f>E172-E175</f>
        <v>68.930963689747927</v>
      </c>
      <c r="F178" s="30">
        <f>F172-F175</f>
        <v>74.325520110776125</v>
      </c>
      <c r="G178" s="30">
        <f>G172-G175</f>
        <v>80.236904229174371</v>
      </c>
      <c r="H178" s="30">
        <f>H172-H175</f>
        <v>86.703103691201875</v>
      </c>
      <c r="I178" s="30">
        <f>I172-I175</f>
        <v>93.764691513577077</v>
      </c>
    </row>
    <row r="179" spans="1:13" x14ac:dyDescent="0.5">
      <c r="A179" s="22" t="s">
        <v>153</v>
      </c>
      <c r="E179" s="32" t="str">
        <f>IF(AND(E170&gt;=E175,E170&lt;=E176),"IN",IF(E170&lt;E175,"BELOW","ABOVE"))</f>
        <v>BELOW</v>
      </c>
      <c r="F179" s="32" t="str">
        <f t="shared" ref="F179:I179" si="82">IF(AND(F170&gt;=F175,F170&lt;=F176),"IN",IF(F170&lt;F175,"BELOW","ABOVE"))</f>
        <v>BELOW</v>
      </c>
      <c r="G179" s="32" t="str">
        <f t="shared" si="82"/>
        <v>IN</v>
      </c>
      <c r="H179" s="32" t="str">
        <f t="shared" si="82"/>
        <v>IN</v>
      </c>
      <c r="I179" s="32" t="str">
        <f t="shared" si="82"/>
        <v>IN</v>
      </c>
    </row>
    <row r="181" spans="1:13" x14ac:dyDescent="0.5">
      <c r="A181" s="22" t="s">
        <v>154</v>
      </c>
    </row>
    <row r="182" spans="1:13" x14ac:dyDescent="0.5">
      <c r="A182" s="22" t="s">
        <v>155</v>
      </c>
    </row>
    <row r="183" spans="1:13" x14ac:dyDescent="0.5">
      <c r="A183" s="8" t="s">
        <v>119</v>
      </c>
      <c r="E183" s="35">
        <v>6.5629999999999994E-2</v>
      </c>
      <c r="F183" s="35">
        <v>7.0000000000000007E-2</v>
      </c>
      <c r="G183" s="35">
        <v>6.4820000000000003E-2</v>
      </c>
      <c r="H183" s="35">
        <v>5.9959999999999999E-2</v>
      </c>
      <c r="I183" s="35">
        <v>5.5460000000000002E-2</v>
      </c>
    </row>
    <row r="184" spans="1:13" x14ac:dyDescent="0.5">
      <c r="A184" s="8" t="s">
        <v>120</v>
      </c>
      <c r="E184" s="35">
        <v>0.35</v>
      </c>
      <c r="F184" s="35">
        <v>0.26</v>
      </c>
      <c r="G184" s="35">
        <v>0.156</v>
      </c>
      <c r="H184" s="35">
        <v>0.1101</v>
      </c>
      <c r="I184" s="35">
        <v>0.1101</v>
      </c>
    </row>
    <row r="185" spans="1:13" x14ac:dyDescent="0.5">
      <c r="A185" s="8" t="s">
        <v>122</v>
      </c>
      <c r="E185" s="35">
        <v>0.35</v>
      </c>
      <c r="F185" s="35">
        <v>0.26</v>
      </c>
      <c r="G185" s="35">
        <v>0.156</v>
      </c>
      <c r="H185" s="35">
        <v>0.1101</v>
      </c>
      <c r="I185" s="35">
        <v>0.1101</v>
      </c>
    </row>
    <row r="186" spans="1:13" x14ac:dyDescent="0.5">
      <c r="A186" s="8" t="s">
        <v>124</v>
      </c>
      <c r="E186" s="35">
        <v>0.17499999999999999</v>
      </c>
      <c r="F186" s="35">
        <v>0.16500000000000001</v>
      </c>
      <c r="G186" s="35">
        <v>0.13200000000000001</v>
      </c>
      <c r="H186" s="35">
        <v>0.1056</v>
      </c>
      <c r="I186" s="35">
        <v>8.4500000000000006E-2</v>
      </c>
    </row>
    <row r="187" spans="1:13" x14ac:dyDescent="0.5">
      <c r="A187" s="8" t="s">
        <v>112</v>
      </c>
      <c r="E187" s="35">
        <v>6.5629999999999994E-2</v>
      </c>
      <c r="F187" s="35">
        <v>7.0000000000000007E-2</v>
      </c>
      <c r="G187" s="35">
        <v>6.4820000000000003E-2</v>
      </c>
      <c r="H187" s="35">
        <v>5.9959999999999999E-2</v>
      </c>
      <c r="I187" s="35">
        <v>5.5460000000000002E-2</v>
      </c>
    </row>
    <row r="188" spans="1:13" x14ac:dyDescent="0.5">
      <c r="A188" s="8" t="s">
        <v>113</v>
      </c>
      <c r="E188" s="36"/>
      <c r="F188" s="35">
        <v>6.5629999999999994E-2</v>
      </c>
      <c r="G188" s="35">
        <v>7.0000000000000007E-2</v>
      </c>
      <c r="H188" s="35">
        <v>6.4820000000000003E-2</v>
      </c>
      <c r="I188" s="35">
        <v>5.9959999999999999E-2</v>
      </c>
      <c r="J188" s="34"/>
    </row>
    <row r="189" spans="1:13" x14ac:dyDescent="0.5">
      <c r="A189" s="8" t="s">
        <v>114</v>
      </c>
      <c r="E189" s="36"/>
      <c r="F189" s="36"/>
      <c r="G189" s="35">
        <v>6.5629999999999994E-2</v>
      </c>
      <c r="H189" s="35">
        <v>7.0000000000000007E-2</v>
      </c>
      <c r="I189" s="35">
        <v>6.4820000000000003E-2</v>
      </c>
      <c r="J189" s="34"/>
      <c r="K189" s="34"/>
    </row>
    <row r="190" spans="1:13" x14ac:dyDescent="0.5">
      <c r="A190" s="8" t="s">
        <v>115</v>
      </c>
      <c r="E190" s="36"/>
      <c r="F190" s="36"/>
      <c r="G190" s="36"/>
      <c r="H190" s="35">
        <v>6.5629999999999994E-2</v>
      </c>
      <c r="I190" s="35">
        <v>7.0000000000000007E-2</v>
      </c>
      <c r="J190" s="34"/>
      <c r="K190" s="34"/>
      <c r="L190" s="34"/>
    </row>
    <row r="191" spans="1:13" x14ac:dyDescent="0.5">
      <c r="A191" s="8" t="s">
        <v>116</v>
      </c>
      <c r="E191" s="36"/>
      <c r="F191" s="36"/>
      <c r="G191" s="36"/>
      <c r="H191" s="36"/>
      <c r="I191" s="35">
        <v>6.5629999999999994E-2</v>
      </c>
      <c r="J191" s="34"/>
      <c r="K191" s="34"/>
      <c r="L191" s="34"/>
      <c r="M191" s="34"/>
    </row>
    <row r="192" spans="1:13" x14ac:dyDescent="0.5">
      <c r="A192" s="22" t="s">
        <v>156</v>
      </c>
    </row>
    <row r="193" spans="1:9" x14ac:dyDescent="0.5">
      <c r="A193" s="8" t="s">
        <v>119</v>
      </c>
      <c r="E193" s="30">
        <f>$E$137*E183</f>
        <v>20.750428873672202</v>
      </c>
      <c r="F193" s="30">
        <f t="shared" ref="F193:I194" si="83">$E$137*F183</f>
        <v>22.132104542999461</v>
      </c>
      <c r="G193" s="30">
        <f t="shared" si="83"/>
        <v>20.494328806817499</v>
      </c>
      <c r="H193" s="30">
        <f t="shared" si="83"/>
        <v>18.957728405689249</v>
      </c>
      <c r="I193" s="30">
        <f t="shared" si="83"/>
        <v>17.53495025649643</v>
      </c>
    </row>
    <row r="194" spans="1:9" x14ac:dyDescent="0.5">
      <c r="A194" s="8" t="s">
        <v>120</v>
      </c>
      <c r="E194" s="30">
        <f>$E$138*E184</f>
        <v>169.1994772850027</v>
      </c>
      <c r="F194" s="30">
        <f t="shared" ref="F194:I195" si="84">$E$138*F184</f>
        <v>125.69104026885915</v>
      </c>
      <c r="G194" s="30">
        <f t="shared" si="84"/>
        <v>75.414624161315487</v>
      </c>
      <c r="H194" s="30">
        <f t="shared" si="84"/>
        <v>53.22532128308228</v>
      </c>
      <c r="I194" s="30">
        <f t="shared" si="84"/>
        <v>53.22532128308228</v>
      </c>
    </row>
    <row r="195" spans="1:9" x14ac:dyDescent="0.5">
      <c r="A195" s="8" t="s">
        <v>122</v>
      </c>
      <c r="E195" s="30">
        <f>$E$139*E185</f>
        <v>26.740000000000002</v>
      </c>
      <c r="F195" s="30">
        <f t="shared" ref="F195:I196" si="85">$E$139*F185</f>
        <v>19.864000000000001</v>
      </c>
      <c r="G195" s="30">
        <f t="shared" si="85"/>
        <v>11.9184</v>
      </c>
      <c r="H195" s="30">
        <f t="shared" si="85"/>
        <v>8.4116400000000002</v>
      </c>
      <c r="I195" s="30">
        <f t="shared" si="85"/>
        <v>8.4116400000000002</v>
      </c>
    </row>
    <row r="196" spans="1:9" x14ac:dyDescent="0.5">
      <c r="A196" s="8" t="s">
        <v>124</v>
      </c>
      <c r="E196" s="30">
        <f>$E$140*E186</f>
        <v>35.699999999999996</v>
      </c>
      <c r="F196" s="30">
        <f t="shared" ref="F196:I196" si="86">$E$140*F186</f>
        <v>33.660000000000004</v>
      </c>
      <c r="G196" s="30">
        <f t="shared" si="86"/>
        <v>26.928000000000001</v>
      </c>
      <c r="H196" s="30">
        <f t="shared" si="86"/>
        <v>21.542400000000001</v>
      </c>
      <c r="I196" s="30">
        <f t="shared" si="86"/>
        <v>17.238</v>
      </c>
    </row>
    <row r="197" spans="1:9" x14ac:dyDescent="0.5">
      <c r="A197" s="8" t="s">
        <v>112</v>
      </c>
      <c r="E197" s="30">
        <f>$E$141*E187</f>
        <v>11.96037129696</v>
      </c>
      <c r="F197" s="30">
        <f t="shared" ref="F197:I197" si="87">$E$141*F187</f>
        <v>12.756757440000001</v>
      </c>
      <c r="G197" s="30">
        <f>$E$141*G187</f>
        <v>11.812757389440002</v>
      </c>
      <c r="H197" s="30">
        <f t="shared" si="87"/>
        <v>10.92707394432</v>
      </c>
      <c r="I197" s="30">
        <f t="shared" si="87"/>
        <v>10.106996680320002</v>
      </c>
    </row>
    <row r="198" spans="1:9" x14ac:dyDescent="0.5">
      <c r="A198" s="8" t="s">
        <v>113</v>
      </c>
      <c r="F198" s="30">
        <f>$F$141*F188</f>
        <v>12.737795431262397</v>
      </c>
      <c r="G198" s="30">
        <f t="shared" ref="G198:I198" si="88">$F$141*G188</f>
        <v>13.585946673599999</v>
      </c>
      <c r="H198" s="30">
        <f t="shared" si="88"/>
        <v>12.580586619753598</v>
      </c>
      <c r="I198" s="30">
        <f t="shared" si="88"/>
        <v>11.637333750700797</v>
      </c>
    </row>
    <row r="199" spans="1:9" x14ac:dyDescent="0.5">
      <c r="A199" s="8" t="s">
        <v>114</v>
      </c>
      <c r="G199" s="30">
        <f>$G$141*G189</f>
        <v>13.565752134294453</v>
      </c>
      <c r="H199" s="30">
        <f t="shared" ref="H199:I199" si="89">$G$141*H189</f>
        <v>14.469033207383999</v>
      </c>
      <c r="I199" s="30">
        <f t="shared" si="89"/>
        <v>13.398324750037583</v>
      </c>
    </row>
    <row r="200" spans="1:9" x14ac:dyDescent="0.5">
      <c r="A200" s="8" t="s">
        <v>115</v>
      </c>
      <c r="H200" s="30">
        <f>$H$141*H190</f>
        <v>14.447526023023592</v>
      </c>
      <c r="I200" s="30">
        <f>$H$141*I190</f>
        <v>15.409520365863958</v>
      </c>
    </row>
    <row r="201" spans="1:9" x14ac:dyDescent="0.5">
      <c r="A201" s="8" t="s">
        <v>116</v>
      </c>
      <c r="I201" s="30">
        <f>$I$141*I191</f>
        <v>15.386615214520125</v>
      </c>
    </row>
    <row r="202" spans="1:9" x14ac:dyDescent="0.5">
      <c r="A202" s="22" t="s">
        <v>157</v>
      </c>
      <c r="E202" s="33">
        <f>SUM(E193:E201)</f>
        <v>264.35027745563491</v>
      </c>
      <c r="F202" s="33">
        <f t="shared" ref="F202:I202" si="90">SUM(F193:F201)</f>
        <v>226.841697683121</v>
      </c>
      <c r="G202" s="33">
        <f t="shared" si="90"/>
        <v>173.71980916546747</v>
      </c>
      <c r="H202" s="33">
        <f t="shared" si="90"/>
        <v>154.56130948325273</v>
      </c>
      <c r="I202" s="33">
        <f t="shared" si="90"/>
        <v>162.34870230102118</v>
      </c>
    </row>
    <row r="204" spans="1:9" x14ac:dyDescent="0.5">
      <c r="A204" s="22" t="s">
        <v>158</v>
      </c>
    </row>
    <row r="205" spans="1:9" x14ac:dyDescent="0.5">
      <c r="A205" t="s">
        <v>159</v>
      </c>
      <c r="E205" s="30">
        <f>E170</f>
        <v>154.65125694321551</v>
      </c>
      <c r="F205" s="30">
        <f t="shared" ref="F205:I205" si="91">F170</f>
        <v>164.35550456721552</v>
      </c>
      <c r="G205" s="30">
        <f t="shared" si="91"/>
        <v>174.6905282867755</v>
      </c>
      <c r="H205" s="30">
        <f t="shared" si="91"/>
        <v>185.6973285481069</v>
      </c>
      <c r="I205" s="30">
        <f t="shared" si="91"/>
        <v>197.41957082642483</v>
      </c>
    </row>
    <row r="206" spans="1:9" x14ac:dyDescent="0.5">
      <c r="A206" t="s">
        <v>156</v>
      </c>
      <c r="E206" s="30">
        <f>E202</f>
        <v>264.35027745563491</v>
      </c>
      <c r="F206" s="30">
        <f t="shared" ref="F206:I206" si="92">F202</f>
        <v>226.841697683121</v>
      </c>
      <c r="G206" s="30">
        <f t="shared" si="92"/>
        <v>173.71980916546747</v>
      </c>
      <c r="H206" s="30">
        <f t="shared" si="92"/>
        <v>154.56130948325273</v>
      </c>
      <c r="I206" s="30">
        <f t="shared" si="92"/>
        <v>162.34870230102118</v>
      </c>
    </row>
    <row r="207" spans="1:9" x14ac:dyDescent="0.5">
      <c r="A207" t="s">
        <v>160</v>
      </c>
      <c r="E207" s="30">
        <f>E206-E205</f>
        <v>109.69902051241939</v>
      </c>
      <c r="F207" s="30">
        <f>F206-F205</f>
        <v>62.486193115905479</v>
      </c>
      <c r="G207" s="30">
        <f t="shared" ref="G207:I207" si="93">G206-G205</f>
        <v>-0.97071912130803639</v>
      </c>
      <c r="H207" s="30">
        <f t="shared" si="93"/>
        <v>-31.136019064854167</v>
      </c>
      <c r="I207" s="30">
        <f t="shared" si="93"/>
        <v>-35.070868525403654</v>
      </c>
    </row>
    <row r="208" spans="1:9" x14ac:dyDescent="0.5">
      <c r="A208" t="s">
        <v>161</v>
      </c>
      <c r="E208" s="37">
        <f>E44</f>
        <v>0.25</v>
      </c>
      <c r="F208" s="37">
        <f>F44</f>
        <v>0.25</v>
      </c>
      <c r="G208" s="37">
        <f>G44</f>
        <v>0.25</v>
      </c>
      <c r="H208" s="37">
        <f>H44</f>
        <v>0.25</v>
      </c>
      <c r="I208" s="37">
        <f>I44</f>
        <v>0.25</v>
      </c>
    </row>
    <row r="209" spans="1:9" x14ac:dyDescent="0.5">
      <c r="A209" t="s">
        <v>162</v>
      </c>
      <c r="E209" s="30">
        <f>E207*E208</f>
        <v>27.424755128104849</v>
      </c>
      <c r="F209" s="30">
        <f t="shared" ref="F209:I209" si="94">F207*F208</f>
        <v>15.62154827897637</v>
      </c>
      <c r="G209" s="30">
        <f t="shared" si="94"/>
        <v>-0.2426797803270091</v>
      </c>
      <c r="H209" s="30">
        <f t="shared" si="94"/>
        <v>-7.7840047662135419</v>
      </c>
      <c r="I209" s="30">
        <f t="shared" si="94"/>
        <v>-8.7677171313509135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Jathar</dc:creator>
  <cp:lastModifiedBy>Nikhil Jathar</cp:lastModifiedBy>
  <dcterms:created xsi:type="dcterms:W3CDTF">2020-02-08T14:13:47Z</dcterms:created>
  <dcterms:modified xsi:type="dcterms:W3CDTF">2020-03-01T20:42:19Z</dcterms:modified>
</cp:coreProperties>
</file>