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ha\OneDrive\Desktop\parcap-github\python-academy\"/>
    </mc:Choice>
  </mc:AlternateContent>
  <xr:revisionPtr revIDLastSave="0" documentId="13_ncr:1_{907AC7A1-8769-406D-8CE6-5873137E4A1A}" xr6:coauthVersionLast="45" xr6:coauthVersionMax="45" xr10:uidLastSave="{00000000-0000-0000-0000-000000000000}"/>
  <bookViews>
    <workbookView xWindow="-93" yWindow="-93" windowWidth="21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2" i="1" l="1"/>
  <c r="I131" i="1"/>
  <c r="H132" i="1"/>
  <c r="H131" i="1"/>
  <c r="G131" i="1"/>
  <c r="G132" i="1" s="1"/>
  <c r="F131" i="1"/>
  <c r="F132" i="1" s="1"/>
  <c r="E132" i="1"/>
  <c r="E131" i="1"/>
  <c r="I129" i="1"/>
  <c r="H129" i="1"/>
  <c r="G129" i="1"/>
  <c r="F129" i="1"/>
  <c r="E129" i="1"/>
  <c r="I125" i="1"/>
  <c r="H125" i="1"/>
  <c r="G125" i="1"/>
  <c r="F125" i="1"/>
  <c r="E125" i="1"/>
  <c r="I123" i="1" l="1"/>
  <c r="H123" i="1"/>
  <c r="G123" i="1"/>
  <c r="F123" i="1"/>
  <c r="E123" i="1"/>
  <c r="I124" i="1"/>
  <c r="H124" i="1"/>
  <c r="G124" i="1"/>
  <c r="F124" i="1"/>
  <c r="E124" i="1"/>
  <c r="D124" i="1"/>
  <c r="C124" i="1"/>
  <c r="B124" i="1"/>
  <c r="I109" i="1" l="1"/>
  <c r="H109" i="1"/>
  <c r="G109" i="1"/>
  <c r="F109" i="1"/>
  <c r="E109" i="1"/>
  <c r="I107" i="1" l="1"/>
  <c r="I110" i="1" s="1"/>
  <c r="H107" i="1"/>
  <c r="H110" i="1" s="1"/>
  <c r="G107" i="1"/>
  <c r="F107" i="1"/>
  <c r="E107" i="1"/>
  <c r="D108" i="1"/>
  <c r="C108" i="1"/>
  <c r="B108" i="1"/>
  <c r="G110" i="1"/>
  <c r="F110" i="1"/>
  <c r="E110" i="1"/>
  <c r="D110" i="1"/>
  <c r="C110" i="1"/>
  <c r="B110" i="1"/>
  <c r="B129" i="1" l="1"/>
  <c r="B132" i="1" s="1"/>
  <c r="D125" i="1"/>
  <c r="C125" i="1"/>
  <c r="B125" i="1"/>
  <c r="D95" i="1"/>
  <c r="C95" i="1"/>
  <c r="B95" i="1"/>
  <c r="D88" i="1"/>
  <c r="C88" i="1"/>
  <c r="B88" i="1"/>
  <c r="I66" i="1"/>
  <c r="H66" i="1"/>
  <c r="G66" i="1"/>
  <c r="F66" i="1"/>
  <c r="E66" i="1"/>
  <c r="D66" i="1"/>
  <c r="C66" i="1"/>
  <c r="B6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E71" i="1" l="1"/>
  <c r="F71" i="1" s="1"/>
  <c r="G71" i="1" s="1"/>
  <c r="H71" i="1" s="1"/>
  <c r="I71" i="1" s="1"/>
  <c r="E70" i="1"/>
  <c r="F70" i="1" s="1"/>
  <c r="G70" i="1" s="1"/>
  <c r="H70" i="1" s="1"/>
  <c r="I70" i="1" s="1"/>
  <c r="E3" i="1" l="1"/>
  <c r="E5" i="1" s="1"/>
  <c r="E7" i="1" s="1"/>
  <c r="D52" i="1"/>
  <c r="C52" i="1"/>
  <c r="D26" i="1"/>
  <c r="C26" i="1"/>
  <c r="B26" i="1"/>
  <c r="F3" i="1" l="1"/>
  <c r="E12" i="1"/>
  <c r="E8" i="1"/>
  <c r="D35" i="1"/>
  <c r="C35" i="1"/>
  <c r="B35" i="1"/>
  <c r="B36" i="1" s="1"/>
  <c r="D6" i="1"/>
  <c r="C6" i="1"/>
  <c r="B6" i="1"/>
  <c r="D12" i="1"/>
  <c r="C12" i="1"/>
  <c r="B12" i="1"/>
  <c r="F12" i="1" l="1"/>
  <c r="F5" i="1"/>
  <c r="F7" i="1" s="1"/>
  <c r="G3" i="1"/>
  <c r="C36" i="1"/>
  <c r="C37" i="1"/>
  <c r="B13" i="1"/>
  <c r="B17" i="1"/>
  <c r="B18" i="1" s="1"/>
  <c r="E9" i="1"/>
  <c r="D36" i="1"/>
  <c r="D37" i="1"/>
  <c r="C13" i="1"/>
  <c r="C17" i="1"/>
  <c r="C14" i="1"/>
  <c r="D13" i="1"/>
  <c r="D17" i="1"/>
  <c r="D14" i="1"/>
  <c r="E17" i="1"/>
  <c r="E14" i="1"/>
  <c r="D7" i="1"/>
  <c r="C7" i="1"/>
  <c r="D4" i="1"/>
  <c r="C4" i="1"/>
  <c r="D8" i="1"/>
  <c r="C8" i="1"/>
  <c r="B8" i="1"/>
  <c r="F17" i="1" l="1"/>
  <c r="F14" i="1"/>
  <c r="E19" i="1"/>
  <c r="E18" i="1"/>
  <c r="G12" i="1"/>
  <c r="H3" i="1"/>
  <c r="G5" i="1"/>
  <c r="G7" i="1" s="1"/>
  <c r="D21" i="1"/>
  <c r="D22" i="1" s="1"/>
  <c r="E10" i="1"/>
  <c r="E21" i="1"/>
  <c r="F8" i="1"/>
  <c r="C18" i="1"/>
  <c r="C19" i="1"/>
  <c r="B21" i="1"/>
  <c r="B22" i="1" s="1"/>
  <c r="D18" i="1"/>
  <c r="D19" i="1"/>
  <c r="C9" i="1"/>
  <c r="C21" i="1"/>
  <c r="B9" i="1"/>
  <c r="D9" i="1"/>
  <c r="D10" i="1"/>
  <c r="C10" i="1"/>
  <c r="F18" i="1" l="1"/>
  <c r="F19" i="1"/>
  <c r="I3" i="1"/>
  <c r="H12" i="1"/>
  <c r="H5" i="1"/>
  <c r="H7" i="1" s="1"/>
  <c r="G8" i="1"/>
  <c r="B28" i="1"/>
  <c r="B39" i="1" s="1"/>
  <c r="B46" i="1" s="1"/>
  <c r="B59" i="1" s="1"/>
  <c r="C23" i="1"/>
  <c r="G17" i="1"/>
  <c r="G14" i="1"/>
  <c r="F9" i="1"/>
  <c r="F21" i="1"/>
  <c r="F10" i="1"/>
  <c r="D28" i="1"/>
  <c r="D29" i="1" s="1"/>
  <c r="E23" i="1"/>
  <c r="E28" i="1"/>
  <c r="E22" i="1"/>
  <c r="D23" i="1"/>
  <c r="C22" i="1"/>
  <c r="C28" i="1"/>
  <c r="D39" i="1" l="1"/>
  <c r="D46" i="1" s="1"/>
  <c r="D59" i="1" s="1"/>
  <c r="E30" i="1"/>
  <c r="E39" i="1"/>
  <c r="E29" i="1"/>
  <c r="G9" i="1"/>
  <c r="G21" i="1"/>
  <c r="G10" i="1"/>
  <c r="F22" i="1"/>
  <c r="F28" i="1"/>
  <c r="F23" i="1"/>
  <c r="B29" i="1"/>
  <c r="I5" i="1"/>
  <c r="I7" i="1" s="1"/>
  <c r="I12" i="1"/>
  <c r="H8" i="1"/>
  <c r="H14" i="1"/>
  <c r="H17" i="1"/>
  <c r="G19" i="1"/>
  <c r="G18" i="1"/>
  <c r="B54" i="1"/>
  <c r="B47" i="1"/>
  <c r="B75" i="1"/>
  <c r="B51" i="1"/>
  <c r="B73" i="1"/>
  <c r="C29" i="1"/>
  <c r="C30" i="1"/>
  <c r="C39" i="1"/>
  <c r="B40" i="1"/>
  <c r="B44" i="1"/>
  <c r="D75" i="1"/>
  <c r="D30" i="1"/>
  <c r="B68" i="1" l="1"/>
  <c r="B87" i="1"/>
  <c r="B103" i="1" s="1"/>
  <c r="D51" i="1"/>
  <c r="D44" i="1"/>
  <c r="D73" i="1"/>
  <c r="D54" i="1"/>
  <c r="D55" i="1" s="1"/>
  <c r="D47" i="1"/>
  <c r="D40" i="1"/>
  <c r="I14" i="1"/>
  <c r="I17" i="1"/>
  <c r="F30" i="1"/>
  <c r="F39" i="1"/>
  <c r="F29" i="1"/>
  <c r="I8" i="1"/>
  <c r="G23" i="1"/>
  <c r="G28" i="1"/>
  <c r="G22" i="1"/>
  <c r="E43" i="1"/>
  <c r="E46" i="1"/>
  <c r="E41" i="1"/>
  <c r="E40" i="1"/>
  <c r="H9" i="1"/>
  <c r="H21" i="1"/>
  <c r="H10" i="1"/>
  <c r="H19" i="1"/>
  <c r="H18" i="1"/>
  <c r="C41" i="1"/>
  <c r="C40" i="1"/>
  <c r="C44" i="1"/>
  <c r="C46" i="1"/>
  <c r="C59" i="1" s="1"/>
  <c r="D41" i="1"/>
  <c r="D80" i="1"/>
  <c r="B55" i="1"/>
  <c r="B80" i="1"/>
  <c r="B78" i="1"/>
  <c r="E58" i="1" l="1"/>
  <c r="E59" i="1" s="1"/>
  <c r="D68" i="1"/>
  <c r="D87" i="1"/>
  <c r="D103" i="1" s="1"/>
  <c r="D129" i="1" s="1"/>
  <c r="D132" i="1" s="1"/>
  <c r="D78" i="1"/>
  <c r="G30" i="1"/>
  <c r="G39" i="1"/>
  <c r="G29" i="1"/>
  <c r="H23" i="1"/>
  <c r="H28" i="1"/>
  <c r="H22" i="1"/>
  <c r="I21" i="1"/>
  <c r="I9" i="1"/>
  <c r="I10" i="1"/>
  <c r="F43" i="1"/>
  <c r="F46" i="1" s="1"/>
  <c r="F58" i="1" s="1"/>
  <c r="F59" i="1" s="1"/>
  <c r="F40" i="1"/>
  <c r="F41" i="1"/>
  <c r="E73" i="1"/>
  <c r="E74" i="1" s="1"/>
  <c r="E75" i="1"/>
  <c r="E76" i="1" s="1"/>
  <c r="E48" i="1"/>
  <c r="E50" i="1"/>
  <c r="E47" i="1"/>
  <c r="I19" i="1"/>
  <c r="I18" i="1"/>
  <c r="C54" i="1"/>
  <c r="C75" i="1"/>
  <c r="C73" i="1"/>
  <c r="C51" i="1"/>
  <c r="C48" i="1"/>
  <c r="C47" i="1"/>
  <c r="D48" i="1"/>
  <c r="C68" i="1" l="1"/>
  <c r="C87" i="1"/>
  <c r="C103" i="1" s="1"/>
  <c r="C129" i="1" s="1"/>
  <c r="C132" i="1" s="1"/>
  <c r="E52" i="1"/>
  <c r="E95" i="1"/>
  <c r="I23" i="1"/>
  <c r="I28" i="1"/>
  <c r="I22" i="1"/>
  <c r="H30" i="1"/>
  <c r="H29" i="1"/>
  <c r="H39" i="1"/>
  <c r="F73" i="1"/>
  <c r="F74" i="1" s="1"/>
  <c r="F75" i="1"/>
  <c r="F76" i="1" s="1"/>
  <c r="F50" i="1"/>
  <c r="F48" i="1"/>
  <c r="F47" i="1"/>
  <c r="E54" i="1"/>
  <c r="G41" i="1"/>
  <c r="G40" i="1"/>
  <c r="G43" i="1"/>
  <c r="G46" i="1" s="1"/>
  <c r="G58" i="1" s="1"/>
  <c r="G59" i="1" s="1"/>
  <c r="C76" i="1"/>
  <c r="D76" i="1"/>
  <c r="C74" i="1"/>
  <c r="D74" i="1"/>
  <c r="C56" i="1"/>
  <c r="C80" i="1"/>
  <c r="C55" i="1"/>
  <c r="C78" i="1"/>
  <c r="D56" i="1"/>
  <c r="F52" i="1" l="1"/>
  <c r="F95" i="1"/>
  <c r="E68" i="1"/>
  <c r="E87" i="1"/>
  <c r="E103" i="1" s="1"/>
  <c r="G73" i="1"/>
  <c r="G74" i="1" s="1"/>
  <c r="G75" i="1"/>
  <c r="G76" i="1" s="1"/>
  <c r="G47" i="1"/>
  <c r="G50" i="1"/>
  <c r="G48" i="1"/>
  <c r="I30" i="1"/>
  <c r="I29" i="1"/>
  <c r="I39" i="1"/>
  <c r="H41" i="1"/>
  <c r="H40" i="1"/>
  <c r="H43" i="1"/>
  <c r="H46" i="1" s="1"/>
  <c r="H58" i="1" s="1"/>
  <c r="H59" i="1" s="1"/>
  <c r="E78" i="1"/>
  <c r="E79" i="1" s="1"/>
  <c r="E80" i="1"/>
  <c r="E81" i="1" s="1"/>
  <c r="E56" i="1"/>
  <c r="E55" i="1"/>
  <c r="F54" i="1"/>
  <c r="C81" i="1"/>
  <c r="D81" i="1"/>
  <c r="C79" i="1"/>
  <c r="D79" i="1"/>
  <c r="G52" i="1" l="1"/>
  <c r="G95" i="1"/>
  <c r="F68" i="1"/>
  <c r="F87" i="1"/>
  <c r="F103" i="1" s="1"/>
  <c r="H73" i="1"/>
  <c r="H74" i="1" s="1"/>
  <c r="H75" i="1"/>
  <c r="H76" i="1" s="1"/>
  <c r="H47" i="1"/>
  <c r="H50" i="1"/>
  <c r="H54" i="1" s="1"/>
  <c r="H48" i="1"/>
  <c r="G54" i="1"/>
  <c r="G56" i="1"/>
  <c r="F78" i="1"/>
  <c r="F79" i="1" s="1"/>
  <c r="F80" i="1"/>
  <c r="F81" i="1" s="1"/>
  <c r="F56" i="1"/>
  <c r="F55" i="1"/>
  <c r="I41" i="1"/>
  <c r="I40" i="1"/>
  <c r="I43" i="1"/>
  <c r="I46" i="1" s="1"/>
  <c r="I58" i="1" s="1"/>
  <c r="I59" i="1" s="1"/>
  <c r="H68" i="1" l="1"/>
  <c r="H87" i="1"/>
  <c r="H52" i="1"/>
  <c r="H95" i="1"/>
  <c r="G68" i="1"/>
  <c r="G87" i="1"/>
  <c r="G103" i="1" s="1"/>
  <c r="I75" i="1"/>
  <c r="I76" i="1" s="1"/>
  <c r="I73" i="1"/>
  <c r="I74" i="1" s="1"/>
  <c r="I50" i="1"/>
  <c r="I47" i="1"/>
  <c r="I54" i="1"/>
  <c r="I48" i="1"/>
  <c r="G78" i="1"/>
  <c r="G79" i="1" s="1"/>
  <c r="G80" i="1"/>
  <c r="G81" i="1" s="1"/>
  <c r="G55" i="1"/>
  <c r="H80" i="1"/>
  <c r="H78" i="1"/>
  <c r="H56" i="1"/>
  <c r="H55" i="1"/>
  <c r="I68" i="1" l="1"/>
  <c r="I87" i="1"/>
  <c r="I103" i="1" s="1"/>
  <c r="H103" i="1"/>
  <c r="I52" i="1"/>
  <c r="I95" i="1"/>
  <c r="I56" i="1"/>
  <c r="I80" i="1"/>
  <c r="I81" i="1" s="1"/>
  <c r="I78" i="1"/>
  <c r="I79" i="1" s="1"/>
  <c r="I55" i="1"/>
  <c r="H79" i="1"/>
  <c r="H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Jathar</author>
    <author>Nikhil Jathar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  <comment ref="A62" authorId="1" shapeId="0" xr:uid="{A06CFCBF-F2E1-4127-8729-056A39E8CDF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including curtailment of gains of $18.0 and $76.7 for 2018 and 2017 respectively</t>
        </r>
      </text>
    </comment>
    <comment ref="A90" authorId="1" shapeId="0" xr:uid="{F10BF80A-0275-4AF2-89B0-0E982F043828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related to enactment of the US Tax Act</t>
        </r>
      </text>
    </comment>
    <comment ref="A92" authorId="1" shapeId="0" xr:uid="{C53BD95E-F531-46CD-964B-57FBF21489FD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associated with acquisition of RB Foods</t>
        </r>
      </text>
    </comment>
    <comment ref="A97" authorId="1" shapeId="0" xr:uid="{729903C7-EB4B-4AB3-A6AC-F55FAE0DA0BF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net of effect of businesses acquired</t>
        </r>
      </text>
    </comment>
  </commentList>
</comments>
</file>

<file path=xl/sharedStrings.xml><?xml version="1.0" encoding="utf-8"?>
<sst xmlns="http://schemas.openxmlformats.org/spreadsheetml/2006/main" count="115" uniqueCount="107">
  <si>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</si>
  <si>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</si>
  <si>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</si>
  <si>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</si>
  <si>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</si>
  <si>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</si>
  <si>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</si>
  <si>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</si>
  <si>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</si>
  <si>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</si>
  <si>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</si>
  <si>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</si>
  <si>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</si>
  <si>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</si>
  <si>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</si>
  <si>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</si>
  <si>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</si>
  <si>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</si>
  <si>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</si>
  <si>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</si>
  <si>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</si>
  <si>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</si>
  <si>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</si>
  <si>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</si>
  <si>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</si>
  <si>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</si>
  <si>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</si>
  <si>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</si>
  <si>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</si>
  <si>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</si>
  <si>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</si>
  <si>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</si>
  <si>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</si>
  <si>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</si>
  <si>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</si>
  <si>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</si>
  <si>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</si>
  <si>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</si>
  <si>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</si>
  <si>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</si>
  <si>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</si>
  <si>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</si>
  <si>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</si>
  <si>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</si>
  <si>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</si>
  <si>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</si>
  <si>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</si>
  <si>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</si>
  <si>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</si>
  <si>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</si>
  <si>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</si>
  <si>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</si>
  <si>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</si>
  <si>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</si>
  <si>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</si>
  <si>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Estimated</t>
  </si>
  <si>
    <t>INCOME STATEMENT</t>
  </si>
  <si>
    <t>CASH FLOW STATEMENT</t>
  </si>
  <si>
    <t>NI attributable to non-controlling interest</t>
  </si>
  <si>
    <t>NI attributable to non-controlling interest (% of NI adjusted)</t>
  </si>
  <si>
    <t>Other comprehensive income (loss)</t>
  </si>
  <si>
    <t>Unrealized components of pension and othe postretirement plans</t>
  </si>
  <si>
    <t>Currency translation adjustments</t>
  </si>
  <si>
    <t>Changes in derivative financial instruments</t>
  </si>
  <si>
    <t>Deferred taxes</t>
  </si>
  <si>
    <t>Total other comprehensive income (loss)</t>
  </si>
  <si>
    <t>Comprehensive income (loss)</t>
  </si>
  <si>
    <t>Cash flow from operating activities</t>
  </si>
  <si>
    <t>Depreciation</t>
  </si>
  <si>
    <t>Stock-based compensation</t>
  </si>
  <si>
    <t>Noncash nonrecurring income tax benefit</t>
  </si>
  <si>
    <t>Special charges and transaction and integration expenses</t>
  </si>
  <si>
    <t>Amortization of inventory fair value adjustment</t>
  </si>
  <si>
    <t>Deferred income tax expense</t>
  </si>
  <si>
    <t>(Gain) loss on sale of assets</t>
  </si>
  <si>
    <t>Settlement of forward-starting interest rate swaps</t>
  </si>
  <si>
    <t>Changes in operating assets and liabilities</t>
  </si>
  <si>
    <t>Trade accounts receivable</t>
  </si>
  <si>
    <t>Inventories</t>
  </si>
  <si>
    <t>Trade accounts payable</t>
  </si>
  <si>
    <t>Other assets and liabilities</t>
  </si>
  <si>
    <t>Net cash provided by operating activities</t>
  </si>
  <si>
    <t>Acquisition of businesses (net of cash acquired)</t>
  </si>
  <si>
    <t>Other investing activities</t>
  </si>
  <si>
    <t>Net cash provided by investing activities</t>
  </si>
  <si>
    <t>Cash flow from financing activities</t>
  </si>
  <si>
    <t>Cash flow from investing activities</t>
  </si>
  <si>
    <t>Short-term borrowings, net</t>
  </si>
  <si>
    <t>Long-term debt borrowings, net</t>
  </si>
  <si>
    <t>Payment of debt issuance costs</t>
  </si>
  <si>
    <t>Long-term debt repayments</t>
  </si>
  <si>
    <t>Proceeds from exercised stock options</t>
  </si>
  <si>
    <t>Taxes withheld and paid on employee stock awards</t>
  </si>
  <si>
    <t>Payment of contingent consideration</t>
  </si>
  <si>
    <t>Purchase of minority interest</t>
  </si>
  <si>
    <t>Issuance of common stock non-voting (net of issuance costs of $0.9)</t>
  </si>
  <si>
    <t>Common stock acquired by purchase</t>
  </si>
  <si>
    <t>Dividends paid</t>
  </si>
  <si>
    <t>Net cash (used in) provided by financing activities</t>
  </si>
  <si>
    <t>Effect of exchange rate changes on cash and cash equivalents</t>
  </si>
  <si>
    <t>Increase (decrease) in cash and cash equivalents</t>
  </si>
  <si>
    <t>Cash and cash equivalents at beginning of year</t>
  </si>
  <si>
    <t>Cash and cash equivalents at end of year</t>
  </si>
  <si>
    <r>
      <t>Capital expenditure [</t>
    </r>
    <r>
      <rPr>
        <b/>
        <sz val="11"/>
        <color rgb="FFC00000"/>
        <rFont val="Calibri"/>
        <family val="2"/>
        <scheme val="minor"/>
      </rPr>
      <t>CAPEX</t>
    </r>
    <r>
      <rPr>
        <sz val="11"/>
        <color theme="1"/>
        <rFont val="Calibri"/>
        <family val="2"/>
        <scheme val="minor"/>
      </rPr>
      <t>] (including expenditures for capitalized software)</t>
    </r>
  </si>
  <si>
    <t>CAPEX % of Sales</t>
  </si>
  <si>
    <t>Dividends $ / share</t>
  </si>
  <si>
    <t>Dividends received from unconsolidated affiliates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</si>
</sst>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  <xf numFmtId="0" fontId="0" fillId="0" borderId="0" xfId="0" applyFont="1" applyAlignment="1">
      <alignment horizontal="left" inden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5" fontId="9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showGridLines="0" tabSelected="1" zoomScale="120" zoomScaleNormal="120" workbookViewId="0">
      <pane xSplit="1" ySplit="2" topLeftCell="B112" activePane="bottomRight" state="frozenSplit"/>
      <selection pane="topRight" activeCell="B1" sqref="B1"/>
      <selection pane="bottomLeft" activeCell="A3" sqref="A3"/>
      <selection pane="bottomRight" activeCell="A135" sqref="A135"/>
    </sheetView>
  </sheetViews>
  <sheetFormatPr defaultRowHeight="14.35" x14ac:dyDescent="0.5"/>
  <cols>
    <col min="1" max="1" width="62.17578125" bestFit="1" customWidth="1"/>
    <col min="2" max="9" width="10.41015625" customWidth="1"/>
  </cols>
  <sheetData>
    <row r="1" spans="1:9" x14ac:dyDescent="0.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4.7" thickBot="1" x14ac:dyDescent="0.55000000000000004">
      <c r="A2" s="19" t="s">
        <v>56</v>
      </c>
      <c r="B2" s="20" t="s">
        <v>54</v>
      </c>
      <c r="C2" s="20" t="s">
        <v>54</v>
      </c>
      <c r="D2" s="20" t="s">
        <v>54</v>
      </c>
      <c r="E2" s="20" t="s">
        <v>55</v>
      </c>
      <c r="F2" s="20" t="s">
        <v>55</v>
      </c>
      <c r="G2" s="20" t="s">
        <v>55</v>
      </c>
      <c r="H2" s="20" t="s">
        <v>55</v>
      </c>
      <c r="I2" s="20" t="s">
        <v>55</v>
      </c>
    </row>
    <row r="3" spans="1:9" x14ac:dyDescent="0.5">
      <c r="A3" t="s">
        <v>33</v>
      </c>
      <c r="B3" s="11">
        <v>4730.3</v>
      </c>
      <c r="C3" s="11">
        <v>5302.8</v>
      </c>
      <c r="D3" s="11">
        <v>5347.4</v>
      </c>
      <c r="E3" s="16">
        <f>D3*(1+E4)</f>
        <v>5694.9809999999998</v>
      </c>
      <c r="F3" s="16">
        <f>E3*(1+F4)</f>
        <v>6065.1547649999993</v>
      </c>
      <c r="G3" s="16">
        <f>F3*(1+G4)</f>
        <v>6459.389824724999</v>
      </c>
      <c r="H3" s="16">
        <f>G3*(1+H4)</f>
        <v>6879.2501633321235</v>
      </c>
      <c r="I3" s="16">
        <f>H3*(1+I4)</f>
        <v>7326.4014239487115</v>
      </c>
    </row>
    <row r="4" spans="1:9" x14ac:dyDescent="0.5">
      <c r="A4" s="18" t="s">
        <v>23</v>
      </c>
      <c r="B4" s="1"/>
      <c r="C4" s="3">
        <f>C3/B3-1</f>
        <v>0.1210282645920977</v>
      </c>
      <c r="D4" s="3">
        <f>D3/C3-1</f>
        <v>8.4106509768422377E-3</v>
      </c>
      <c r="E4" s="15">
        <v>6.5000000000000002E-2</v>
      </c>
      <c r="F4" s="15">
        <v>6.5000000000000002E-2</v>
      </c>
      <c r="G4" s="15">
        <v>6.5000000000000002E-2</v>
      </c>
      <c r="H4" s="15">
        <v>6.5000000000000002E-2</v>
      </c>
      <c r="I4" s="15">
        <v>6.5000000000000002E-2</v>
      </c>
    </row>
    <row r="5" spans="1:9" x14ac:dyDescent="0.5">
      <c r="A5" t="s">
        <v>15</v>
      </c>
      <c r="B5" s="11">
        <v>2936.3</v>
      </c>
      <c r="C5" s="11">
        <v>3209.5</v>
      </c>
      <c r="D5" s="11">
        <v>3202.1</v>
      </c>
      <c r="E5" s="16">
        <f>E$3*E6</f>
        <v>3473.9384099999997</v>
      </c>
      <c r="F5" s="16">
        <f t="shared" ref="F5:I5" si="0">F$3*F6</f>
        <v>3699.7444066499993</v>
      </c>
      <c r="G5" s="16">
        <f t="shared" si="0"/>
        <v>3940.2277930822493</v>
      </c>
      <c r="H5" s="16">
        <f t="shared" si="0"/>
        <v>4196.342599632595</v>
      </c>
      <c r="I5" s="16">
        <f t="shared" si="0"/>
        <v>4469.1048686087142</v>
      </c>
    </row>
    <row r="6" spans="1:9" x14ac:dyDescent="0.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5">
        <v>0.61</v>
      </c>
      <c r="F6" s="15">
        <v>0.61</v>
      </c>
      <c r="G6" s="15">
        <v>0.61</v>
      </c>
      <c r="H6" s="15">
        <v>0.61</v>
      </c>
      <c r="I6" s="15">
        <v>0.61</v>
      </c>
    </row>
    <row r="7" spans="1:9" x14ac:dyDescent="0.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5">
      <c r="B11" s="1"/>
      <c r="C11" s="1"/>
      <c r="D11" s="1"/>
      <c r="E11" s="1"/>
      <c r="F11" s="1"/>
      <c r="G11" s="1"/>
      <c r="H11" s="1"/>
      <c r="I11" s="1"/>
    </row>
    <row r="12" spans="1:9" x14ac:dyDescent="0.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6">
        <f>E$3*E13</f>
        <v>1082.04639</v>
      </c>
      <c r="F12" s="16">
        <f t="shared" ref="F12" si="6">F$3*F13</f>
        <v>1152.3794053499998</v>
      </c>
      <c r="G12" s="16">
        <f t="shared" ref="G12" si="7">G$3*G13</f>
        <v>1227.2840666977497</v>
      </c>
      <c r="H12" s="16">
        <f t="shared" ref="H12" si="8">H$3*H13</f>
        <v>1307.0575310331035</v>
      </c>
      <c r="I12" s="16">
        <f t="shared" ref="I12" si="9">I$3*I13</f>
        <v>1392.0162705502553</v>
      </c>
    </row>
    <row r="13" spans="1:9" x14ac:dyDescent="0.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5">
        <v>0.19</v>
      </c>
      <c r="F13" s="15">
        <v>0.19</v>
      </c>
      <c r="G13" s="15">
        <v>0.19</v>
      </c>
      <c r="H13" s="15">
        <v>0.19</v>
      </c>
      <c r="I13" s="15">
        <v>0.19</v>
      </c>
    </row>
    <row r="14" spans="1:9" x14ac:dyDescent="0.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4.7" thickBot="1" x14ac:dyDescent="0.55000000000000004">
      <c r="A16" s="5" t="s">
        <v>6</v>
      </c>
      <c r="B16" s="13">
        <v>22.2</v>
      </c>
      <c r="C16" s="13">
        <v>16.3</v>
      </c>
      <c r="D16" s="13">
        <v>20.8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</row>
    <row r="17" spans="1:9" x14ac:dyDescent="0.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5">
      <c r="B20" s="1"/>
      <c r="C20" s="1"/>
      <c r="D20" s="1"/>
      <c r="E20" s="1"/>
      <c r="F20" s="1"/>
      <c r="G20" s="1"/>
      <c r="H20" s="1"/>
      <c r="I20" s="1"/>
    </row>
    <row r="21" spans="1:9" x14ac:dyDescent="0.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5">
      <c r="B24" s="1"/>
      <c r="C24" s="1"/>
      <c r="D24" s="1"/>
      <c r="E24" s="1"/>
      <c r="F24" s="1"/>
      <c r="G24" s="1"/>
      <c r="H24" s="1"/>
      <c r="I24" s="1"/>
    </row>
    <row r="25" spans="1:9" x14ac:dyDescent="0.5">
      <c r="A25" t="s">
        <v>18</v>
      </c>
      <c r="B25" s="11">
        <v>125.2</v>
      </c>
      <c r="C25" s="11">
        <v>150.69999999999999</v>
      </c>
      <c r="D25" s="11">
        <v>158.80000000000001</v>
      </c>
      <c r="E25" s="11"/>
      <c r="F25" s="11"/>
      <c r="G25" s="11"/>
      <c r="H25" s="11"/>
      <c r="I25" s="11"/>
    </row>
    <row r="26" spans="1:9" x14ac:dyDescent="0.5">
      <c r="A26" t="s">
        <v>28</v>
      </c>
      <c r="B26" s="3">
        <f>B25/B$3</f>
        <v>2.6467665898568801E-2</v>
      </c>
      <c r="C26" s="3">
        <f t="shared" ref="C26:D26" si="21">C25/C$3</f>
        <v>2.8418948480048275E-2</v>
      </c>
      <c r="D26" s="3">
        <f t="shared" si="21"/>
        <v>2.9696675019635715E-2</v>
      </c>
      <c r="E26" s="3"/>
      <c r="F26" s="3"/>
      <c r="G26" s="3"/>
      <c r="H26" s="3"/>
      <c r="I26" s="3"/>
    </row>
    <row r="27" spans="1:9" x14ac:dyDescent="0.5">
      <c r="B27" s="11"/>
      <c r="C27" s="11"/>
      <c r="D27" s="11"/>
      <c r="E27" s="11"/>
      <c r="F27" s="11"/>
      <c r="G27" s="11"/>
      <c r="H27" s="11"/>
      <c r="I27" s="11"/>
    </row>
    <row r="28" spans="1:9" x14ac:dyDescent="0.5">
      <c r="A28" t="s">
        <v>2</v>
      </c>
      <c r="B28" s="12">
        <f>B21-B25</f>
        <v>699.8</v>
      </c>
      <c r="C28" s="12">
        <f t="shared" ref="C28:D28" si="22">C21-C25</f>
        <v>891.10000000000014</v>
      </c>
      <c r="D28" s="12">
        <f t="shared" si="22"/>
        <v>957.69999999999982</v>
      </c>
      <c r="E28" s="12">
        <f t="shared" ref="E28:I28" si="23">E21-E25</f>
        <v>1138.9962</v>
      </c>
      <c r="F28" s="12">
        <f t="shared" si="23"/>
        <v>1213.0309530000002</v>
      </c>
      <c r="G28" s="12">
        <f t="shared" si="23"/>
        <v>1291.877964945</v>
      </c>
      <c r="H28" s="12">
        <f t="shared" si="23"/>
        <v>1375.850032666425</v>
      </c>
      <c r="I28" s="12">
        <f t="shared" si="23"/>
        <v>1465.2802847897419</v>
      </c>
    </row>
    <row r="29" spans="1:9" x14ac:dyDescent="0.5">
      <c r="A29" t="s">
        <v>29</v>
      </c>
      <c r="B29" s="3">
        <f>B28/B$3</f>
        <v>0.1479398769634061</v>
      </c>
      <c r="C29" s="3">
        <f t="shared" ref="C29:D29" si="24">C28/C$3</f>
        <v>0.16804329788036512</v>
      </c>
      <c r="D29" s="3">
        <f t="shared" si="24"/>
        <v>0.17909638328907504</v>
      </c>
      <c r="E29" s="3">
        <f t="shared" ref="E29:I29" si="25">E28/E$3</f>
        <v>0.2</v>
      </c>
      <c r="F29" s="3">
        <f t="shared" si="25"/>
        <v>0.20000000000000004</v>
      </c>
      <c r="G29" s="3">
        <f t="shared" si="25"/>
        <v>0.20000000000000004</v>
      </c>
      <c r="H29" s="3">
        <f t="shared" si="25"/>
        <v>0.20000000000000004</v>
      </c>
      <c r="I29" s="3">
        <f t="shared" si="25"/>
        <v>0.19999999999999996</v>
      </c>
    </row>
    <row r="30" spans="1:9" x14ac:dyDescent="0.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6">E28/D28-1</f>
        <v>0.18930374856426879</v>
      </c>
      <c r="F30" s="3">
        <f t="shared" si="26"/>
        <v>6.5000000000000169E-2</v>
      </c>
      <c r="G30" s="3">
        <f t="shared" si="26"/>
        <v>6.4999999999999947E-2</v>
      </c>
      <c r="H30" s="3">
        <f t="shared" si="26"/>
        <v>6.4999999999999947E-2</v>
      </c>
      <c r="I30" s="3">
        <f t="shared" si="26"/>
        <v>6.4999999999999503E-2</v>
      </c>
    </row>
    <row r="31" spans="1:9" x14ac:dyDescent="0.5">
      <c r="B31" s="1"/>
      <c r="C31" s="1"/>
      <c r="D31" s="1"/>
      <c r="E31" s="1"/>
      <c r="F31" s="1"/>
      <c r="G31" s="1"/>
      <c r="H31" s="1"/>
      <c r="I31" s="1"/>
    </row>
    <row r="32" spans="1:9" x14ac:dyDescent="0.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5">
      <c r="B38" s="1"/>
      <c r="C38" s="1"/>
      <c r="D38" s="1"/>
      <c r="E38" s="1"/>
      <c r="F38" s="1"/>
      <c r="G38" s="1"/>
      <c r="H38" s="1"/>
      <c r="I38" s="1"/>
    </row>
    <row r="39" spans="1:9" x14ac:dyDescent="0.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7">E28-E35</f>
        <v>1138.9962</v>
      </c>
      <c r="F39" s="12">
        <f t="shared" si="27"/>
        <v>1213.0309530000002</v>
      </c>
      <c r="G39" s="12">
        <f t="shared" si="27"/>
        <v>1291.877964945</v>
      </c>
      <c r="H39" s="12">
        <f t="shared" si="27"/>
        <v>1375.850032666425</v>
      </c>
      <c r="I39" s="12">
        <f t="shared" si="27"/>
        <v>1465.2802847897419</v>
      </c>
    </row>
    <row r="40" spans="1:9" x14ac:dyDescent="0.5">
      <c r="A40" t="s">
        <v>31</v>
      </c>
      <c r="B40" s="3">
        <f>B39/B$3</f>
        <v>0.12574255332642748</v>
      </c>
      <c r="C40" s="3">
        <f t="shared" ref="C40:D40" si="28">C39/C$3</f>
        <v>0.13979407105680022</v>
      </c>
      <c r="D40" s="3">
        <f t="shared" si="28"/>
        <v>0.15319594569323408</v>
      </c>
      <c r="E40" s="3">
        <f t="shared" ref="E40:I40" si="29">E39/E$3</f>
        <v>0.2</v>
      </c>
      <c r="F40" s="3">
        <f t="shared" si="29"/>
        <v>0.20000000000000004</v>
      </c>
      <c r="G40" s="3">
        <f t="shared" si="29"/>
        <v>0.20000000000000004</v>
      </c>
      <c r="H40" s="3">
        <f t="shared" si="29"/>
        <v>0.20000000000000004</v>
      </c>
      <c r="I40" s="3">
        <f t="shared" si="29"/>
        <v>0.19999999999999996</v>
      </c>
    </row>
    <row r="41" spans="1:9" x14ac:dyDescent="0.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0">E39/D39-1</f>
        <v>0.39037622070312539</v>
      </c>
      <c r="F41" s="3">
        <f t="shared" si="30"/>
        <v>6.5000000000000169E-2</v>
      </c>
      <c r="G41" s="3">
        <f t="shared" si="30"/>
        <v>6.4999999999999947E-2</v>
      </c>
      <c r="H41" s="3">
        <f t="shared" si="30"/>
        <v>6.4999999999999947E-2</v>
      </c>
      <c r="I41" s="3">
        <f t="shared" si="30"/>
        <v>6.4999999999999503E-2</v>
      </c>
    </row>
    <row r="43" spans="1:9" x14ac:dyDescent="0.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284.74905000000001</v>
      </c>
      <c r="F43" s="12">
        <f t="shared" ref="F43:I43" si="31">F39*F44</f>
        <v>303.25773825000005</v>
      </c>
      <c r="G43" s="12">
        <f t="shared" si="31"/>
        <v>322.96949123625001</v>
      </c>
      <c r="H43" s="12">
        <f t="shared" si="31"/>
        <v>343.96250816660626</v>
      </c>
      <c r="I43" s="12">
        <f t="shared" si="31"/>
        <v>366.32007119743548</v>
      </c>
    </row>
    <row r="44" spans="1:9" x14ac:dyDescent="0.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5">
        <v>0.25</v>
      </c>
      <c r="F44" s="15">
        <v>0.25</v>
      </c>
      <c r="G44" s="15">
        <v>0.25</v>
      </c>
      <c r="H44" s="15">
        <v>0.25</v>
      </c>
      <c r="I44" s="15">
        <v>0.25</v>
      </c>
    </row>
    <row r="46" spans="1:9" x14ac:dyDescent="0.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2">E39-E43</f>
        <v>854.24715000000003</v>
      </c>
      <c r="F46" s="12">
        <f t="shared" si="32"/>
        <v>909.77321475000008</v>
      </c>
      <c r="G46" s="12">
        <f t="shared" si="32"/>
        <v>968.90847370875008</v>
      </c>
      <c r="H46" s="12">
        <f t="shared" si="32"/>
        <v>1031.8875244998187</v>
      </c>
      <c r="I46" s="12">
        <f t="shared" si="32"/>
        <v>1098.9602135923064</v>
      </c>
    </row>
    <row r="47" spans="1:9" x14ac:dyDescent="0.5">
      <c r="A47" t="s">
        <v>35</v>
      </c>
      <c r="B47" s="3">
        <f>B46/B$3</f>
        <v>9.3757266980952561E-2</v>
      </c>
      <c r="C47" s="3">
        <f t="shared" ref="C47:D47" si="33">C46/C$3</f>
        <v>0.1694576450177265</v>
      </c>
      <c r="D47" s="3">
        <f t="shared" si="33"/>
        <v>0.12376108015110145</v>
      </c>
      <c r="E47" s="3">
        <f t="shared" ref="E47:I47" si="34">E46/E$3</f>
        <v>0.15000000000000002</v>
      </c>
      <c r="F47" s="3">
        <f t="shared" si="34"/>
        <v>0.15000000000000002</v>
      </c>
      <c r="G47" s="3">
        <f t="shared" si="34"/>
        <v>0.15000000000000002</v>
      </c>
      <c r="H47" s="3">
        <f t="shared" si="34"/>
        <v>0.15000000000000002</v>
      </c>
      <c r="I47" s="3">
        <f t="shared" si="34"/>
        <v>0.14999999999999997</v>
      </c>
    </row>
    <row r="48" spans="1:9" x14ac:dyDescent="0.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5">E46/D46-1</f>
        <v>0.29079351767905748</v>
      </c>
      <c r="F48" s="3">
        <f t="shared" si="35"/>
        <v>6.4999999999999947E-2</v>
      </c>
      <c r="G48" s="3">
        <f t="shared" si="35"/>
        <v>6.4999999999999947E-2</v>
      </c>
      <c r="H48" s="3">
        <f t="shared" si="35"/>
        <v>6.4999999999999947E-2</v>
      </c>
      <c r="I48" s="3">
        <f t="shared" si="35"/>
        <v>6.4999999999999503E-2</v>
      </c>
    </row>
    <row r="50" spans="1:9" x14ac:dyDescent="0.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59.797300500000006</v>
      </c>
      <c r="F50" s="12">
        <f t="shared" ref="F50:I50" si="36">F46*F51</f>
        <v>63.684125032500013</v>
      </c>
      <c r="G50" s="12">
        <f t="shared" si="36"/>
        <v>67.823593159612514</v>
      </c>
      <c r="H50" s="12">
        <f t="shared" si="36"/>
        <v>72.232126714987317</v>
      </c>
      <c r="I50" s="12">
        <f t="shared" si="36"/>
        <v>76.927214951461465</v>
      </c>
    </row>
    <row r="51" spans="1:9" x14ac:dyDescent="0.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5">
        <v>7.0000000000000007E-2</v>
      </c>
      <c r="F51" s="15">
        <v>7.0000000000000007E-2</v>
      </c>
      <c r="G51" s="15">
        <v>7.0000000000000007E-2</v>
      </c>
      <c r="H51" s="15">
        <v>7.0000000000000007E-2</v>
      </c>
      <c r="I51" s="15">
        <v>7.0000000000000007E-2</v>
      </c>
    </row>
    <row r="52" spans="1:9" x14ac:dyDescent="0.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7">E50/D50-1</f>
        <v>0.46203668704156509</v>
      </c>
      <c r="F52" s="3">
        <f t="shared" si="37"/>
        <v>6.5000000000000169E-2</v>
      </c>
      <c r="G52" s="3">
        <f t="shared" si="37"/>
        <v>6.4999999999999947E-2</v>
      </c>
      <c r="H52" s="3">
        <f t="shared" si="37"/>
        <v>6.4999999999999947E-2</v>
      </c>
      <c r="I52" s="3">
        <f t="shared" si="37"/>
        <v>6.4999999999999725E-2</v>
      </c>
    </row>
    <row r="53" spans="1:9" x14ac:dyDescent="0.5">
      <c r="B53" s="11"/>
      <c r="C53" s="11"/>
      <c r="D53" s="11"/>
      <c r="E53" s="11"/>
      <c r="F53" s="11"/>
      <c r="G53" s="11"/>
      <c r="H53" s="11"/>
      <c r="I53" s="11"/>
    </row>
    <row r="54" spans="1:9" x14ac:dyDescent="0.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8">E46+E50</f>
        <v>914.04445050000004</v>
      </c>
      <c r="F54" s="12">
        <f t="shared" si="38"/>
        <v>973.45733978250007</v>
      </c>
      <c r="G54" s="12">
        <f t="shared" si="38"/>
        <v>1036.7320668683626</v>
      </c>
      <c r="H54" s="12">
        <f t="shared" si="38"/>
        <v>1104.119651214806</v>
      </c>
      <c r="I54" s="12">
        <f t="shared" si="38"/>
        <v>1175.887428543768</v>
      </c>
    </row>
    <row r="55" spans="1:9" x14ac:dyDescent="0.5">
      <c r="A55" t="s">
        <v>53</v>
      </c>
      <c r="B55" s="3">
        <f>B54/B$3</f>
        <v>0.10092383146946281</v>
      </c>
      <c r="C55" s="3">
        <f t="shared" ref="C55:D55" si="39">C54/C$3</f>
        <v>0.17602021573508336</v>
      </c>
      <c r="D55" s="3">
        <f t="shared" si="39"/>
        <v>0.13140965702958446</v>
      </c>
      <c r="E55" s="3">
        <f t="shared" ref="E55:I55" si="40">E54/E$3</f>
        <v>0.1605</v>
      </c>
      <c r="F55" s="3">
        <f t="shared" si="40"/>
        <v>0.16050000000000003</v>
      </c>
      <c r="G55" s="3">
        <f t="shared" si="40"/>
        <v>0.16050000000000003</v>
      </c>
      <c r="H55" s="3">
        <f t="shared" si="40"/>
        <v>0.16050000000000003</v>
      </c>
      <c r="I55" s="3">
        <f t="shared" si="40"/>
        <v>0.16049999999999998</v>
      </c>
    </row>
    <row r="56" spans="1:9" x14ac:dyDescent="0.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1">E54/D54-1</f>
        <v>0.30076056709833532</v>
      </c>
      <c r="F56" s="3">
        <f t="shared" si="41"/>
        <v>6.4999999999999947E-2</v>
      </c>
      <c r="G56" s="3">
        <f t="shared" si="41"/>
        <v>6.4999999999999947E-2</v>
      </c>
      <c r="H56" s="3">
        <f t="shared" si="41"/>
        <v>6.4999999999999947E-2</v>
      </c>
      <c r="I56" s="3">
        <f t="shared" si="41"/>
        <v>6.4999999999999725E-2</v>
      </c>
    </row>
    <row r="58" spans="1:9" x14ac:dyDescent="0.5">
      <c r="A58" t="s">
        <v>58</v>
      </c>
      <c r="B58" s="11">
        <v>1.6</v>
      </c>
      <c r="C58" s="11">
        <v>3.3</v>
      </c>
      <c r="D58" s="11">
        <v>1.9</v>
      </c>
      <c r="E58" s="12">
        <f>E46*AVERAGE($B$59:$D$59)</f>
        <v>2.8904886148011029</v>
      </c>
      <c r="F58" s="12">
        <f>F46*AVERAGE($B$59:$D$59)</f>
        <v>3.0783703747631748</v>
      </c>
      <c r="G58" s="12">
        <f>G46*AVERAGE($B$59:$D$59)</f>
        <v>3.2784644491227808</v>
      </c>
      <c r="H58" s="12">
        <f>H46*AVERAGE($B$59:$D$59)</f>
        <v>3.4915646383157615</v>
      </c>
      <c r="I58" s="12">
        <f>I46*AVERAGE($B$59:$D$59)</f>
        <v>3.7185163398062842</v>
      </c>
    </row>
    <row r="59" spans="1:9" x14ac:dyDescent="0.5">
      <c r="A59" t="s">
        <v>59</v>
      </c>
      <c r="B59" s="3">
        <f t="shared" ref="B59:I59" si="42">B58/B46</f>
        <v>3.6076662908680955E-3</v>
      </c>
      <c r="C59" s="3">
        <f t="shared" si="42"/>
        <v>3.6723792566214102E-3</v>
      </c>
      <c r="D59" s="3">
        <f t="shared" si="42"/>
        <v>2.8709579933514661E-3</v>
      </c>
      <c r="E59" s="3">
        <f t="shared" si="42"/>
        <v>3.3836678469469903E-3</v>
      </c>
      <c r="F59" s="3">
        <f t="shared" si="42"/>
        <v>3.3836678469469903E-3</v>
      </c>
      <c r="G59" s="3">
        <f t="shared" si="42"/>
        <v>3.3836678469469903E-3</v>
      </c>
      <c r="H59" s="3">
        <f t="shared" si="42"/>
        <v>3.3836678469469903E-3</v>
      </c>
      <c r="I59" s="3">
        <f t="shared" si="42"/>
        <v>3.3836678469469903E-3</v>
      </c>
    </row>
    <row r="61" spans="1:9" x14ac:dyDescent="0.5">
      <c r="A61" t="s">
        <v>60</v>
      </c>
    </row>
    <row r="62" spans="1:9" x14ac:dyDescent="0.5">
      <c r="A62" t="s">
        <v>61</v>
      </c>
      <c r="B62" s="11">
        <v>103.2</v>
      </c>
      <c r="C62" s="11">
        <v>72.599999999999994</v>
      </c>
      <c r="D62" s="11">
        <v>-149.80000000000001</v>
      </c>
      <c r="E62" s="11"/>
      <c r="F62" s="11"/>
      <c r="G62" s="11"/>
      <c r="H62" s="11"/>
      <c r="I62" s="11"/>
    </row>
    <row r="63" spans="1:9" x14ac:dyDescent="0.5">
      <c r="A63" t="s">
        <v>62</v>
      </c>
      <c r="B63" s="11">
        <v>174.6</v>
      </c>
      <c r="C63" s="11">
        <v>-119.8</v>
      </c>
      <c r="D63" s="11">
        <v>-25.5</v>
      </c>
      <c r="E63" s="11"/>
      <c r="F63" s="11"/>
      <c r="G63" s="11"/>
      <c r="H63" s="11"/>
      <c r="I63" s="11"/>
    </row>
    <row r="64" spans="1:9" x14ac:dyDescent="0.5">
      <c r="A64" t="s">
        <v>63</v>
      </c>
      <c r="B64" s="11">
        <v>-12.5</v>
      </c>
      <c r="C64" s="11">
        <v>2.2999999999999998</v>
      </c>
      <c r="D64" s="11">
        <v>1.1000000000000001</v>
      </c>
      <c r="E64" s="11"/>
      <c r="F64" s="11"/>
      <c r="G64" s="11"/>
      <c r="H64" s="11"/>
      <c r="I64" s="11"/>
    </row>
    <row r="65" spans="1:9" x14ac:dyDescent="0.5">
      <c r="A65" t="s">
        <v>64</v>
      </c>
      <c r="B65" s="11">
        <v>-30.8</v>
      </c>
      <c r="C65" s="11">
        <v>-17.2</v>
      </c>
      <c r="D65" s="11">
        <v>33.200000000000003</v>
      </c>
      <c r="E65" s="11"/>
      <c r="F65" s="11"/>
      <c r="G65" s="11"/>
      <c r="H65" s="11"/>
      <c r="I65" s="11"/>
    </row>
    <row r="66" spans="1:9" x14ac:dyDescent="0.5">
      <c r="A66" t="s">
        <v>65</v>
      </c>
      <c r="B66" s="12">
        <f t="shared" ref="B66:I66" si="43">SUM(B62:B65)</f>
        <v>234.5</v>
      </c>
      <c r="C66" s="12">
        <f t="shared" si="43"/>
        <v>-62.100000000000009</v>
      </c>
      <c r="D66" s="12">
        <f t="shared" si="43"/>
        <v>-141</v>
      </c>
      <c r="E66" s="12">
        <f t="shared" si="43"/>
        <v>0</v>
      </c>
      <c r="F66" s="12">
        <f t="shared" si="43"/>
        <v>0</v>
      </c>
      <c r="G66" s="12">
        <f t="shared" si="43"/>
        <v>0</v>
      </c>
      <c r="H66" s="12">
        <f t="shared" si="43"/>
        <v>0</v>
      </c>
      <c r="I66" s="12">
        <f t="shared" si="43"/>
        <v>0</v>
      </c>
    </row>
    <row r="68" spans="1:9" x14ac:dyDescent="0.5">
      <c r="A68" t="s">
        <v>66</v>
      </c>
      <c r="B68" s="12">
        <f>B54+B58+B66</f>
        <v>713.5</v>
      </c>
      <c r="C68" s="12">
        <f t="shared" ref="C68:I68" si="44">C54+C58+C66</f>
        <v>874.6</v>
      </c>
      <c r="D68" s="12">
        <f t="shared" si="44"/>
        <v>563.5999999999998</v>
      </c>
      <c r="E68" s="12">
        <f t="shared" si="44"/>
        <v>916.93493911480118</v>
      </c>
      <c r="F68" s="12">
        <f t="shared" si="44"/>
        <v>976.53571015726322</v>
      </c>
      <c r="G68" s="12">
        <f t="shared" si="44"/>
        <v>1040.0105313174854</v>
      </c>
      <c r="H68" s="12">
        <f t="shared" si="44"/>
        <v>1107.6112158531218</v>
      </c>
      <c r="I68" s="12">
        <f t="shared" si="44"/>
        <v>1179.6059448835742</v>
      </c>
    </row>
    <row r="70" spans="1:9" x14ac:dyDescent="0.5">
      <c r="A70" t="s">
        <v>3</v>
      </c>
      <c r="B70" s="11">
        <v>126.75</v>
      </c>
      <c r="C70" s="11">
        <v>131.5</v>
      </c>
      <c r="D70" s="11">
        <v>132.6</v>
      </c>
      <c r="E70" s="11">
        <f>D70</f>
        <v>132.6</v>
      </c>
      <c r="F70" s="11">
        <f t="shared" ref="F70:I70" si="45">E70</f>
        <v>132.6</v>
      </c>
      <c r="G70" s="11">
        <f t="shared" si="45"/>
        <v>132.6</v>
      </c>
      <c r="H70" s="11">
        <f t="shared" si="45"/>
        <v>132.6</v>
      </c>
      <c r="I70" s="11">
        <f t="shared" si="45"/>
        <v>132.6</v>
      </c>
    </row>
    <row r="71" spans="1:9" x14ac:dyDescent="0.5">
      <c r="A71" t="s">
        <v>4</v>
      </c>
      <c r="B71" s="11">
        <v>128.4</v>
      </c>
      <c r="C71" s="11">
        <v>133.249</v>
      </c>
      <c r="D71" s="11">
        <v>134.1</v>
      </c>
      <c r="E71" s="11">
        <f>D71</f>
        <v>134.1</v>
      </c>
      <c r="F71" s="11">
        <f t="shared" ref="F71:I71" si="46">E71</f>
        <v>134.1</v>
      </c>
      <c r="G71" s="11">
        <f t="shared" si="46"/>
        <v>134.1</v>
      </c>
      <c r="H71" s="11">
        <f t="shared" si="46"/>
        <v>134.1</v>
      </c>
      <c r="I71" s="11">
        <f t="shared" si="46"/>
        <v>134.1</v>
      </c>
    </row>
    <row r="73" spans="1:9" x14ac:dyDescent="0.5">
      <c r="A73" t="s">
        <v>44</v>
      </c>
      <c r="B73" s="7">
        <f t="shared" ref="B73:I73" si="47">B$46/B$70</f>
        <v>3.4990138067061141</v>
      </c>
      <c r="C73" s="7">
        <f t="shared" si="47"/>
        <v>6.8334600760456281</v>
      </c>
      <c r="D73" s="7">
        <f t="shared" si="47"/>
        <v>4.990950226244343</v>
      </c>
      <c r="E73" s="7">
        <f t="shared" si="47"/>
        <v>6.4422861990950233</v>
      </c>
      <c r="F73" s="7">
        <f t="shared" si="47"/>
        <v>6.8610348020362002</v>
      </c>
      <c r="G73" s="7">
        <f t="shared" si="47"/>
        <v>7.3070020641685529</v>
      </c>
      <c r="H73" s="7">
        <f t="shared" si="47"/>
        <v>7.7819571983395077</v>
      </c>
      <c r="I73" s="7">
        <f t="shared" si="47"/>
        <v>8.2877844162315721</v>
      </c>
    </row>
    <row r="74" spans="1:9" x14ac:dyDescent="0.5">
      <c r="A74" t="s">
        <v>46</v>
      </c>
      <c r="B74" s="7"/>
      <c r="C74" s="3">
        <f>C73/B73-1</f>
        <v>0.95296745127121407</v>
      </c>
      <c r="D74" s="3">
        <f>D73/C73-1</f>
        <v>-0.26963058674479079</v>
      </c>
      <c r="E74" s="3">
        <f t="shared" ref="E74:I74" si="48">E73/D73-1</f>
        <v>0.29079351767905748</v>
      </c>
      <c r="F74" s="3">
        <f t="shared" si="48"/>
        <v>6.4999999999999947E-2</v>
      </c>
      <c r="G74" s="3">
        <f t="shared" si="48"/>
        <v>6.4999999999999947E-2</v>
      </c>
      <c r="H74" s="3">
        <f t="shared" si="48"/>
        <v>6.4999999999999947E-2</v>
      </c>
      <c r="I74" s="3">
        <f t="shared" si="48"/>
        <v>6.4999999999999503E-2</v>
      </c>
    </row>
    <row r="75" spans="1:9" x14ac:dyDescent="0.5">
      <c r="A75" t="s">
        <v>45</v>
      </c>
      <c r="B75" s="7">
        <f t="shared" ref="B75:I75" si="49">B$46/B$71</f>
        <v>3.4540498442367595</v>
      </c>
      <c r="C75" s="7">
        <f t="shared" si="49"/>
        <v>6.7437654316355111</v>
      </c>
      <c r="D75" s="7">
        <f t="shared" si="49"/>
        <v>4.9351230425055919</v>
      </c>
      <c r="E75" s="7">
        <f t="shared" si="49"/>
        <v>6.3702248322147659</v>
      </c>
      <c r="F75" s="7">
        <f t="shared" si="49"/>
        <v>6.7842894463087253</v>
      </c>
      <c r="G75" s="7">
        <f t="shared" si="49"/>
        <v>7.225268260318793</v>
      </c>
      <c r="H75" s="7">
        <f t="shared" si="49"/>
        <v>7.6949106972395134</v>
      </c>
      <c r="I75" s="7">
        <f t="shared" si="49"/>
        <v>8.195079892560079</v>
      </c>
    </row>
    <row r="76" spans="1:9" x14ac:dyDescent="0.5">
      <c r="A76" t="s">
        <v>47</v>
      </c>
      <c r="B76" s="7"/>
      <c r="C76" s="3">
        <f>C75/B75-1</f>
        <v>0.9524227315039453</v>
      </c>
      <c r="D76" s="3">
        <f>D75/C75-1</f>
        <v>-0.26819473593275378</v>
      </c>
      <c r="E76" s="3">
        <f t="shared" ref="E76:I76" si="50">E75/D75-1</f>
        <v>0.29079351767905748</v>
      </c>
      <c r="F76" s="3">
        <f t="shared" si="50"/>
        <v>6.4999999999999947E-2</v>
      </c>
      <c r="G76" s="3">
        <f t="shared" si="50"/>
        <v>6.5000000000000169E-2</v>
      </c>
      <c r="H76" s="3">
        <f t="shared" si="50"/>
        <v>6.4999999999999947E-2</v>
      </c>
      <c r="I76" s="3">
        <f t="shared" si="50"/>
        <v>6.4999999999999725E-2</v>
      </c>
    </row>
    <row r="77" spans="1:9" x14ac:dyDescent="0.5">
      <c r="B77" s="7"/>
      <c r="C77" s="7"/>
      <c r="D77" s="7"/>
      <c r="E77" s="7"/>
      <c r="F77" s="7"/>
      <c r="G77" s="7"/>
      <c r="H77" s="7"/>
      <c r="I77" s="7"/>
    </row>
    <row r="78" spans="1:9" x14ac:dyDescent="0.5">
      <c r="A78" t="s">
        <v>42</v>
      </c>
      <c r="B78" s="7">
        <f t="shared" ref="B78:I78" si="51">B$54/B$70</f>
        <v>3.766469428007889</v>
      </c>
      <c r="C78" s="7">
        <f t="shared" si="51"/>
        <v>7.0980988593155905</v>
      </c>
      <c r="D78" s="7">
        <f t="shared" si="51"/>
        <v>5.2993966817496219</v>
      </c>
      <c r="E78" s="7">
        <f t="shared" si="51"/>
        <v>6.8932462330316744</v>
      </c>
      <c r="F78" s="7">
        <f t="shared" si="51"/>
        <v>7.3413072381787341</v>
      </c>
      <c r="G78" s="7">
        <f t="shared" si="51"/>
        <v>7.8184922086603521</v>
      </c>
      <c r="H78" s="7">
        <f t="shared" si="51"/>
        <v>8.3266942022232744</v>
      </c>
      <c r="I78" s="7">
        <f t="shared" si="51"/>
        <v>8.8679293253677827</v>
      </c>
    </row>
    <row r="79" spans="1:9" x14ac:dyDescent="0.5">
      <c r="A79" t="s">
        <v>48</v>
      </c>
      <c r="B79" s="7"/>
      <c r="C79" s="3">
        <f>C78/B78-1</f>
        <v>0.88454970762097029</v>
      </c>
      <c r="D79" s="3">
        <f>D78/C78-1</f>
        <v>-0.25340618850431207</v>
      </c>
      <c r="E79" s="3">
        <f t="shared" ref="E79:I79" si="52">E78/D78-1</f>
        <v>0.30076056709833532</v>
      </c>
      <c r="F79" s="3">
        <f t="shared" si="52"/>
        <v>6.5000000000000169E-2</v>
      </c>
      <c r="G79" s="3">
        <f t="shared" si="52"/>
        <v>6.4999999999999947E-2</v>
      </c>
      <c r="H79" s="3">
        <f t="shared" si="52"/>
        <v>6.4999999999999947E-2</v>
      </c>
      <c r="I79" s="3">
        <f t="shared" si="52"/>
        <v>6.4999999999999503E-2</v>
      </c>
    </row>
    <row r="80" spans="1:9" x14ac:dyDescent="0.5">
      <c r="A80" t="s">
        <v>43</v>
      </c>
      <c r="B80" s="7">
        <f t="shared" ref="B80:I80" si="53">B$54/B$71</f>
        <v>3.7180685358255445</v>
      </c>
      <c r="C80" s="7">
        <f t="shared" si="53"/>
        <v>7.0049306186162754</v>
      </c>
      <c r="D80" s="7">
        <f t="shared" si="53"/>
        <v>5.2401193139448159</v>
      </c>
      <c r="E80" s="7">
        <f t="shared" si="53"/>
        <v>6.8161405704697993</v>
      </c>
      <c r="F80" s="7">
        <f t="shared" si="53"/>
        <v>7.2591897075503367</v>
      </c>
      <c r="G80" s="7">
        <f t="shared" si="53"/>
        <v>7.7310370385411087</v>
      </c>
      <c r="H80" s="7">
        <f t="shared" si="53"/>
        <v>8.2335544460462788</v>
      </c>
      <c r="I80" s="7">
        <f t="shared" si="53"/>
        <v>8.7687354850392847</v>
      </c>
    </row>
    <row r="81" spans="1:9" x14ac:dyDescent="0.5">
      <c r="A81" t="s">
        <v>49</v>
      </c>
      <c r="C81" s="3">
        <f>C80/B80-1</f>
        <v>0.88402407086369905</v>
      </c>
      <c r="D81" s="3">
        <f>D80/C80-1</f>
        <v>-0.2519384417571966</v>
      </c>
      <c r="E81" s="3">
        <f t="shared" ref="E81:I81" si="54">E80/D80-1</f>
        <v>0.30076056709833554</v>
      </c>
      <c r="F81" s="3">
        <f t="shared" si="54"/>
        <v>6.5000000000000169E-2</v>
      </c>
      <c r="G81" s="3">
        <f t="shared" si="54"/>
        <v>6.4999999999999947E-2</v>
      </c>
      <c r="H81" s="3">
        <f t="shared" si="54"/>
        <v>6.4999999999999725E-2</v>
      </c>
      <c r="I81" s="3">
        <f t="shared" si="54"/>
        <v>6.4999999999999725E-2</v>
      </c>
    </row>
    <row r="84" spans="1:9" x14ac:dyDescent="0.5">
      <c r="B84" s="2">
        <f>B1</f>
        <v>2017</v>
      </c>
      <c r="C84" s="2">
        <f t="shared" ref="C84:I84" si="55">C1</f>
        <v>2018</v>
      </c>
      <c r="D84" s="2">
        <f t="shared" si="55"/>
        <v>2019</v>
      </c>
      <c r="E84" s="2">
        <f t="shared" si="55"/>
        <v>2020</v>
      </c>
      <c r="F84" s="2">
        <f t="shared" si="55"/>
        <v>2021</v>
      </c>
      <c r="G84" s="2">
        <f t="shared" si="55"/>
        <v>2022</v>
      </c>
      <c r="H84" s="2">
        <f t="shared" si="55"/>
        <v>2023</v>
      </c>
      <c r="I84" s="2">
        <f t="shared" si="55"/>
        <v>2024</v>
      </c>
    </row>
    <row r="85" spans="1:9" ht="14.7" thickBot="1" x14ac:dyDescent="0.55000000000000004">
      <c r="A85" s="19" t="s">
        <v>57</v>
      </c>
      <c r="B85" s="20" t="str">
        <f>B2</f>
        <v>Actual</v>
      </c>
      <c r="C85" s="20" t="str">
        <f t="shared" ref="C85:I85" si="56">C2</f>
        <v>Actual</v>
      </c>
      <c r="D85" s="20" t="str">
        <f t="shared" si="56"/>
        <v>Actual</v>
      </c>
      <c r="E85" s="20" t="str">
        <f t="shared" si="56"/>
        <v>Estimated</v>
      </c>
      <c r="F85" s="20" t="str">
        <f t="shared" si="56"/>
        <v>Estimated</v>
      </c>
      <c r="G85" s="20" t="str">
        <f t="shared" si="56"/>
        <v>Estimated</v>
      </c>
      <c r="H85" s="20" t="str">
        <f t="shared" si="56"/>
        <v>Estimated</v>
      </c>
      <c r="I85" s="20" t="str">
        <f t="shared" si="56"/>
        <v>Estimated</v>
      </c>
    </row>
    <row r="86" spans="1:9" x14ac:dyDescent="0.5">
      <c r="A86" s="22" t="s">
        <v>67</v>
      </c>
    </row>
    <row r="87" spans="1:9" x14ac:dyDescent="0.5">
      <c r="A87" t="s">
        <v>38</v>
      </c>
      <c r="B87" s="12">
        <f>B54</f>
        <v>477.39999999999992</v>
      </c>
      <c r="C87" s="12">
        <f t="shared" ref="C87:I87" si="57">C54</f>
        <v>933.40000000000009</v>
      </c>
      <c r="D87" s="12">
        <f t="shared" si="57"/>
        <v>702.69999999999982</v>
      </c>
      <c r="E87" s="12">
        <f t="shared" si="57"/>
        <v>914.04445050000004</v>
      </c>
      <c r="F87" s="12">
        <f t="shared" si="57"/>
        <v>973.45733978250007</v>
      </c>
      <c r="G87" s="12">
        <f t="shared" si="57"/>
        <v>1036.7320668683626</v>
      </c>
      <c r="H87" s="12">
        <f t="shared" si="57"/>
        <v>1104.119651214806</v>
      </c>
      <c r="I87" s="12">
        <f t="shared" si="57"/>
        <v>1175.887428543768</v>
      </c>
    </row>
    <row r="88" spans="1:9" x14ac:dyDescent="0.5">
      <c r="A88" t="s">
        <v>68</v>
      </c>
      <c r="B88" s="12">
        <f>B25</f>
        <v>125.2</v>
      </c>
      <c r="C88" s="12">
        <f t="shared" ref="C88:D88" si="58">C25</f>
        <v>150.69999999999999</v>
      </c>
      <c r="D88" s="12">
        <f t="shared" si="58"/>
        <v>158.80000000000001</v>
      </c>
      <c r="E88" s="12"/>
      <c r="F88" s="12"/>
      <c r="G88" s="12"/>
      <c r="H88" s="12"/>
      <c r="I88" s="12"/>
    </row>
    <row r="89" spans="1:9" x14ac:dyDescent="0.5">
      <c r="A89" t="s">
        <v>69</v>
      </c>
      <c r="B89" s="11">
        <v>23.9</v>
      </c>
      <c r="C89" s="11">
        <v>25.6</v>
      </c>
      <c r="D89" s="11">
        <v>37.200000000000003</v>
      </c>
      <c r="E89" s="11"/>
      <c r="F89" s="11"/>
      <c r="G89" s="11"/>
      <c r="H89" s="11"/>
      <c r="I89" s="11"/>
    </row>
    <row r="90" spans="1:9" x14ac:dyDescent="0.5">
      <c r="A90" t="s">
        <v>70</v>
      </c>
      <c r="B90" s="11"/>
      <c r="C90" s="11">
        <v>-309.39999999999998</v>
      </c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</row>
    <row r="91" spans="1:9" x14ac:dyDescent="0.5">
      <c r="A91" t="s">
        <v>71</v>
      </c>
      <c r="B91" s="11">
        <v>20.9</v>
      </c>
      <c r="C91" s="11"/>
      <c r="D91" s="11"/>
      <c r="E91" s="11">
        <v>0</v>
      </c>
      <c r="F91" s="11">
        <v>0</v>
      </c>
      <c r="G91" s="11">
        <v>0</v>
      </c>
      <c r="H91" s="11">
        <v>0</v>
      </c>
      <c r="I91" s="11">
        <v>0</v>
      </c>
    </row>
    <row r="92" spans="1:9" x14ac:dyDescent="0.5">
      <c r="A92" t="s">
        <v>72</v>
      </c>
      <c r="B92" s="11">
        <v>19.100000000000001</v>
      </c>
      <c r="C92" s="11">
        <v>3</v>
      </c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</row>
    <row r="93" spans="1:9" x14ac:dyDescent="0.5">
      <c r="A93" t="s">
        <v>74</v>
      </c>
      <c r="B93" s="11">
        <v>1.3</v>
      </c>
      <c r="C93" s="11">
        <v>-5.4</v>
      </c>
      <c r="D93" s="11">
        <v>-1.6</v>
      </c>
      <c r="E93" s="11"/>
      <c r="F93" s="11"/>
      <c r="G93" s="11"/>
      <c r="H93" s="11"/>
      <c r="I93" s="11"/>
    </row>
    <row r="94" spans="1:9" x14ac:dyDescent="0.5">
      <c r="A94" t="s">
        <v>73</v>
      </c>
      <c r="B94" s="11">
        <v>24.1</v>
      </c>
      <c r="C94" s="11">
        <v>40.1</v>
      </c>
      <c r="D94" s="11">
        <v>20.9</v>
      </c>
      <c r="E94" s="11"/>
      <c r="F94" s="11"/>
      <c r="G94" s="11"/>
      <c r="H94" s="11"/>
      <c r="I94" s="11"/>
    </row>
    <row r="95" spans="1:9" x14ac:dyDescent="0.5">
      <c r="A95" t="s">
        <v>11</v>
      </c>
      <c r="B95" s="11">
        <f>-B50</f>
        <v>-33.9</v>
      </c>
      <c r="C95" s="11">
        <f t="shared" ref="C95:I95" si="59">-C50</f>
        <v>-34.799999999999997</v>
      </c>
      <c r="D95" s="11">
        <f t="shared" si="59"/>
        <v>-40.9</v>
      </c>
      <c r="E95" s="12">
        <f t="shared" si="59"/>
        <v>-59.797300500000006</v>
      </c>
      <c r="F95" s="12">
        <f t="shared" si="59"/>
        <v>-63.684125032500013</v>
      </c>
      <c r="G95" s="12">
        <f t="shared" si="59"/>
        <v>-67.823593159612514</v>
      </c>
      <c r="H95" s="12">
        <f t="shared" si="59"/>
        <v>-72.232126714987317</v>
      </c>
      <c r="I95" s="12">
        <f t="shared" si="59"/>
        <v>-76.927214951461465</v>
      </c>
    </row>
    <row r="96" spans="1:9" x14ac:dyDescent="0.5">
      <c r="A96" t="s">
        <v>75</v>
      </c>
      <c r="B96" s="11">
        <v>-2.9</v>
      </c>
      <c r="C96" s="11"/>
      <c r="D96" s="11"/>
      <c r="E96" s="11">
        <v>0</v>
      </c>
      <c r="F96" s="11">
        <v>0</v>
      </c>
      <c r="G96" s="11">
        <v>0</v>
      </c>
      <c r="H96" s="11">
        <v>0</v>
      </c>
      <c r="I96" s="11">
        <v>0</v>
      </c>
    </row>
    <row r="97" spans="1:9" x14ac:dyDescent="0.5">
      <c r="A97" t="s">
        <v>76</v>
      </c>
    </row>
    <row r="98" spans="1:9" x14ac:dyDescent="0.5">
      <c r="A98" s="8" t="s">
        <v>77</v>
      </c>
      <c r="B98" s="11">
        <v>-13</v>
      </c>
      <c r="C98" s="11">
        <v>19.8</v>
      </c>
      <c r="D98" s="11">
        <v>12.2</v>
      </c>
    </row>
    <row r="99" spans="1:9" x14ac:dyDescent="0.5">
      <c r="A99" s="8" t="s">
        <v>78</v>
      </c>
      <c r="B99" s="11">
        <v>44.6</v>
      </c>
      <c r="C99" s="11">
        <v>-10</v>
      </c>
      <c r="D99" s="11">
        <v>-20.9</v>
      </c>
    </row>
    <row r="100" spans="1:9" x14ac:dyDescent="0.5">
      <c r="A100" s="8" t="s">
        <v>79</v>
      </c>
      <c r="B100" s="11">
        <v>98.2</v>
      </c>
      <c r="C100" s="11">
        <v>72.8</v>
      </c>
      <c r="D100" s="11">
        <v>128.19999999999999</v>
      </c>
    </row>
    <row r="101" spans="1:9" x14ac:dyDescent="0.5">
      <c r="A101" s="8" t="s">
        <v>80</v>
      </c>
      <c r="B101" s="11">
        <v>6.8</v>
      </c>
      <c r="C101" s="11">
        <v>-91.8</v>
      </c>
      <c r="D101" s="11">
        <v>-81.5</v>
      </c>
    </row>
    <row r="102" spans="1:9" x14ac:dyDescent="0.5">
      <c r="A102" t="s">
        <v>106</v>
      </c>
      <c r="B102" s="11">
        <v>23.6</v>
      </c>
      <c r="C102" s="11">
        <v>27.2</v>
      </c>
      <c r="D102" s="11">
        <v>31.7</v>
      </c>
      <c r="E102" s="12"/>
      <c r="F102" s="12"/>
      <c r="G102" s="12"/>
      <c r="H102" s="12"/>
      <c r="I102" s="12"/>
    </row>
    <row r="103" spans="1:9" x14ac:dyDescent="0.5">
      <c r="A103" s="21" t="s">
        <v>81</v>
      </c>
      <c r="B103" s="12">
        <f>B87+SUM(B88:B102)</f>
        <v>815.3</v>
      </c>
      <c r="C103" s="12">
        <f>C87+SUM(C88:C102)</f>
        <v>821.20000000000016</v>
      </c>
      <c r="D103" s="12">
        <f>D87+SUM(D88:D102)</f>
        <v>946.79999999999973</v>
      </c>
      <c r="E103" s="12">
        <f t="shared" ref="E103:I103" si="60">E87+SUM(E88:E102)</f>
        <v>854.24715000000003</v>
      </c>
      <c r="F103" s="12">
        <f t="shared" si="60"/>
        <v>909.77321475000008</v>
      </c>
      <c r="G103" s="12">
        <f t="shared" si="60"/>
        <v>968.90847370875008</v>
      </c>
      <c r="H103" s="12">
        <f t="shared" si="60"/>
        <v>1031.8875244998187</v>
      </c>
      <c r="I103" s="12">
        <f t="shared" si="60"/>
        <v>1098.9602135923064</v>
      </c>
    </row>
    <row r="104" spans="1:9" x14ac:dyDescent="0.5">
      <c r="A104" s="21"/>
      <c r="B104" s="12"/>
      <c r="C104" s="12"/>
      <c r="D104" s="12"/>
      <c r="E104" s="12"/>
      <c r="F104" s="12"/>
      <c r="G104" s="12"/>
      <c r="H104" s="12"/>
      <c r="I104" s="12"/>
    </row>
    <row r="105" spans="1:9" x14ac:dyDescent="0.5">
      <c r="A105" s="22" t="s">
        <v>86</v>
      </c>
    </row>
    <row r="106" spans="1:9" x14ac:dyDescent="0.5">
      <c r="A106" t="s">
        <v>82</v>
      </c>
      <c r="B106" s="11">
        <v>-4327.3999999999996</v>
      </c>
      <c r="C106" s="11">
        <v>-4.2</v>
      </c>
      <c r="D106" s="11"/>
      <c r="E106" s="25">
        <v>0</v>
      </c>
      <c r="F106" s="25">
        <v>0</v>
      </c>
      <c r="G106" s="25">
        <v>0</v>
      </c>
      <c r="H106" s="25">
        <v>0</v>
      </c>
      <c r="I106" s="25">
        <v>0</v>
      </c>
    </row>
    <row r="107" spans="1:9" x14ac:dyDescent="0.5">
      <c r="A107" t="s">
        <v>103</v>
      </c>
      <c r="B107" s="11">
        <v>-182.4</v>
      </c>
      <c r="C107" s="11">
        <v>-169.1</v>
      </c>
      <c r="D107" s="11">
        <v>-173.7</v>
      </c>
      <c r="E107" s="24">
        <f>-E108*E3</f>
        <v>-182.23939200000001</v>
      </c>
      <c r="F107" s="24">
        <f t="shared" ref="F107:I107" si="61">-F108*F3</f>
        <v>-194.08495247999997</v>
      </c>
      <c r="G107" s="24">
        <f t="shared" si="61"/>
        <v>-206.70047439119998</v>
      </c>
      <c r="H107" s="24">
        <f t="shared" si="61"/>
        <v>-220.13600522662796</v>
      </c>
      <c r="I107" s="24">
        <f t="shared" si="61"/>
        <v>-234.44484556635877</v>
      </c>
    </row>
    <row r="108" spans="1:9" x14ac:dyDescent="0.5">
      <c r="A108" s="8" t="s">
        <v>104</v>
      </c>
      <c r="B108" s="23">
        <f>-B107/B3</f>
        <v>3.8559922203665727E-2</v>
      </c>
      <c r="C108" s="23">
        <f>-C107/C3</f>
        <v>3.1888813457041559E-2</v>
      </c>
      <c r="D108" s="23">
        <f>-D107/D3</f>
        <v>3.248307588734712E-2</v>
      </c>
      <c r="E108" s="15">
        <v>3.2000000000000001E-2</v>
      </c>
      <c r="F108" s="15">
        <v>3.2000000000000001E-2</v>
      </c>
      <c r="G108" s="15">
        <v>3.2000000000000001E-2</v>
      </c>
      <c r="H108" s="15">
        <v>3.2000000000000001E-2</v>
      </c>
      <c r="I108" s="15">
        <v>3.2000000000000001E-2</v>
      </c>
    </row>
    <row r="109" spans="1:9" x14ac:dyDescent="0.5">
      <c r="A109" t="s">
        <v>83</v>
      </c>
      <c r="B109" s="11">
        <v>1.5</v>
      </c>
      <c r="C109" s="11">
        <v>14.8</v>
      </c>
      <c r="D109" s="11">
        <v>2.7</v>
      </c>
      <c r="E109" s="12">
        <f>MIN($B$109:$D$109)</f>
        <v>1.5</v>
      </c>
      <c r="F109" s="12">
        <f t="shared" ref="F109:I109" si="62">MIN($B$109:$D$109)</f>
        <v>1.5</v>
      </c>
      <c r="G109" s="12">
        <f t="shared" si="62"/>
        <v>1.5</v>
      </c>
      <c r="H109" s="12">
        <f t="shared" si="62"/>
        <v>1.5</v>
      </c>
      <c r="I109" s="12">
        <f t="shared" si="62"/>
        <v>1.5</v>
      </c>
    </row>
    <row r="110" spans="1:9" x14ac:dyDescent="0.5">
      <c r="A110" s="21" t="s">
        <v>84</v>
      </c>
      <c r="B110" s="12">
        <f>B106+B107+B109</f>
        <v>-4508.2999999999993</v>
      </c>
      <c r="C110" s="12">
        <f>C106+C107+C109</f>
        <v>-158.49999999999997</v>
      </c>
      <c r="D110" s="12">
        <f>D106+D107+D109</f>
        <v>-171</v>
      </c>
      <c r="E110" s="12">
        <f t="shared" ref="E110:I110" si="63">E106+E107+E109</f>
        <v>-180.73939200000001</v>
      </c>
      <c r="F110" s="12">
        <f t="shared" si="63"/>
        <v>-192.58495247999997</v>
      </c>
      <c r="G110" s="12">
        <f t="shared" si="63"/>
        <v>-205.20047439119998</v>
      </c>
      <c r="H110" s="12">
        <f t="shared" si="63"/>
        <v>-218.63600522662796</v>
      </c>
      <c r="I110" s="12">
        <f t="shared" si="63"/>
        <v>-232.94484556635877</v>
      </c>
    </row>
    <row r="112" spans="1:9" x14ac:dyDescent="0.5">
      <c r="A112" s="22" t="s">
        <v>85</v>
      </c>
    </row>
    <row r="113" spans="1:9" x14ac:dyDescent="0.5">
      <c r="A113" t="s">
        <v>87</v>
      </c>
      <c r="B113" s="11">
        <v>-134.6</v>
      </c>
      <c r="C113" s="11">
        <v>305.5</v>
      </c>
      <c r="D113" s="11">
        <v>41</v>
      </c>
    </row>
    <row r="114" spans="1:9" x14ac:dyDescent="0.5">
      <c r="A114" t="s">
        <v>88</v>
      </c>
      <c r="B114" s="11">
        <v>3989.6</v>
      </c>
      <c r="C114" s="11">
        <v>25.9</v>
      </c>
      <c r="D114" s="11"/>
    </row>
    <row r="115" spans="1:9" x14ac:dyDescent="0.5">
      <c r="A115" t="s">
        <v>89</v>
      </c>
      <c r="B115" s="11">
        <v>-7.7</v>
      </c>
      <c r="C115" s="11"/>
      <c r="D115" s="11"/>
    </row>
    <row r="116" spans="1:9" x14ac:dyDescent="0.5">
      <c r="A116" s="21" t="s">
        <v>90</v>
      </c>
      <c r="B116" s="11">
        <v>-272.7</v>
      </c>
      <c r="C116" s="11">
        <v>-797.9</v>
      </c>
      <c r="D116" s="11">
        <v>-447.7</v>
      </c>
    </row>
    <row r="117" spans="1:9" x14ac:dyDescent="0.5">
      <c r="A117" s="21" t="s">
        <v>91</v>
      </c>
      <c r="B117" s="11">
        <v>29.5</v>
      </c>
      <c r="C117" s="11">
        <v>78.2</v>
      </c>
      <c r="D117" s="11">
        <v>90.9</v>
      </c>
    </row>
    <row r="118" spans="1:9" x14ac:dyDescent="0.5">
      <c r="A118" s="21" t="s">
        <v>92</v>
      </c>
      <c r="B118" s="11">
        <v>-5.8</v>
      </c>
      <c r="C118" s="11">
        <v>-11.6</v>
      </c>
      <c r="D118" s="11">
        <v>-12.7</v>
      </c>
    </row>
    <row r="119" spans="1:9" x14ac:dyDescent="0.5">
      <c r="A119" s="21" t="s">
        <v>93</v>
      </c>
      <c r="B119" s="11">
        <v>-19.7</v>
      </c>
      <c r="C119" s="11">
        <v>-2.5</v>
      </c>
      <c r="D119" s="11"/>
    </row>
    <row r="120" spans="1:9" x14ac:dyDescent="0.5">
      <c r="A120" s="21" t="s">
        <v>94</v>
      </c>
      <c r="B120" s="11">
        <v>-1.2</v>
      </c>
      <c r="C120" s="11">
        <v>-13</v>
      </c>
      <c r="D120" s="11"/>
    </row>
    <row r="121" spans="1:9" x14ac:dyDescent="0.5">
      <c r="A121" s="21" t="s">
        <v>95</v>
      </c>
      <c r="B121" s="11">
        <v>554</v>
      </c>
      <c r="C121" s="11"/>
      <c r="D121" s="11"/>
      <c r="E121" s="25">
        <v>0</v>
      </c>
      <c r="F121" s="25">
        <v>0</v>
      </c>
      <c r="G121" s="25">
        <v>0</v>
      </c>
      <c r="H121" s="25">
        <v>0</v>
      </c>
      <c r="I121" s="25">
        <v>0</v>
      </c>
    </row>
    <row r="122" spans="1:9" x14ac:dyDescent="0.5">
      <c r="A122" s="21" t="s">
        <v>96</v>
      </c>
      <c r="B122" s="11">
        <v>-137.80000000000001</v>
      </c>
      <c r="C122" s="11">
        <v>-62.3</v>
      </c>
      <c r="D122" s="11">
        <v>-95.1</v>
      </c>
    </row>
    <row r="123" spans="1:9" x14ac:dyDescent="0.5">
      <c r="A123" s="21" t="s">
        <v>97</v>
      </c>
      <c r="B123" s="11">
        <v>-237.6</v>
      </c>
      <c r="C123" s="11">
        <v>-273.39999999999998</v>
      </c>
      <c r="D123" s="11">
        <v>-302.2</v>
      </c>
      <c r="E123" s="28">
        <f>-E124*E70</f>
        <v>-302.2</v>
      </c>
      <c r="F123" s="28">
        <f t="shared" ref="F123:I123" si="64">-F124*F70</f>
        <v>-302.2</v>
      </c>
      <c r="G123" s="28">
        <f t="shared" si="64"/>
        <v>-302.2</v>
      </c>
      <c r="H123" s="28">
        <f t="shared" si="64"/>
        <v>-302.2</v>
      </c>
      <c r="I123" s="28">
        <f t="shared" si="64"/>
        <v>-302.2</v>
      </c>
    </row>
    <row r="124" spans="1:9" x14ac:dyDescent="0.5">
      <c r="A124" s="8" t="s">
        <v>105</v>
      </c>
      <c r="B124" s="26">
        <f>-B123/B70</f>
        <v>1.8745562130177513</v>
      </c>
      <c r="C124" s="26">
        <f>-C123/C70</f>
        <v>2.0790874524714829</v>
      </c>
      <c r="D124" s="26">
        <f>-D123/D70</f>
        <v>2.2790346907993966</v>
      </c>
      <c r="E124" s="27">
        <f>D124</f>
        <v>2.2790346907993966</v>
      </c>
      <c r="F124" s="27">
        <f>E124</f>
        <v>2.2790346907993966</v>
      </c>
      <c r="G124" s="27">
        <f>F124</f>
        <v>2.2790346907993966</v>
      </c>
      <c r="H124" s="27">
        <f>G124</f>
        <v>2.2790346907993966</v>
      </c>
      <c r="I124" s="27">
        <f>H124</f>
        <v>2.2790346907993966</v>
      </c>
    </row>
    <row r="125" spans="1:9" x14ac:dyDescent="0.5">
      <c r="A125" s="21" t="s">
        <v>98</v>
      </c>
      <c r="B125" s="12">
        <f>SUM(B113:B123)</f>
        <v>3756.0000000000005</v>
      </c>
      <c r="C125" s="12">
        <f>SUM(C113:C123)</f>
        <v>-751.1</v>
      </c>
      <c r="D125" s="12">
        <f>SUM(D113:D123)</f>
        <v>-725.8</v>
      </c>
      <c r="E125" s="12">
        <f t="shared" ref="E125:I125" si="65">SUM(E113:E123)</f>
        <v>-302.2</v>
      </c>
      <c r="F125" s="12">
        <f t="shared" si="65"/>
        <v>-302.2</v>
      </c>
      <c r="G125" s="12">
        <f t="shared" si="65"/>
        <v>-302.2</v>
      </c>
      <c r="H125" s="12">
        <f t="shared" si="65"/>
        <v>-302.2</v>
      </c>
      <c r="I125" s="12">
        <f t="shared" si="65"/>
        <v>-302.2</v>
      </c>
    </row>
    <row r="127" spans="1:9" x14ac:dyDescent="0.5">
      <c r="A127" s="21" t="s">
        <v>99</v>
      </c>
      <c r="B127" s="11">
        <v>5.4</v>
      </c>
      <c r="C127" s="11">
        <v>-1.8</v>
      </c>
      <c r="D127" s="11">
        <v>8.8000000000000007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</row>
    <row r="129" spans="1:9" x14ac:dyDescent="0.5">
      <c r="A129" s="21" t="s">
        <v>100</v>
      </c>
      <c r="B129" s="12">
        <f>B103+B110+B125+B127</f>
        <v>68.40000000000137</v>
      </c>
      <c r="C129" s="12">
        <f>C103+C110+C125+C127</f>
        <v>-90.199999999999861</v>
      </c>
      <c r="D129" s="12">
        <f>D103+D110+D125+D127</f>
        <v>58.79999999999977</v>
      </c>
      <c r="E129" s="12">
        <f t="shared" ref="E129:I129" si="66">E103+E110+E125+E127</f>
        <v>371.30775799999998</v>
      </c>
      <c r="F129" s="12">
        <f t="shared" si="66"/>
        <v>414.98826227000012</v>
      </c>
      <c r="G129" s="12">
        <f t="shared" si="66"/>
        <v>461.50799931755006</v>
      </c>
      <c r="H129" s="12">
        <f t="shared" si="66"/>
        <v>511.05151927319076</v>
      </c>
      <c r="I129" s="12">
        <f t="shared" si="66"/>
        <v>563.81536802594769</v>
      </c>
    </row>
    <row r="131" spans="1:9" x14ac:dyDescent="0.5">
      <c r="A131" t="s">
        <v>101</v>
      </c>
      <c r="B131" s="11">
        <v>118.4</v>
      </c>
      <c r="C131" s="11">
        <v>186.8</v>
      </c>
      <c r="D131" s="11">
        <v>96.6</v>
      </c>
      <c r="E131" s="12">
        <f>D132</f>
        <v>155.39999999999975</v>
      </c>
      <c r="F131" s="12">
        <f>E132</f>
        <v>526.70775799999979</v>
      </c>
      <c r="G131" s="12">
        <f>F132</f>
        <v>941.69602026999996</v>
      </c>
      <c r="H131" s="12">
        <f>G132</f>
        <v>1403.20401958755</v>
      </c>
      <c r="I131" s="12">
        <f>H132</f>
        <v>1914.2555388607407</v>
      </c>
    </row>
    <row r="132" spans="1:9" x14ac:dyDescent="0.5">
      <c r="A132" t="s">
        <v>102</v>
      </c>
      <c r="B132" s="12">
        <f>B131+B129</f>
        <v>186.80000000000138</v>
      </c>
      <c r="C132" s="12">
        <f t="shared" ref="C132:D132" si="67">C131+C129</f>
        <v>96.600000000000151</v>
      </c>
      <c r="D132" s="12">
        <f t="shared" si="67"/>
        <v>155.39999999999975</v>
      </c>
      <c r="E132" s="12">
        <f>E131+E129</f>
        <v>526.70775799999979</v>
      </c>
      <c r="F132" s="12">
        <f>F131+F129</f>
        <v>941.69602026999996</v>
      </c>
      <c r="G132" s="12">
        <f>G131+G129</f>
        <v>1403.20401958755</v>
      </c>
      <c r="H132" s="12">
        <f>H131+H129</f>
        <v>1914.2555388607407</v>
      </c>
      <c r="I132" s="12">
        <f>I131+I129</f>
        <v>2478.0709068866881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2020-02-08T14:13:47Z</dcterms:created>
  <dcterms:modified xsi:type="dcterms:W3CDTF">2020-02-26T01:59:52Z</dcterms:modified>
</cp:coreProperties>
</file>