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m\Desktop\Personal\FTC-2019\TeamCode\src\main\java\org\firstinspires\ftc\teamcode\robot\test\"/>
    </mc:Choice>
  </mc:AlternateContent>
  <xr:revisionPtr revIDLastSave="0" documentId="13_ncr:1_{C151BBCB-EE3B-4CC1-AAA1-E029541C327E}" xr6:coauthVersionLast="45" xr6:coauthVersionMax="45" xr10:uidLastSave="{00000000-0000-0000-0000-000000000000}"/>
  <bookViews>
    <workbookView xWindow="-108" yWindow="-108" windowWidth="23256" windowHeight="13176" activeTab="2" xr2:uid="{BA1C8E53-012E-4F44-9ED0-51D2C78C7643}"/>
  </bookViews>
  <sheets>
    <sheet name="Arm Controls" sheetId="1" r:id="rId1"/>
    <sheet name="Claw" sheetId="3" r:id="rId2"/>
    <sheet name="Claw Vertical" sheetId="4" r:id="rId3"/>
    <sheet name="Motor Commands" sheetId="2" r:id="rId4"/>
  </sheets>
  <definedNames>
    <definedName name="A">'Arm Controls'!$B$11</definedName>
    <definedName name="b_ang">'Arm Controls'!$B$10</definedName>
    <definedName name="HYPOT">'Arm Controls'!$B$8</definedName>
    <definedName name="Lower_Arm_End_X">'Arm Controls'!$B$17</definedName>
    <definedName name="Lower_Arm_End_Y">'Arm Controls'!$C$17</definedName>
    <definedName name="LOWER_LENGTH">'Arm Controls'!$B$6</definedName>
    <definedName name="M">'Arm Controls'!$B$12</definedName>
    <definedName name="N">'Arm Controls'!$B$9</definedName>
    <definedName name="S1_">'Arm Controls'!$B$4</definedName>
    <definedName name="S2_">'Arm Controls'!$B$5</definedName>
    <definedName name="Upper_Arm_End_X">'Arm Controls'!$D$17</definedName>
    <definedName name="Upper_Arm_End_Y">'Arm Controls'!$E$17</definedName>
    <definedName name="UPPER_LENGTH">'Arm Controls'!$B$7</definedName>
    <definedName name="x">'Arm Controls'!$B$2</definedName>
    <definedName name="y">'Arm Controls'!$B$3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C4" i="4"/>
  <c r="E5" i="4"/>
  <c r="D5" i="4"/>
  <c r="H2" i="3"/>
  <c r="I2" i="3"/>
  <c r="I12" i="3"/>
  <c r="I13" i="3" s="1"/>
  <c r="B4" i="3"/>
  <c r="D3" i="3"/>
  <c r="D5" i="3" s="1"/>
  <c r="B5" i="3"/>
  <c r="E5" i="3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4" i="2"/>
  <c r="F3" i="2"/>
  <c r="F22" i="2"/>
  <c r="F2" i="2"/>
  <c r="B24" i="1"/>
  <c r="B9" i="1"/>
  <c r="B23" i="1"/>
  <c r="B22" i="1"/>
  <c r="B25" i="1" l="1"/>
  <c r="B8" i="1"/>
  <c r="B11" i="1" s="1"/>
  <c r="B10" i="1" l="1"/>
  <c r="B4" i="1" s="1"/>
  <c r="B17" i="1" l="1"/>
  <c r="B16" i="1"/>
  <c r="C17" i="1"/>
  <c r="B12" i="1"/>
  <c r="B5" i="1" s="1"/>
  <c r="C16" i="1"/>
  <c r="B19" i="1" l="1"/>
  <c r="C19" i="1"/>
  <c r="D17" i="1"/>
  <c r="B10" i="3" s="1"/>
  <c r="D16" i="1"/>
  <c r="B24" i="3" s="1"/>
  <c r="E16" i="1"/>
  <c r="C24" i="3" s="1"/>
  <c r="E17" i="1"/>
  <c r="C10" i="3" s="1"/>
  <c r="H5" i="3" l="1"/>
  <c r="B20" i="1"/>
  <c r="E19" i="1"/>
  <c r="D19" i="1"/>
  <c r="H14" i="3" l="1"/>
  <c r="H11" i="3"/>
  <c r="H12" i="3"/>
  <c r="H13" i="3"/>
  <c r="C13" i="3"/>
  <c r="C15" i="3"/>
  <c r="C11" i="3"/>
  <c r="C12" i="3"/>
  <c r="C14" i="3"/>
  <c r="B12" i="3"/>
  <c r="B15" i="3"/>
  <c r="B16" i="3" s="1"/>
  <c r="B11" i="3"/>
  <c r="B13" i="3"/>
  <c r="B14" i="3"/>
  <c r="D20" i="1"/>
  <c r="C18" i="3" l="1"/>
  <c r="C16" i="3"/>
  <c r="C19" i="3"/>
  <c r="B17" i="3"/>
  <c r="B18" i="3"/>
  <c r="C17" i="3" l="1"/>
  <c r="C20" i="3"/>
  <c r="B22" i="3"/>
  <c r="B23" i="3" s="1"/>
  <c r="B20" i="3"/>
  <c r="B21" i="3" s="1"/>
  <c r="B19" i="3"/>
  <c r="C23" i="3" l="1"/>
  <c r="C22" i="3"/>
  <c r="I10" i="3" s="1"/>
  <c r="H10" i="3" s="1"/>
  <c r="C21" i="3"/>
</calcChain>
</file>

<file path=xl/sharedStrings.xml><?xml version="1.0" encoding="utf-8"?>
<sst xmlns="http://schemas.openxmlformats.org/spreadsheetml/2006/main" count="118" uniqueCount="77">
  <si>
    <t>Parameter</t>
  </si>
  <si>
    <t>Value</t>
  </si>
  <si>
    <t>Units</t>
  </si>
  <si>
    <t>Source</t>
  </si>
  <si>
    <t>x</t>
  </si>
  <si>
    <t>y</t>
  </si>
  <si>
    <t>inches</t>
  </si>
  <si>
    <t>inputs</t>
  </si>
  <si>
    <t>S1</t>
  </si>
  <si>
    <t>S2</t>
  </si>
  <si>
    <t>degrees</t>
  </si>
  <si>
    <t>calculated</t>
  </si>
  <si>
    <t>constant</t>
  </si>
  <si>
    <t>c</t>
  </si>
  <si>
    <t>N</t>
  </si>
  <si>
    <t>Pythagorean Theorem</t>
  </si>
  <si>
    <t>c^2=a^2+b^2</t>
  </si>
  <si>
    <t>For right triangles only</t>
  </si>
  <si>
    <t>Law of cosines</t>
  </si>
  <si>
    <t>For generalized triangles</t>
  </si>
  <si>
    <t>B</t>
  </si>
  <si>
    <t>c^2=a^2+b^2-2a*b*cos(theta)</t>
  </si>
  <si>
    <t>cos(C)=(c^2-a^2-b^2)/(-2ab)</t>
  </si>
  <si>
    <t>cos(A)=(a^2-c^2-b^2)/(-2cb)</t>
  </si>
  <si>
    <t>cos(B)=(b^2-a^2-c^2)/(-2ac)</t>
  </si>
  <si>
    <t>A</t>
  </si>
  <si>
    <t>M</t>
  </si>
  <si>
    <t>Lower_X</t>
  </si>
  <si>
    <t>Lower_Y</t>
  </si>
  <si>
    <t>Upper_X</t>
  </si>
  <si>
    <t>Upper_Y</t>
  </si>
  <si>
    <t>Final</t>
  </si>
  <si>
    <t>Length</t>
  </si>
  <si>
    <t>Within Range</t>
  </si>
  <si>
    <t>Min Range</t>
  </si>
  <si>
    <t>Min A Angle</t>
  </si>
  <si>
    <t>Degrees</t>
  </si>
  <si>
    <t>Upper</t>
  </si>
  <si>
    <t>Lower</t>
  </si>
  <si>
    <t>Max Range</t>
  </si>
  <si>
    <t>Requested Range</t>
  </si>
  <si>
    <t>Deadzone</t>
  </si>
  <si>
    <t>Speed Scale</t>
  </si>
  <si>
    <t>Input</t>
  </si>
  <si>
    <t>Output</t>
  </si>
  <si>
    <t>Claw Dimensions</t>
  </si>
  <si>
    <t>Rotation Joint</t>
  </si>
  <si>
    <t>Top Right of Servo</t>
  </si>
  <si>
    <t>Top Left of Servo</t>
  </si>
  <si>
    <t>Bottom Right of Servo</t>
  </si>
  <si>
    <t>Bottom Left of Servo</t>
  </si>
  <si>
    <t>Arm Joint</t>
  </si>
  <si>
    <t>Y</t>
  </si>
  <si>
    <t>X</t>
  </si>
  <si>
    <t>Rotation Servo</t>
  </si>
  <si>
    <t>Offset Y</t>
  </si>
  <si>
    <t>Offset X</t>
  </si>
  <si>
    <t>Width</t>
  </si>
  <si>
    <t>Height</t>
  </si>
  <si>
    <t>Claw</t>
  </si>
  <si>
    <t>Claw Holder</t>
  </si>
  <si>
    <t>Relative To</t>
  </si>
  <si>
    <t>Claw Holder BL</t>
  </si>
  <si>
    <t>Claw Holder BR</t>
  </si>
  <si>
    <t>Claw Holder TR</t>
  </si>
  <si>
    <t>Claw Holder TL</t>
  </si>
  <si>
    <t>Claw BL</t>
  </si>
  <si>
    <t>Claw BR</t>
  </si>
  <si>
    <t>Claw TL</t>
  </si>
  <si>
    <t>Claw TR</t>
  </si>
  <si>
    <t>A Joint</t>
  </si>
  <si>
    <t>Rotation of Servo</t>
  </si>
  <si>
    <t>Upper Arm Slope</t>
  </si>
  <si>
    <t>y = mx + b</t>
  </si>
  <si>
    <t>b = y - m*x</t>
  </si>
  <si>
    <t>X value at top of claw</t>
  </si>
  <si>
    <t>x = (y-b)/m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</si>
</sst>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'Arm Controls'!$B$16:$B$17</c:f>
              <c:numCache>
                <c:formatCode>General</c:formatCode>
                <c:ptCount val="2"/>
                <c:pt idx="0">
                  <c:v>0</c:v>
                </c:pt>
                <c:pt idx="1">
                  <c:v>-2.2302857878969564</c:v>
                </c:pt>
              </c:numCache>
            </c:numRef>
          </c:xVal>
          <c:yVal>
            <c:numRef>
              <c:f>'Arm Controls'!$C$16:$C$17</c:f>
              <c:numCache>
                <c:formatCode>General</c:formatCode>
                <c:ptCount val="2"/>
                <c:pt idx="0">
                  <c:v>0</c:v>
                </c:pt>
                <c:pt idx="1">
                  <c:v>12.426441578517352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F-4024-9550-7CBDCE30F8B4}"/>
            </c:ext>
          </c:extLst>
        </c:ser>
        <c:ser>
          <c:idx val="1"/>
          <c:order val="1"/>
          <c:tx>
            <c:v>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'Arm Controls'!$D$16:$D$17</c:f>
              <c:numCache>
                <c:formatCode>General</c:formatCode>
                <c:ptCount val="2"/>
                <c:pt idx="0">
                  <c:v>-2.2302857878969564</c:v>
                </c:pt>
                <c:pt idx="1">
                  <c:v>6.0000000000000071</c:v>
                </c:pt>
              </c:numCache>
            </c:numRef>
          </c:xVal>
          <c:yVal>
            <c:numRef>
              <c:f>'Arm Controls'!$E$16:$E$17</c:f>
              <c:numCache>
                <c:formatCode>General</c:formatCode>
                <c:ptCount val="2"/>
                <c:pt idx="0">
                  <c:v>12.426441578517352</c:v>
                </c:pt>
                <c:pt idx="1">
                  <c:v>21.999999999999996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F-4024-9550-7CBDCE30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77791"/>
        <c:axId val="1219763071"/>
      </c:scatterChart>
      <c:valAx>
        <c:axId val="1234477791"/>
        <c:scaling>
          <c:orientation val="minMax"/>
          <c:max val="24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63071"/>
        <c:crosses val="autoZero"/>
        <c:crossBetween val="midCat"/>
        <c:majorUnit val="6"/>
      </c:valAx>
      <c:valAx>
        <c:axId val="1219763071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77791"/>
        <c:crosses val="autoZero"/>
        <c:crossBetween val="midCat"/>
        <c:majorUnit val="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 of Servo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(Claw!$B$12,Claw!$B$14)</c:f>
              <c:numCache>
                <c:formatCode>General</c:formatCode>
                <c:ptCount val="2"/>
                <c:pt idx="0">
                  <c:v>9.0000000000000071</c:v>
                </c:pt>
                <c:pt idx="1">
                  <c:v>9.0000000000000071</c:v>
                </c:pt>
              </c:numCache>
            </c:numRef>
          </c:xVal>
          <c:yVal>
            <c:numRef>
              <c:f>(Claw!$C$12,Claw!$C$14)</c:f>
              <c:numCache>
                <c:formatCode>General</c:formatCode>
                <c:ptCount val="2"/>
                <c:pt idx="0">
                  <c:v>19.749999999999996</c:v>
                </c:pt>
                <c:pt idx="1">
                  <c:v>22.499999999999996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AB-4BE1-AA36-94FF36C2FA1A}"/>
            </c:ext>
          </c:extLst>
        </c:ser>
        <c:ser>
          <c:idx val="1"/>
          <c:order val="1"/>
          <c:tx>
            <c:v>Left of Servo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(Claw!$B$11,Claw!$B$13)</c:f>
              <c:numCache>
                <c:formatCode>General</c:formatCode>
                <c:ptCount val="2"/>
                <c:pt idx="0">
                  <c:v>6.5000000000000071</c:v>
                </c:pt>
                <c:pt idx="1">
                  <c:v>6.5000000000000071</c:v>
                </c:pt>
              </c:numCache>
            </c:numRef>
          </c:xVal>
          <c:yVal>
            <c:numRef>
              <c:f>(Claw!$C$11,Claw!$C$13)</c:f>
              <c:numCache>
                <c:formatCode>General</c:formatCode>
                <c:ptCount val="2"/>
                <c:pt idx="0">
                  <c:v>19.749999999999996</c:v>
                </c:pt>
                <c:pt idx="1">
                  <c:v>22.499999999999996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AB-4BE1-AA36-94FF36C2FA1A}"/>
            </c:ext>
          </c:extLst>
        </c:ser>
        <c:ser>
          <c:idx val="2"/>
          <c:order val="2"/>
          <c:tx>
            <c:v>Top of Servo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Claw!$B$13:$B$14</c:f>
              <c:numCache>
                <c:formatCode>General</c:formatCode>
                <c:ptCount val="2"/>
                <c:pt idx="0">
                  <c:v>6.5000000000000071</c:v>
                </c:pt>
                <c:pt idx="1">
                  <c:v>9.0000000000000071</c:v>
                </c:pt>
              </c:numCache>
            </c:numRef>
          </c:xVal>
          <c:yVal>
            <c:numRef>
              <c:f>Claw!$C$13:$C$14</c:f>
              <c:numCache>
                <c:formatCode>General</c:formatCode>
                <c:ptCount val="2"/>
                <c:pt idx="0">
                  <c:v>22.499999999999996</c:v>
                </c:pt>
                <c:pt idx="1">
                  <c:v>22.499999999999996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AB-4BE1-AA36-94FF36C2FA1A}"/>
            </c:ext>
          </c:extLst>
        </c:ser>
        <c:ser>
          <c:idx val="3"/>
          <c:order val="3"/>
          <c:tx>
            <c:v>Bottom of Servo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Claw!$B$11:$B$12</c:f>
              <c:numCache>
                <c:formatCode>General</c:formatCode>
                <c:ptCount val="2"/>
                <c:pt idx="0">
                  <c:v>6.5000000000000071</c:v>
                </c:pt>
                <c:pt idx="1">
                  <c:v>9.0000000000000071</c:v>
                </c:pt>
              </c:numCache>
            </c:numRef>
          </c:xVal>
          <c:yVal>
            <c:numRef>
              <c:f>Claw!$C$11:$C$12</c:f>
              <c:numCache>
                <c:formatCode>General</c:formatCode>
                <c:ptCount val="2"/>
                <c:pt idx="0">
                  <c:v>19.749999999999996</c:v>
                </c:pt>
                <c:pt idx="1">
                  <c:v>19.749999999999996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AB-4BE1-AA36-94FF36C2FA1A}"/>
            </c:ext>
          </c:extLst>
        </c:ser>
        <c:ser>
          <c:idx val="4"/>
          <c:order val="4"/>
          <c:tx>
            <c:v>Arm Joint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Claw!$B$10</c:f>
              <c:numCache>
                <c:formatCode>General</c:formatCode>
                <c:ptCount val="1"/>
                <c:pt idx="0">
                  <c:v>6.0000000000000071</c:v>
                </c:pt>
              </c:numCache>
            </c:numRef>
          </c:xVal>
          <c:yVal>
            <c:numRef>
              <c:f>Claw!$C$10</c:f>
              <c:numCache>
                <c:formatCode>General</c:formatCode>
                <c:ptCount val="1"/>
                <c:pt idx="0">
                  <c:v>21.999999999999996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AB-4BE1-AA36-94FF36C2FA1A}"/>
            </c:ext>
          </c:extLst>
        </c:ser>
        <c:ser>
          <c:idx val="5"/>
          <c:order val="5"/>
          <c:tx>
            <c:v>Rotation Joint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Claw!$B$15</c:f>
              <c:numCache>
                <c:formatCode>General</c:formatCode>
                <c:ptCount val="1"/>
                <c:pt idx="0">
                  <c:v>7.0000000000000071</c:v>
                </c:pt>
              </c:numCache>
            </c:numRef>
          </c:xVal>
          <c:yVal>
            <c:numRef>
              <c:f>Claw!$C$15</c:f>
              <c:numCache>
                <c:formatCode>General</c:formatCode>
                <c:ptCount val="1"/>
                <c:pt idx="0">
                  <c:v>19.499999999999996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AB-4BE1-AA36-94FF36C2FA1A}"/>
            </c:ext>
          </c:extLst>
        </c:ser>
        <c:ser>
          <c:idx val="6"/>
          <c:order val="6"/>
          <c:tx>
            <c:v>Claw Holder Left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(Claw!$B$16,Claw!$B$18)</c:f>
              <c:numCache>
                <c:formatCode>General</c:formatCode>
                <c:ptCount val="2"/>
                <c:pt idx="0">
                  <c:v>7.0000000000000071</c:v>
                </c:pt>
                <c:pt idx="1">
                  <c:v>7.0000000000000071</c:v>
                </c:pt>
              </c:numCache>
            </c:numRef>
          </c:xVal>
          <c:yVal>
            <c:numRef>
              <c:f>(Claw!$C$16,Claw!$C$18)</c:f>
              <c:numCache>
                <c:formatCode>General</c:formatCode>
                <c:ptCount val="2"/>
                <c:pt idx="0">
                  <c:v>19.249999999999996</c:v>
                </c:pt>
                <c:pt idx="1">
                  <c:v>19.499999999999996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AB-4BE1-AA36-94FF36C2FA1A}"/>
            </c:ext>
          </c:extLst>
        </c:ser>
        <c:ser>
          <c:idx val="7"/>
          <c:order val="7"/>
          <c:tx>
            <c:v>Claw Holder Right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(Claw!$B$17,Claw!$B$19)</c:f>
              <c:numCache>
                <c:formatCode>General</c:formatCode>
                <c:ptCount val="2"/>
                <c:pt idx="0">
                  <c:v>10.500000000000007</c:v>
                </c:pt>
                <c:pt idx="1">
                  <c:v>10.500000000000007</c:v>
                </c:pt>
              </c:numCache>
            </c:numRef>
          </c:xVal>
          <c:yVal>
            <c:numRef>
              <c:f>(Claw!$C$17,Claw!$C$19)</c:f>
              <c:numCache>
                <c:formatCode>General</c:formatCode>
                <c:ptCount val="2"/>
                <c:pt idx="0">
                  <c:v>19.249999999999996</c:v>
                </c:pt>
                <c:pt idx="1">
                  <c:v>19.499999999999996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AB-4BE1-AA36-94FF36C2FA1A}"/>
            </c:ext>
          </c:extLst>
        </c:ser>
        <c:ser>
          <c:idx val="8"/>
          <c:order val="8"/>
          <c:tx>
            <c:v>Claw Holder Top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Claw!$B$18:$B$19</c:f>
              <c:numCache>
                <c:formatCode>General</c:formatCode>
                <c:ptCount val="2"/>
                <c:pt idx="0">
                  <c:v>7.0000000000000071</c:v>
                </c:pt>
                <c:pt idx="1">
                  <c:v>10.500000000000007</c:v>
                </c:pt>
              </c:numCache>
            </c:numRef>
          </c:xVal>
          <c:yVal>
            <c:numRef>
              <c:f>Claw!$C$18:$C$19</c:f>
              <c:numCache>
                <c:formatCode>General</c:formatCode>
                <c:ptCount val="2"/>
                <c:pt idx="0">
                  <c:v>19.499999999999996</c:v>
                </c:pt>
                <c:pt idx="1">
                  <c:v>19.499999999999996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AB-4BE1-AA36-94FF36C2FA1A}"/>
            </c:ext>
          </c:extLst>
        </c:ser>
        <c:ser>
          <c:idx val="9"/>
          <c:order val="9"/>
          <c:tx>
            <c:v>Claw Holder Bottom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Claw!$B$16:$B$17</c:f>
              <c:numCache>
                <c:formatCode>General</c:formatCode>
                <c:ptCount val="2"/>
                <c:pt idx="0">
                  <c:v>7.0000000000000071</c:v>
                </c:pt>
                <c:pt idx="1">
                  <c:v>10.500000000000007</c:v>
                </c:pt>
              </c:numCache>
            </c:numRef>
          </c:xVal>
          <c:yVal>
            <c:numRef>
              <c:f>Claw!$C$16:$C$17</c:f>
              <c:numCache>
                <c:formatCode>General</c:formatCode>
                <c:ptCount val="2"/>
                <c:pt idx="0">
                  <c:v>19.249999999999996</c:v>
                </c:pt>
                <c:pt idx="1">
                  <c:v>19.249999999999996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AB-4BE1-AA36-94FF36C2FA1A}"/>
            </c:ext>
          </c:extLst>
        </c:ser>
        <c:ser>
          <c:idx val="10"/>
          <c:order val="10"/>
          <c:tx>
            <c:v>Claw Left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(Claw!$B$20,Claw!$B$22)</c:f>
              <c:numCache>
                <c:formatCode>General</c:formatCode>
                <c:ptCount val="2"/>
                <c:pt idx="0">
                  <c:v>8.1250000000000071</c:v>
                </c:pt>
                <c:pt idx="1">
                  <c:v>8.1250000000000071</c:v>
                </c:pt>
              </c:numCache>
            </c:numRef>
          </c:xVal>
          <c:yVal>
            <c:numRef>
              <c:f>(Claw!$C$20,Claw!$C$22)</c:f>
              <c:numCache>
                <c:formatCode>General</c:formatCode>
                <c:ptCount val="2"/>
                <c:pt idx="0">
                  <c:v>14.249999999999996</c:v>
                </c:pt>
                <c:pt idx="1">
                  <c:v>19.249999999999996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AB-4BE1-AA36-94FF36C2FA1A}"/>
            </c:ext>
          </c:extLst>
        </c:ser>
        <c:ser>
          <c:idx val="11"/>
          <c:order val="11"/>
          <c:tx>
            <c:v>Claw Right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(Claw!$B$21,Claw!$B$23)</c:f>
              <c:numCache>
                <c:formatCode>General</c:formatCode>
                <c:ptCount val="2"/>
                <c:pt idx="0">
                  <c:v>11.625000000000007</c:v>
                </c:pt>
                <c:pt idx="1">
                  <c:v>11.625000000000007</c:v>
                </c:pt>
              </c:numCache>
            </c:numRef>
          </c:xVal>
          <c:yVal>
            <c:numRef>
              <c:f>(Claw!$C$21,Claw!$C$23)</c:f>
              <c:numCache>
                <c:formatCode>General</c:formatCode>
                <c:ptCount val="2"/>
                <c:pt idx="0">
                  <c:v>14.249999999999996</c:v>
                </c:pt>
                <c:pt idx="1">
                  <c:v>19.249999999999996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AB-4BE1-AA36-94FF36C2FA1A}"/>
            </c:ext>
          </c:extLst>
        </c:ser>
        <c:ser>
          <c:idx val="12"/>
          <c:order val="12"/>
          <c:tx>
            <c:v>Claw Top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Claw!$B$22:$B$23</c:f>
              <c:numCache>
                <c:formatCode>General</c:formatCode>
                <c:ptCount val="2"/>
                <c:pt idx="0">
                  <c:v>8.1250000000000071</c:v>
                </c:pt>
                <c:pt idx="1">
                  <c:v>11.625000000000007</c:v>
                </c:pt>
              </c:numCache>
            </c:numRef>
          </c:xVal>
          <c:yVal>
            <c:numRef>
              <c:f>Claw!$C$22:$C$23</c:f>
              <c:numCache>
                <c:formatCode>General</c:formatCode>
                <c:ptCount val="2"/>
                <c:pt idx="0">
                  <c:v>19.249999999999996</c:v>
                </c:pt>
                <c:pt idx="1">
                  <c:v>19.249999999999996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3AB-4BE1-AA36-94FF36C2FA1A}"/>
            </c:ext>
          </c:extLst>
        </c:ser>
        <c:ser>
          <c:idx val="13"/>
          <c:order val="13"/>
          <c:tx>
            <c:v>Lower Arm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Claw!$B$24:$B$25</c:f>
              <c:numCache>
                <c:formatCode>General</c:formatCode>
                <c:ptCount val="2"/>
                <c:pt idx="0">
                  <c:v>-2.2302857878969564</c:v>
                </c:pt>
                <c:pt idx="1">
                  <c:v>0</c:v>
                </c:pt>
              </c:numCache>
            </c:numRef>
          </c:xVal>
          <c:yVal>
            <c:numRef>
              <c:f>Claw!$C$24:$C$25</c:f>
              <c:numCache>
                <c:formatCode>General</c:formatCode>
                <c:ptCount val="2"/>
                <c:pt idx="0">
                  <c:v>12.426441578517352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3AB-4BE1-AA36-94FF36C2FA1A}"/>
            </c:ext>
          </c:extLst>
        </c:ser>
        <c:ser>
          <c:idx val="14"/>
          <c:order val="14"/>
          <c:tx>
            <c:v>Upper Arm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(Claw!$B$10,Claw!$B$24)</c:f>
              <c:numCache>
                <c:formatCode>General</c:formatCode>
                <c:ptCount val="2"/>
                <c:pt idx="0">
                  <c:v>6.0000000000000071</c:v>
                </c:pt>
                <c:pt idx="1">
                  <c:v>-2.2302857878969564</c:v>
                </c:pt>
              </c:numCache>
            </c:numRef>
          </c:xVal>
          <c:yVal>
            <c:numRef>
              <c:f>(Claw!$C$10,Claw!$C$24)</c:f>
              <c:numCache>
                <c:formatCode>General</c:formatCode>
                <c:ptCount val="2"/>
                <c:pt idx="0">
                  <c:v>21.999999999999996</c:v>
                </c:pt>
                <c:pt idx="1">
                  <c:v>12.426441578517352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3AB-4BE1-AA36-94FF36C2FA1A}"/>
            </c:ext>
          </c:extLst>
        </c:ser>
        <c:ser>
          <c:idx val="15"/>
          <c:order val="15"/>
          <c:tx>
            <c:v>X at Claw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Claw!$H$10</c:f>
              <c:numCache>
                <c:formatCode>General</c:formatCode>
                <c:ptCount val="1"/>
                <c:pt idx="0">
                  <c:v>3.6358544106307971</c:v>
                </c:pt>
              </c:numCache>
            </c:numRef>
          </c:xVal>
          <c:yVal>
            <c:numRef>
              <c:f>Claw!$C$22</c:f>
              <c:numCache>
                <c:formatCode>General</c:formatCode>
                <c:ptCount val="1"/>
                <c:pt idx="0">
                  <c:v>19.249999999999996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3AB-4BE1-AA36-94FF36C2FA1A}"/>
            </c:ext>
          </c:extLst>
        </c:ser>
        <c:ser>
          <c:idx val="16"/>
          <c:order val="16"/>
          <c:tx>
            <c:strRef>
              <c:f>Claw!$H$10:$H$14</c:f>
              <c:strCache>
                <c:ptCount val="5"/>
                <c:pt idx="0">
                  <c:v>3.635854411</c:v>
                </c:pt>
                <c:pt idx="1">
                  <c:v>6.429844653</c:v>
                </c:pt>
                <c:pt idx="2">
                  <c:v>5.570155347</c:v>
                </c:pt>
                <c:pt idx="3">
                  <c:v>4.710466042</c:v>
                </c:pt>
                <c:pt idx="4">
                  <c:v>-0.017825137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Claw!$H$10:$H$14</c:f>
              <c:numCache>
                <c:formatCode>General</c:formatCode>
                <c:ptCount val="5"/>
                <c:pt idx="0">
                  <c:v>3.6358544106307971</c:v>
                </c:pt>
                <c:pt idx="1">
                  <c:v>6.4298446526125943</c:v>
                </c:pt>
                <c:pt idx="2">
                  <c:v>5.570155347387427</c:v>
                </c:pt>
                <c:pt idx="3">
                  <c:v>4.7104660421622597</c:v>
                </c:pt>
                <c:pt idx="4">
                  <c:v>-1.7825136576160701E-2</c:v>
                </c:pt>
              </c:numCache>
            </c:numRef>
          </c:xVal>
          <c:yVal>
            <c:numRef>
              <c:f>Claw!$I$10:$I$14</c:f>
              <c:numCache>
                <c:formatCode>General</c:formatCode>
                <c:ptCount val="5"/>
                <c:pt idx="0">
                  <c:v>19.249999999999996</c:v>
                </c:pt>
                <c:pt idx="1">
                  <c:v>22.5</c:v>
                </c:pt>
                <c:pt idx="2">
                  <c:v>21.5</c:v>
                </c:pt>
                <c:pt idx="3">
                  <c:v>20.5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3AB-4BE1-AA36-94FF36C2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98975"/>
        <c:axId val="1363969711"/>
      </c:scatterChart>
      <c:valAx>
        <c:axId val="13623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69711"/>
        <c:crosses val="autoZero"/>
        <c:crossBetween val="midCat"/>
      </c:valAx>
      <c:valAx>
        <c:axId val="1363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Commands'!$F$1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Commands'!$E$2:$E$22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'Motor Commands'!$F$2:$F$22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2.7E-2</c:v>
                </c:pt>
                <c:pt idx="7">
                  <c:v>4.287499999999999E-2</c:v>
                </c:pt>
                <c:pt idx="8">
                  <c:v>6.4000000000000015E-2</c:v>
                </c:pt>
                <c:pt idx="9">
                  <c:v>9.1125000000000012E-2</c:v>
                </c:pt>
                <c:pt idx="10">
                  <c:v>0.125</c:v>
                </c:pt>
                <c:pt idx="11">
                  <c:v>0.16637500000000005</c:v>
                </c:pt>
                <c:pt idx="12">
                  <c:v>0.216</c:v>
                </c:pt>
                <c:pt idx="13">
                  <c:v>0.27462500000000006</c:v>
                </c:pt>
                <c:pt idx="14">
                  <c:v>0.34299999999999992</c:v>
                </c:pt>
                <c:pt idx="15">
                  <c:v>0.421875</c:v>
                </c:pt>
                <c:pt idx="16">
                  <c:v>0.51200000000000012</c:v>
                </c:pt>
                <c:pt idx="17">
                  <c:v>0.61412499999999992</c:v>
                </c:pt>
                <c:pt idx="18">
                  <c:v>0.72900000000000009</c:v>
                </c:pt>
                <c:pt idx="19">
                  <c:v>0.85737499999999989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D-42B8-BA30-E17085B4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91024"/>
        <c:axId val="456654336"/>
      </c:scatterChart>
      <c:valAx>
        <c:axId val="453991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54336"/>
        <c:crosses val="autoZero"/>
        <c:crossBetween val="midCat"/>
        <c:majorUnit val="0.1"/>
      </c:valAx>
      <c:valAx>
        <c:axId val="456654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0</xdr:row>
      <xdr:rowOff>167640</xdr:rowOff>
    </xdr:from>
    <xdr:to>
      <xdr:col>14</xdr:col>
      <xdr:colOff>594360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BEF8C-18C4-495B-A099-2524A300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1</xdr:row>
      <xdr:rowOff>106680</xdr:rowOff>
    </xdr:from>
    <xdr:to>
      <xdr:col>14</xdr:col>
      <xdr:colOff>45720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17916-BCD5-4BA4-BB3F-1B0C4BB3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76200</xdr:rowOff>
    </xdr:from>
    <xdr:to>
      <xdr:col>12</xdr:col>
      <xdr:colOff>487680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B1489-11AE-493E-9181-B78FF609C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DB7A-D314-417E-B4DA-F69266E375DE}">
  <dimension ref="A1:I25"/>
  <sheetViews>
    <sheetView workbookViewId="0">
      <selection activeCell="C17" sqref="C17"/>
    </sheetView>
  </sheetViews>
  <sheetFormatPr defaultRowHeight="14.4" x14ac:dyDescent="0.3"/>
  <cols>
    <col min="1" max="1" width="15.109375" bestFit="1" customWidth="1"/>
    <col min="2" max="2" width="12" bestFit="1" customWidth="1"/>
    <col min="3" max="3" width="8.109375" bestFit="1" customWidth="1"/>
    <col min="4" max="4" width="12" bestFit="1" customWidth="1"/>
    <col min="5" max="5" width="8" bestFit="1" customWidth="1"/>
    <col min="7" max="7" width="19.21875" bestFit="1" customWidth="1"/>
    <col min="8" max="8" width="26.21875" bestFit="1" customWidth="1"/>
    <col min="9" max="9" width="20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t="s">
        <v>15</v>
      </c>
      <c r="H1" t="s">
        <v>16</v>
      </c>
      <c r="I1" t="s">
        <v>17</v>
      </c>
    </row>
    <row r="2" spans="1:9" x14ac:dyDescent="0.3">
      <c r="A2" t="s">
        <v>4</v>
      </c>
      <c r="B2">
        <v>6</v>
      </c>
      <c r="C2" t="s">
        <v>6</v>
      </c>
      <c r="D2" t="s">
        <v>7</v>
      </c>
      <c r="G2" t="s">
        <v>18</v>
      </c>
      <c r="H2" t="s">
        <v>21</v>
      </c>
      <c r="I2" t="s">
        <v>19</v>
      </c>
    </row>
    <row r="3" spans="1:9" x14ac:dyDescent="0.3">
      <c r="A3" t="s">
        <v>5</v>
      </c>
      <c r="B3">
        <v>22</v>
      </c>
      <c r="C3" t="s">
        <v>6</v>
      </c>
      <c r="D3" t="s">
        <v>7</v>
      </c>
      <c r="G3" t="s">
        <v>18</v>
      </c>
      <c r="H3" t="s">
        <v>22</v>
      </c>
      <c r="I3" t="s">
        <v>19</v>
      </c>
    </row>
    <row r="4" spans="1:9" x14ac:dyDescent="0.3">
      <c r="A4" t="s">
        <v>8</v>
      </c>
      <c r="B4">
        <f>b_ang+N</f>
        <v>100.17505896230035</v>
      </c>
      <c r="C4" t="s">
        <v>10</v>
      </c>
      <c r="D4" t="s">
        <v>11</v>
      </c>
      <c r="H4" t="s">
        <v>23</v>
      </c>
    </row>
    <row r="5" spans="1:9" x14ac:dyDescent="0.3">
      <c r="A5" t="s">
        <v>9</v>
      </c>
      <c r="B5">
        <f>MAX(A-M,$H$8)</f>
        <v>139.31470363158405</v>
      </c>
      <c r="C5" t="s">
        <v>10</v>
      </c>
      <c r="D5" t="s">
        <v>11</v>
      </c>
      <c r="H5" t="s">
        <v>24</v>
      </c>
    </row>
    <row r="6" spans="1:9" x14ac:dyDescent="0.3">
      <c r="A6" t="s">
        <v>38</v>
      </c>
      <c r="B6">
        <v>12.625</v>
      </c>
      <c r="C6" t="s">
        <v>6</v>
      </c>
      <c r="D6" t="s">
        <v>12</v>
      </c>
    </row>
    <row r="7" spans="1:9" x14ac:dyDescent="0.3">
      <c r="A7" t="s">
        <v>37</v>
      </c>
      <c r="B7">
        <v>12.625</v>
      </c>
      <c r="C7" t="s">
        <v>6</v>
      </c>
      <c r="D7" t="s">
        <v>12</v>
      </c>
    </row>
    <row r="8" spans="1:9" x14ac:dyDescent="0.3">
      <c r="A8" t="s">
        <v>13</v>
      </c>
      <c r="B8">
        <f>SQRT(x^2+y^2)</f>
        <v>22.803508501982758</v>
      </c>
      <c r="C8" t="s">
        <v>6</v>
      </c>
      <c r="D8" t="s">
        <v>11</v>
      </c>
      <c r="G8" t="s">
        <v>35</v>
      </c>
      <c r="H8">
        <v>15</v>
      </c>
      <c r="I8" t="s">
        <v>36</v>
      </c>
    </row>
    <row r="9" spans="1:9" x14ac:dyDescent="0.3">
      <c r="A9" t="s">
        <v>14</v>
      </c>
      <c r="B9">
        <f>DEGREES(ATAN2(x,y))</f>
        <v>74.744881296942225</v>
      </c>
      <c r="C9" t="s">
        <v>10</v>
      </c>
      <c r="D9" t="s">
        <v>11</v>
      </c>
    </row>
    <row r="10" spans="1:9" x14ac:dyDescent="0.3">
      <c r="A10" t="s">
        <v>20</v>
      </c>
      <c r="B10">
        <f>DEGREES(ACOS((UPPER_LENGTH^2-LOWER_LENGTH^2-HYPOT^2)/(-2*LOWER_LENGTH*HYPOT)))</f>
        <v>25.43017766535813</v>
      </c>
      <c r="C10" t="s">
        <v>10</v>
      </c>
      <c r="D10" t="s">
        <v>11</v>
      </c>
    </row>
    <row r="11" spans="1:9" x14ac:dyDescent="0.3">
      <c r="A11" t="s">
        <v>25</v>
      </c>
      <c r="B11">
        <f>MAX(DEGREES(ACOS((HYPOT^2-UPPER_LENGTH^2-LOWER_LENGTH^2)/(-2*UPPER_LENGTH*LOWER_LENGTH))),$H$8)</f>
        <v>129.13964466928371</v>
      </c>
      <c r="C11" t="s">
        <v>10</v>
      </c>
      <c r="D11" t="s">
        <v>11</v>
      </c>
    </row>
    <row r="12" spans="1:9" x14ac:dyDescent="0.3">
      <c r="A12" t="s">
        <v>26</v>
      </c>
      <c r="B12">
        <f>90-S1_</f>
        <v>-10.175058962300355</v>
      </c>
      <c r="C12" t="s">
        <v>10</v>
      </c>
      <c r="D12" t="s">
        <v>11</v>
      </c>
    </row>
    <row r="15" spans="1:9" x14ac:dyDescent="0.3">
      <c r="A15" t="s">
        <v>0</v>
      </c>
      <c r="B15" t="s">
        <v>27</v>
      </c>
      <c r="C15" t="s">
        <v>28</v>
      </c>
      <c r="D15" t="s">
        <v>29</v>
      </c>
      <c r="E15" t="s">
        <v>30</v>
      </c>
    </row>
    <row r="16" spans="1:9" x14ac:dyDescent="0.3">
      <c r="A16">
        <v>0</v>
      </c>
      <c r="B16">
        <f>LOWER_LENGTH*COS(RADIANS(S1_))*A16</f>
        <v>0</v>
      </c>
      <c r="C16">
        <f>LOWER_LENGTH*SIN(RADIANS(S1_))*A16</f>
        <v>0</v>
      </c>
      <c r="D16">
        <f>UPPER_LENGTH*COS(RADIANS(S2_-90))*A16+$B$17</f>
        <v>-2.2302857878969564</v>
      </c>
      <c r="E16">
        <f>UPPER_LENGTH*SIN(RADIANS(S2_-90))*A16+$C$17</f>
        <v>12.426441578517352</v>
      </c>
    </row>
    <row r="17" spans="1:6" x14ac:dyDescent="0.3">
      <c r="A17">
        <v>1</v>
      </c>
      <c r="B17">
        <f>LOWER_LENGTH*COS(RADIANS(S1_))*A17</f>
        <v>-2.2302857878969564</v>
      </c>
      <c r="C17">
        <f>LOWER_LENGTH*SIN(RADIANS(S1_))*A17</f>
        <v>12.426441578517352</v>
      </c>
      <c r="D17">
        <f>UPPER_LENGTH*COS(RADIANS(S2_-90))*A17+$B$17</f>
        <v>6.0000000000000071</v>
      </c>
      <c r="E17">
        <f>UPPER_LENGTH*SIN(RADIANS(S2_-90))*A17+$C$17</f>
        <v>21.999999999999996</v>
      </c>
    </row>
    <row r="19" spans="1:6" x14ac:dyDescent="0.3">
      <c r="A19" t="s">
        <v>31</v>
      </c>
      <c r="B19">
        <f>B17-B16</f>
        <v>-2.2302857878969564</v>
      </c>
      <c r="C19">
        <f>C17-C16</f>
        <v>12.426441578517352</v>
      </c>
      <c r="D19">
        <f>D17-D16</f>
        <v>8.230285787896964</v>
      </c>
      <c r="E19">
        <f>E17-E16</f>
        <v>9.5735584214826446</v>
      </c>
    </row>
    <row r="20" spans="1:6" x14ac:dyDescent="0.3">
      <c r="A20" t="s">
        <v>32</v>
      </c>
      <c r="B20">
        <f>SQRT(B19*B19+C19*C19)</f>
        <v>12.624999999999998</v>
      </c>
      <c r="D20">
        <f>SQRT(D19*D19+E19*E19)</f>
        <v>12.625</v>
      </c>
    </row>
    <row r="22" spans="1:6" x14ac:dyDescent="0.3">
      <c r="A22" t="s">
        <v>40</v>
      </c>
      <c r="B22">
        <f>SQRT(SUMSQ(B2:B3))</f>
        <v>22.803508501982758</v>
      </c>
    </row>
    <row r="23" spans="1:6" x14ac:dyDescent="0.3">
      <c r="A23" t="s">
        <v>39</v>
      </c>
      <c r="B23">
        <f>LOWER_LENGTH+UPPER_LENGTH</f>
        <v>25.25</v>
      </c>
      <c r="E23" t="s">
        <v>45</v>
      </c>
    </row>
    <row r="24" spans="1:6" x14ac:dyDescent="0.3">
      <c r="A24" t="s">
        <v>34</v>
      </c>
      <c r="B24">
        <f>SQRT(UPPER_LENGTH^2+LOWER_LENGTH^2-2*UPPER_LENGTH*LOWER_LENGTH*COS(RADIANS($H$8)))</f>
        <v>3.2957863535562986</v>
      </c>
      <c r="E24" t="s">
        <v>4</v>
      </c>
      <c r="F24">
        <v>3.375</v>
      </c>
    </row>
    <row r="25" spans="1:6" x14ac:dyDescent="0.3">
      <c r="A25" t="s">
        <v>33</v>
      </c>
      <c r="B25" t="b">
        <f>AND(B23&gt;=B22,B22&gt;=B24)</f>
        <v>1</v>
      </c>
      <c r="E25" t="s">
        <v>5</v>
      </c>
      <c r="F25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CC97-4F6C-4DBA-BB11-DBBC64DD5AA1}">
  <dimension ref="A1:I25"/>
  <sheetViews>
    <sheetView workbookViewId="0">
      <selection activeCell="C3" sqref="A1:F6"/>
    </sheetView>
  </sheetViews>
  <sheetFormatPr defaultRowHeight="14.4" x14ac:dyDescent="0.3"/>
  <cols>
    <col min="1" max="1" width="24.77734375" bestFit="1" customWidth="1"/>
    <col min="2" max="2" width="6.21875" bestFit="1" customWidth="1"/>
    <col min="3" max="3" width="5.88671875" bestFit="1" customWidth="1"/>
    <col min="4" max="5" width="7.5546875" bestFit="1" customWidth="1"/>
    <col min="6" max="6" width="12.44140625" bestFit="1" customWidth="1"/>
    <col min="8" max="8" width="14.77734375" bestFit="1" customWidth="1"/>
  </cols>
  <sheetData>
    <row r="1" spans="1:9" x14ac:dyDescent="0.3">
      <c r="B1" t="s">
        <v>57</v>
      </c>
      <c r="C1" t="s">
        <v>58</v>
      </c>
      <c r="D1" t="s">
        <v>56</v>
      </c>
      <c r="E1" t="s">
        <v>55</v>
      </c>
      <c r="F1" t="s">
        <v>61</v>
      </c>
      <c r="H1" t="s">
        <v>72</v>
      </c>
    </row>
    <row r="2" spans="1:9" x14ac:dyDescent="0.3">
      <c r="A2" t="s">
        <v>54</v>
      </c>
      <c r="B2">
        <v>2.5</v>
      </c>
      <c r="C2">
        <v>2.75</v>
      </c>
      <c r="D2">
        <v>0.5</v>
      </c>
      <c r="E2">
        <v>0.5</v>
      </c>
      <c r="F2" t="s">
        <v>51</v>
      </c>
      <c r="H2">
        <f>(Upper_Arm_End_Y-Lower_Arm_End_Y)/(Upper_Arm_End_X-Lower_Arm_End_X)</f>
        <v>1.1632109343713226</v>
      </c>
      <c r="I2">
        <f>(Upper_Arm_End_Y-Lower_Arm_End_Y)/(Upper_Arm_End_X-Lower_Arm_End_X)</f>
        <v>1.1632109343713226</v>
      </c>
    </row>
    <row r="3" spans="1:9" x14ac:dyDescent="0.3">
      <c r="A3" t="s">
        <v>46</v>
      </c>
      <c r="D3">
        <f>1</f>
        <v>1</v>
      </c>
      <c r="E3">
        <v>-2.5</v>
      </c>
      <c r="F3" t="s">
        <v>51</v>
      </c>
      <c r="H3" t="s">
        <v>73</v>
      </c>
    </row>
    <row r="4" spans="1:9" x14ac:dyDescent="0.3">
      <c r="A4" t="s">
        <v>60</v>
      </c>
      <c r="B4">
        <f>3.5*COS(RADIANS($B$6))</f>
        <v>3.5</v>
      </c>
      <c r="C4">
        <v>0.25</v>
      </c>
      <c r="F4" t="s">
        <v>46</v>
      </c>
      <c r="H4" t="s">
        <v>74</v>
      </c>
    </row>
    <row r="5" spans="1:9" x14ac:dyDescent="0.3">
      <c r="A5" t="s">
        <v>59</v>
      </c>
      <c r="B5">
        <f>4.75*COS(RADIANS($B$6))</f>
        <v>4.75</v>
      </c>
      <c r="C5">
        <v>5</v>
      </c>
      <c r="D5">
        <f>D3</f>
        <v>1</v>
      </c>
      <c r="E5">
        <f>E3-0.5</f>
        <v>-3</v>
      </c>
      <c r="F5" t="s">
        <v>60</v>
      </c>
      <c r="H5">
        <f>C10-H2*B10</f>
        <v>15.020734393772052</v>
      </c>
    </row>
    <row r="6" spans="1:9" x14ac:dyDescent="0.3">
      <c r="A6" t="s">
        <v>71</v>
      </c>
      <c r="B6">
        <v>0</v>
      </c>
      <c r="H6" t="s">
        <v>76</v>
      </c>
    </row>
    <row r="9" spans="1:9" x14ac:dyDescent="0.3">
      <c r="B9" t="s">
        <v>53</v>
      </c>
      <c r="C9" t="s">
        <v>52</v>
      </c>
      <c r="H9" t="s">
        <v>75</v>
      </c>
    </row>
    <row r="10" spans="1:9" x14ac:dyDescent="0.3">
      <c r="A10" t="s">
        <v>51</v>
      </c>
      <c r="B10">
        <f>'Arm Controls'!D17</f>
        <v>6.0000000000000071</v>
      </c>
      <c r="C10">
        <f>'Arm Controls'!E17</f>
        <v>21.999999999999996</v>
      </c>
      <c r="H10">
        <f>(I10-$H$5)/$H$2</f>
        <v>3.6358544106307971</v>
      </c>
      <c r="I10">
        <f>C22</f>
        <v>19.249999999999996</v>
      </c>
    </row>
    <row r="11" spans="1:9" x14ac:dyDescent="0.3">
      <c r="A11" t="s">
        <v>50</v>
      </c>
      <c r="B11">
        <f>$B$10+$D$2</f>
        <v>6.5000000000000071</v>
      </c>
      <c r="C11">
        <f>$C$10+$E$2-$C$2</f>
        <v>19.749999999999996</v>
      </c>
      <c r="H11">
        <f>(I11-$H$5)/$H$2</f>
        <v>6.4298446526125943</v>
      </c>
      <c r="I11">
        <v>22.5</v>
      </c>
    </row>
    <row r="12" spans="1:9" x14ac:dyDescent="0.3">
      <c r="A12" t="s">
        <v>49</v>
      </c>
      <c r="B12">
        <f>$B$10+$D$2+$B$2</f>
        <v>9.0000000000000071</v>
      </c>
      <c r="C12">
        <f>$C$10+$E$2-$C$2</f>
        <v>19.749999999999996</v>
      </c>
      <c r="H12">
        <f>(I12-$H$5)/$H$2</f>
        <v>5.570155347387427</v>
      </c>
      <c r="I12">
        <f>I11-1</f>
        <v>21.5</v>
      </c>
    </row>
    <row r="13" spans="1:9" x14ac:dyDescent="0.3">
      <c r="A13" t="s">
        <v>48</v>
      </c>
      <c r="B13">
        <f>$B$10+$D$2</f>
        <v>6.5000000000000071</v>
      </c>
      <c r="C13">
        <f>$C$10+$E$2</f>
        <v>22.499999999999996</v>
      </c>
      <c r="H13">
        <f>(I13-$H$5)/$H$2</f>
        <v>4.7104660421622597</v>
      </c>
      <c r="I13">
        <f>I12-1</f>
        <v>20.5</v>
      </c>
    </row>
    <row r="14" spans="1:9" x14ac:dyDescent="0.3">
      <c r="A14" t="s">
        <v>47</v>
      </c>
      <c r="B14">
        <f>$B$10+$D$2+$B$2</f>
        <v>9.0000000000000071</v>
      </c>
      <c r="C14">
        <f>$C$10+$E$2</f>
        <v>22.499999999999996</v>
      </c>
      <c r="H14">
        <f>(I14-$H$5)/$H$2</f>
        <v>-1.7825136576160701E-2</v>
      </c>
      <c r="I14">
        <v>15</v>
      </c>
    </row>
    <row r="15" spans="1:9" x14ac:dyDescent="0.3">
      <c r="A15" t="s">
        <v>46</v>
      </c>
      <c r="B15">
        <f>$B$10+$D$3</f>
        <v>7.0000000000000071</v>
      </c>
      <c r="C15">
        <f>$C$10+$E$3</f>
        <v>19.499999999999996</v>
      </c>
    </row>
    <row r="16" spans="1:9" x14ac:dyDescent="0.3">
      <c r="A16" t="s">
        <v>62</v>
      </c>
      <c r="B16">
        <f>B15</f>
        <v>7.0000000000000071</v>
      </c>
      <c r="C16">
        <f>C15-$C$4</f>
        <v>19.249999999999996</v>
      </c>
    </row>
    <row r="17" spans="1:3" x14ac:dyDescent="0.3">
      <c r="A17" t="s">
        <v>63</v>
      </c>
      <c r="B17">
        <f>B16+B4</f>
        <v>10.500000000000007</v>
      </c>
      <c r="C17">
        <f>C16</f>
        <v>19.249999999999996</v>
      </c>
    </row>
    <row r="18" spans="1:3" x14ac:dyDescent="0.3">
      <c r="A18" t="s">
        <v>65</v>
      </c>
      <c r="B18">
        <f>B16</f>
        <v>7.0000000000000071</v>
      </c>
      <c r="C18">
        <f>C15</f>
        <v>19.499999999999996</v>
      </c>
    </row>
    <row r="19" spans="1:3" x14ac:dyDescent="0.3">
      <c r="A19" t="s">
        <v>64</v>
      </c>
      <c r="B19">
        <f>B17</f>
        <v>10.500000000000007</v>
      </c>
      <c r="C19">
        <f>C15</f>
        <v>19.499999999999996</v>
      </c>
    </row>
    <row r="20" spans="1:3" x14ac:dyDescent="0.3">
      <c r="A20" t="s">
        <v>66</v>
      </c>
      <c r="B20">
        <f>$B$17-$B$5/2</f>
        <v>8.1250000000000071</v>
      </c>
      <c r="C20">
        <f>C16-$C$5</f>
        <v>14.249999999999996</v>
      </c>
    </row>
    <row r="21" spans="1:3" x14ac:dyDescent="0.3">
      <c r="A21" t="s">
        <v>67</v>
      </c>
      <c r="B21">
        <f>B20+$B$4</f>
        <v>11.625000000000007</v>
      </c>
      <c r="C21">
        <f>C17-$C$5</f>
        <v>14.249999999999996</v>
      </c>
    </row>
    <row r="22" spans="1:3" x14ac:dyDescent="0.3">
      <c r="A22" t="s">
        <v>68</v>
      </c>
      <c r="B22">
        <f>$B$17-$B$5/2</f>
        <v>8.1250000000000071</v>
      </c>
      <c r="C22">
        <f>C17</f>
        <v>19.249999999999996</v>
      </c>
    </row>
    <row r="23" spans="1:3" x14ac:dyDescent="0.3">
      <c r="A23" t="s">
        <v>69</v>
      </c>
      <c r="B23">
        <f>B22+$B$4</f>
        <v>11.625000000000007</v>
      </c>
      <c r="C23">
        <f>C17</f>
        <v>19.249999999999996</v>
      </c>
    </row>
    <row r="24" spans="1:3" x14ac:dyDescent="0.3">
      <c r="A24" t="s">
        <v>70</v>
      </c>
      <c r="B24">
        <f>'Arm Controls'!D16</f>
        <v>-2.2302857878969564</v>
      </c>
      <c r="C24">
        <f>'Arm Controls'!E16</f>
        <v>12.426441578517352</v>
      </c>
    </row>
    <row r="25" spans="1:3" x14ac:dyDescent="0.3">
      <c r="B25">
        <v>0</v>
      </c>
      <c r="C2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1F17-EE73-43F0-AF52-F5F0446CD6B5}">
  <dimension ref="A1:F6"/>
  <sheetViews>
    <sheetView tabSelected="1" workbookViewId="0">
      <selection activeCell="D5" sqref="D5"/>
    </sheetView>
  </sheetViews>
  <sheetFormatPr defaultRowHeight="14.4" x14ac:dyDescent="0.3"/>
  <cols>
    <col min="1" max="1" width="15.44140625" bestFit="1" customWidth="1"/>
    <col min="2" max="2" width="5.88671875" bestFit="1" customWidth="1"/>
    <col min="3" max="3" width="6.21875" bestFit="1" customWidth="1"/>
    <col min="4" max="5" width="7.5546875" bestFit="1" customWidth="1"/>
    <col min="6" max="6" width="12.44140625" bestFit="1" customWidth="1"/>
  </cols>
  <sheetData>
    <row r="1" spans="1:6" x14ac:dyDescent="0.3">
      <c r="B1" t="s">
        <v>53</v>
      </c>
      <c r="C1" t="s">
        <v>52</v>
      </c>
    </row>
    <row r="2" spans="1:6" x14ac:dyDescent="0.3">
      <c r="B2" t="s">
        <v>57</v>
      </c>
      <c r="C2" t="s">
        <v>32</v>
      </c>
      <c r="D2" t="s">
        <v>56</v>
      </c>
      <c r="E2" t="s">
        <v>55</v>
      </c>
      <c r="F2" t="s">
        <v>61</v>
      </c>
    </row>
    <row r="3" spans="1:6" x14ac:dyDescent="0.3">
      <c r="A3" t="s">
        <v>46</v>
      </c>
      <c r="D3">
        <v>0</v>
      </c>
      <c r="E3">
        <v>-2.5</v>
      </c>
      <c r="F3" t="s">
        <v>51</v>
      </c>
    </row>
    <row r="4" spans="1:6" x14ac:dyDescent="0.3">
      <c r="A4" t="s">
        <v>60</v>
      </c>
      <c r="B4">
        <v>1</v>
      </c>
      <c r="C4">
        <f>3.5*COS(RADIANS($B$6))</f>
        <v>3.5</v>
      </c>
      <c r="D4">
        <v>0</v>
      </c>
      <c r="E4">
        <v>0</v>
      </c>
      <c r="F4" t="s">
        <v>46</v>
      </c>
    </row>
    <row r="5" spans="1:6" x14ac:dyDescent="0.3">
      <c r="A5" t="s">
        <v>59</v>
      </c>
      <c r="B5">
        <v>1</v>
      </c>
      <c r="C5">
        <f>4.75*COS(RADIANS($B$6))</f>
        <v>4.75</v>
      </c>
      <c r="D5">
        <f>D3</f>
        <v>0</v>
      </c>
      <c r="E5">
        <f>E3-0.5</f>
        <v>-3</v>
      </c>
      <c r="F5" t="s">
        <v>60</v>
      </c>
    </row>
    <row r="6" spans="1:6" x14ac:dyDescent="0.3">
      <c r="A6" t="s">
        <v>71</v>
      </c>
      <c r="B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A856-6ADF-448A-B7BD-69911367D557}">
  <dimension ref="A1:F22"/>
  <sheetViews>
    <sheetView topLeftCell="A3" workbookViewId="0">
      <selection activeCell="B2" sqref="B2"/>
    </sheetView>
  </sheetViews>
  <sheetFormatPr defaultRowHeight="14.4" x14ac:dyDescent="0.3"/>
  <cols>
    <col min="1" max="1" width="10.5546875" bestFit="1" customWidth="1"/>
    <col min="2" max="2" width="5" bestFit="1" customWidth="1"/>
    <col min="5" max="5" width="5.21875" bestFit="1" customWidth="1"/>
    <col min="6" max="6" width="9" bestFit="1" customWidth="1"/>
  </cols>
  <sheetData>
    <row r="1" spans="1:6" x14ac:dyDescent="0.3">
      <c r="E1" t="s">
        <v>43</v>
      </c>
      <c r="F1" t="s">
        <v>44</v>
      </c>
    </row>
    <row r="2" spans="1:6" x14ac:dyDescent="0.3">
      <c r="A2" t="s">
        <v>41</v>
      </c>
      <c r="B2">
        <v>0.2</v>
      </c>
      <c r="E2">
        <v>0</v>
      </c>
      <c r="F2">
        <f>IF(E2&lt;=$B$2,0,E2)^3*$B$3</f>
        <v>0</v>
      </c>
    </row>
    <row r="3" spans="1:6" x14ac:dyDescent="0.3">
      <c r="A3" t="s">
        <v>42</v>
      </c>
      <c r="B3">
        <v>1</v>
      </c>
      <c r="E3">
        <v>0.05</v>
      </c>
      <c r="F3">
        <f t="shared" ref="F3:F21" si="0">IF(E3&lt;=$B$2,0,E3)^3*$B$3</f>
        <v>0</v>
      </c>
    </row>
    <row r="4" spans="1:6" x14ac:dyDescent="0.3">
      <c r="E4">
        <v>0.1</v>
      </c>
      <c r="F4">
        <f t="shared" si="0"/>
        <v>0</v>
      </c>
    </row>
    <row r="5" spans="1:6" x14ac:dyDescent="0.3">
      <c r="E5">
        <v>0.15</v>
      </c>
      <c r="F5">
        <f t="shared" si="0"/>
        <v>0</v>
      </c>
    </row>
    <row r="6" spans="1:6" x14ac:dyDescent="0.3">
      <c r="E6">
        <v>0.2</v>
      </c>
      <c r="F6">
        <f t="shared" si="0"/>
        <v>0</v>
      </c>
    </row>
    <row r="7" spans="1:6" x14ac:dyDescent="0.3">
      <c r="E7">
        <v>0.25</v>
      </c>
      <c r="F7">
        <f t="shared" si="0"/>
        <v>1.5625E-2</v>
      </c>
    </row>
    <row r="8" spans="1:6" x14ac:dyDescent="0.3">
      <c r="E8">
        <v>0.3</v>
      </c>
      <c r="F8">
        <f t="shared" si="0"/>
        <v>2.7E-2</v>
      </c>
    </row>
    <row r="9" spans="1:6" x14ac:dyDescent="0.3">
      <c r="E9">
        <v>0.35</v>
      </c>
      <c r="F9">
        <f t="shared" si="0"/>
        <v>4.287499999999999E-2</v>
      </c>
    </row>
    <row r="10" spans="1:6" x14ac:dyDescent="0.3">
      <c r="E10">
        <v>0.4</v>
      </c>
      <c r="F10">
        <f t="shared" si="0"/>
        <v>6.4000000000000015E-2</v>
      </c>
    </row>
    <row r="11" spans="1:6" x14ac:dyDescent="0.3">
      <c r="E11">
        <v>0.45</v>
      </c>
      <c r="F11">
        <f t="shared" si="0"/>
        <v>9.1125000000000012E-2</v>
      </c>
    </row>
    <row r="12" spans="1:6" x14ac:dyDescent="0.3">
      <c r="E12">
        <v>0.5</v>
      </c>
      <c r="F12">
        <f t="shared" si="0"/>
        <v>0.125</v>
      </c>
    </row>
    <row r="13" spans="1:6" x14ac:dyDescent="0.3">
      <c r="E13">
        <v>0.55000000000000004</v>
      </c>
      <c r="F13">
        <f t="shared" si="0"/>
        <v>0.16637500000000005</v>
      </c>
    </row>
    <row r="14" spans="1:6" x14ac:dyDescent="0.3">
      <c r="E14">
        <v>0.6</v>
      </c>
      <c r="F14">
        <f t="shared" si="0"/>
        <v>0.216</v>
      </c>
    </row>
    <row r="15" spans="1:6" x14ac:dyDescent="0.3">
      <c r="E15">
        <v>0.65</v>
      </c>
      <c r="F15">
        <f t="shared" si="0"/>
        <v>0.27462500000000006</v>
      </c>
    </row>
    <row r="16" spans="1:6" x14ac:dyDescent="0.3">
      <c r="E16">
        <v>0.7</v>
      </c>
      <c r="F16">
        <f t="shared" si="0"/>
        <v>0.34299999999999992</v>
      </c>
    </row>
    <row r="17" spans="5:6" x14ac:dyDescent="0.3">
      <c r="E17">
        <v>0.75</v>
      </c>
      <c r="F17">
        <f t="shared" si="0"/>
        <v>0.421875</v>
      </c>
    </row>
    <row r="18" spans="5:6" x14ac:dyDescent="0.3">
      <c r="E18">
        <v>0.8</v>
      </c>
      <c r="F18">
        <f t="shared" si="0"/>
        <v>0.51200000000000012</v>
      </c>
    </row>
    <row r="19" spans="5:6" x14ac:dyDescent="0.3">
      <c r="E19">
        <v>0.85</v>
      </c>
      <c r="F19">
        <f t="shared" si="0"/>
        <v>0.61412499999999992</v>
      </c>
    </row>
    <row r="20" spans="5:6" x14ac:dyDescent="0.3">
      <c r="E20">
        <v>0.9</v>
      </c>
      <c r="F20">
        <f t="shared" si="0"/>
        <v>0.72900000000000009</v>
      </c>
    </row>
    <row r="21" spans="5:6" x14ac:dyDescent="0.3">
      <c r="E21">
        <v>0.95</v>
      </c>
      <c r="F21">
        <f t="shared" si="0"/>
        <v>0.85737499999999989</v>
      </c>
    </row>
    <row r="22" spans="5:6" x14ac:dyDescent="0.3">
      <c r="E22">
        <v>1</v>
      </c>
      <c r="F22">
        <f>IF(E22&lt;=$B$2,0,E22)^3*$B$3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Arm Controls</vt:lpstr>
      <vt:lpstr>Claw</vt:lpstr>
      <vt:lpstr>Claw Vertical</vt:lpstr>
      <vt:lpstr>Motor Commands</vt:lpstr>
      <vt:lpstr>A</vt:lpstr>
      <vt:lpstr>b_ang</vt:lpstr>
      <vt:lpstr>HYPOT</vt:lpstr>
      <vt:lpstr>Lower_Arm_End_X</vt:lpstr>
      <vt:lpstr>Lower_Arm_End_Y</vt:lpstr>
      <vt:lpstr>LOWER_LENGTH</vt:lpstr>
      <vt:lpstr>M</vt:lpstr>
      <vt:lpstr>N</vt:lpstr>
      <vt:lpstr>S1_</vt:lpstr>
      <vt:lpstr>S2_</vt:lpstr>
      <vt:lpstr>Upper_Arm_End_X</vt:lpstr>
      <vt:lpstr>Upper_Arm_End_Y</vt:lpstr>
      <vt:lpstr>UPPER_LENGTH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McReynolds</dc:creator>
  <cp:lastModifiedBy>Joel McReynolds</cp:lastModifiedBy>
  <dcterms:created xsi:type="dcterms:W3CDTF">2019-11-09T01:21:16Z</dcterms:created>
  <dcterms:modified xsi:type="dcterms:W3CDTF">2019-11-16T21:21:53Z</dcterms:modified>
</cp:coreProperties>
</file>