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COWI.net\projects\A225000\A225662\20-Data\GEO\COSPIN\Cospin\"/>
    </mc:Choice>
  </mc:AlternateContent>
  <xr:revisionPtr revIDLastSave="0" documentId="13_ncr:1_{5419007A-FAFE-4DCC-A9DC-0AF652DB7A16}" xr6:coauthVersionLast="45" xr6:coauthVersionMax="45" xr10:uidLastSave="{00000000-0000-0000-0000-000000000000}"/>
  <bookViews>
    <workbookView xWindow="-25320" yWindow="-120" windowWidth="25440" windowHeight="15390" xr2:uid="{3B52C792-193D-467F-B0D2-8F9C161C4D19}"/>
  </bookViews>
  <sheets>
    <sheet name="Clay" sheetId="1" r:id="rId1"/>
    <sheet name="FEM_Data_ba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5" i="1" l="1"/>
  <c r="A86" i="1" l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N184" i="1" l="1"/>
  <c r="BS85" i="1"/>
  <c r="BS86" i="1" s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BQ86" i="1" l="1"/>
  <c r="BS87" i="1"/>
  <c r="BQ85" i="1"/>
  <c r="BR85" i="1" l="1"/>
  <c r="BR86" i="1"/>
  <c r="BS88" i="1"/>
  <c r="BQ87" i="1"/>
  <c r="BR87" i="1" l="1"/>
  <c r="BS89" i="1"/>
  <c r="BQ88" i="1"/>
  <c r="AL86" i="1"/>
  <c r="K86" i="1"/>
  <c r="BF86" i="1"/>
  <c r="AQ86" i="1"/>
  <c r="R86" i="1"/>
  <c r="AP86" i="1"/>
  <c r="AY86" i="1"/>
  <c r="F86" i="1"/>
  <c r="AM86" i="1"/>
  <c r="J86" i="1"/>
  <c r="BN86" i="1"/>
  <c r="AX86" i="1"/>
  <c r="BG86" i="1"/>
  <c r="AT86" i="1"/>
  <c r="AU86" i="1"/>
  <c r="O86" i="1"/>
  <c r="Z86" i="1"/>
  <c r="F85" i="1"/>
  <c r="BF85" i="1"/>
  <c r="AL85" i="1"/>
  <c r="O85" i="1"/>
  <c r="AY85" i="1"/>
  <c r="AU85" i="1"/>
  <c r="AT85" i="1"/>
  <c r="Z85" i="1"/>
  <c r="BN85" i="1"/>
  <c r="J85" i="1"/>
  <c r="BG85" i="1"/>
  <c r="AM85" i="1"/>
  <c r="AP85" i="1"/>
  <c r="AX85" i="1"/>
  <c r="AQ85" i="1"/>
  <c r="R85" i="1"/>
  <c r="K85" i="1"/>
  <c r="BS90" i="1" l="1"/>
  <c r="BQ89" i="1"/>
  <c r="BR88" i="1"/>
  <c r="F87" i="1"/>
  <c r="O87" i="1"/>
  <c r="BF87" i="1"/>
  <c r="AT87" i="1"/>
  <c r="AL87" i="1"/>
  <c r="Z87" i="1"/>
  <c r="AU87" i="1"/>
  <c r="AY87" i="1"/>
  <c r="AX87" i="1"/>
  <c r="AM87" i="1"/>
  <c r="K87" i="1"/>
  <c r="R87" i="1"/>
  <c r="BG87" i="1"/>
  <c r="BN87" i="1"/>
  <c r="AP87" i="1"/>
  <c r="AQ87" i="1"/>
  <c r="J87" i="1"/>
  <c r="A57" i="1"/>
  <c r="A58" i="1"/>
  <c r="BR89" i="1" l="1"/>
  <c r="K88" i="1"/>
  <c r="BF88" i="1"/>
  <c r="AQ88" i="1"/>
  <c r="AL88" i="1"/>
  <c r="AT88" i="1"/>
  <c r="AM88" i="1"/>
  <c r="AU88" i="1"/>
  <c r="J88" i="1"/>
  <c r="R88" i="1"/>
  <c r="AP88" i="1"/>
  <c r="AX88" i="1"/>
  <c r="BN88" i="1"/>
  <c r="Z88" i="1"/>
  <c r="O88" i="1"/>
  <c r="AY88" i="1"/>
  <c r="F88" i="1"/>
  <c r="BG88" i="1"/>
  <c r="BS91" i="1"/>
  <c r="BQ90" i="1"/>
  <c r="BR75" i="1"/>
  <c r="BG75" i="1" s="1"/>
  <c r="BN75" i="1"/>
  <c r="BR74" i="1"/>
  <c r="BG74" i="1" s="1"/>
  <c r="F89" i="1" l="1"/>
  <c r="AT89" i="1"/>
  <c r="Z89" i="1"/>
  <c r="AL89" i="1"/>
  <c r="O89" i="1"/>
  <c r="AY89" i="1"/>
  <c r="AU89" i="1"/>
  <c r="BF89" i="1"/>
  <c r="J89" i="1"/>
  <c r="AX89" i="1"/>
  <c r="BN89" i="1"/>
  <c r="AM89" i="1"/>
  <c r="R89" i="1"/>
  <c r="AP89" i="1"/>
  <c r="AQ89" i="1"/>
  <c r="K89" i="1"/>
  <c r="BG89" i="1"/>
  <c r="BR90" i="1"/>
  <c r="BS92" i="1"/>
  <c r="BQ91" i="1"/>
  <c r="BN74" i="1"/>
  <c r="AL74" i="1"/>
  <c r="AL75" i="1"/>
  <c r="AM74" i="1"/>
  <c r="AM75" i="1"/>
  <c r="AP74" i="1"/>
  <c r="AP75" i="1"/>
  <c r="AQ74" i="1"/>
  <c r="AQ75" i="1"/>
  <c r="AT74" i="1"/>
  <c r="AT75" i="1"/>
  <c r="AU74" i="1"/>
  <c r="AU75" i="1"/>
  <c r="AX74" i="1"/>
  <c r="AX75" i="1"/>
  <c r="AY74" i="1"/>
  <c r="AY75" i="1"/>
  <c r="BF74" i="1"/>
  <c r="BF75" i="1"/>
  <c r="BR67" i="1"/>
  <c r="BF67" i="1" s="1"/>
  <c r="BR66" i="1"/>
  <c r="BF66" i="1" s="1"/>
  <c r="BS93" i="1" l="1"/>
  <c r="BQ92" i="1"/>
  <c r="BR91" i="1"/>
  <c r="K90" i="1"/>
  <c r="AL90" i="1"/>
  <c r="R90" i="1"/>
  <c r="AP90" i="1"/>
  <c r="Z90" i="1"/>
  <c r="AY90" i="1"/>
  <c r="F90" i="1"/>
  <c r="AQ90" i="1"/>
  <c r="O90" i="1"/>
  <c r="AU90" i="1"/>
  <c r="BF90" i="1"/>
  <c r="AX90" i="1"/>
  <c r="AM90" i="1"/>
  <c r="BG90" i="1"/>
  <c r="J90" i="1"/>
  <c r="BN90" i="1"/>
  <c r="AT90" i="1"/>
  <c r="BN66" i="1"/>
  <c r="BG66" i="1"/>
  <c r="BG67" i="1"/>
  <c r="BN67" i="1"/>
  <c r="AL66" i="1"/>
  <c r="AL67" i="1"/>
  <c r="AM66" i="1"/>
  <c r="AP66" i="1"/>
  <c r="AQ66" i="1"/>
  <c r="AT66" i="1"/>
  <c r="AU67" i="1"/>
  <c r="AX67" i="1"/>
  <c r="AY66" i="1"/>
  <c r="AY67" i="1"/>
  <c r="AM67" i="1"/>
  <c r="AP67" i="1"/>
  <c r="AQ67" i="1"/>
  <c r="AT67" i="1"/>
  <c r="AU66" i="1"/>
  <c r="AX66" i="1"/>
  <c r="BR65" i="1"/>
  <c r="BN65" i="1" s="1"/>
  <c r="AU65" i="1"/>
  <c r="AT65" i="1"/>
  <c r="AQ65" i="1"/>
  <c r="N65" i="1"/>
  <c r="A65" i="1"/>
  <c r="BR64" i="1"/>
  <c r="AY64" i="1" s="1"/>
  <c r="N64" i="1"/>
  <c r="A64" i="1"/>
  <c r="F91" i="1" l="1"/>
  <c r="O91" i="1"/>
  <c r="Z91" i="1"/>
  <c r="AL91" i="1"/>
  <c r="BF91" i="1"/>
  <c r="AY91" i="1"/>
  <c r="AT91" i="1"/>
  <c r="AU91" i="1"/>
  <c r="K91" i="1"/>
  <c r="AX91" i="1"/>
  <c r="AP91" i="1"/>
  <c r="AM91" i="1"/>
  <c r="AQ91" i="1"/>
  <c r="BN91" i="1"/>
  <c r="BG91" i="1"/>
  <c r="R91" i="1"/>
  <c r="J91" i="1"/>
  <c r="BF64" i="1"/>
  <c r="R64" i="1"/>
  <c r="BR92" i="1"/>
  <c r="Z64" i="1"/>
  <c r="BG64" i="1"/>
  <c r="BN64" i="1"/>
  <c r="BS94" i="1"/>
  <c r="BQ93" i="1"/>
  <c r="Z65" i="1"/>
  <c r="AL65" i="1"/>
  <c r="AM65" i="1"/>
  <c r="O64" i="1"/>
  <c r="AP65" i="1"/>
  <c r="F65" i="1"/>
  <c r="J65" i="1"/>
  <c r="AL64" i="1"/>
  <c r="AX65" i="1"/>
  <c r="AP64" i="1"/>
  <c r="AQ64" i="1"/>
  <c r="K65" i="1"/>
  <c r="AY65" i="1"/>
  <c r="BF65" i="1"/>
  <c r="AM64" i="1"/>
  <c r="AT64" i="1"/>
  <c r="F64" i="1"/>
  <c r="AU64" i="1"/>
  <c r="O65" i="1"/>
  <c r="BG65" i="1"/>
  <c r="J64" i="1"/>
  <c r="AX64" i="1"/>
  <c r="R65" i="1"/>
  <c r="K64" i="1"/>
  <c r="K92" i="1" l="1"/>
  <c r="BF92" i="1"/>
  <c r="F92" i="1"/>
  <c r="O92" i="1"/>
  <c r="BG92" i="1"/>
  <c r="AU92" i="1"/>
  <c r="J92" i="1"/>
  <c r="AL92" i="1"/>
  <c r="R92" i="1"/>
  <c r="AP92" i="1"/>
  <c r="AQ92" i="1"/>
  <c r="AX92" i="1"/>
  <c r="AT92" i="1"/>
  <c r="AM92" i="1"/>
  <c r="Z92" i="1"/>
  <c r="AY92" i="1"/>
  <c r="BN92" i="1"/>
  <c r="BR93" i="1"/>
  <c r="BS95" i="1"/>
  <c r="BQ94" i="1"/>
  <c r="A56" i="1"/>
  <c r="A55" i="1"/>
  <c r="A54" i="1"/>
  <c r="BR94" i="1" l="1"/>
  <c r="BS96" i="1"/>
  <c r="BQ95" i="1"/>
  <c r="BN93" i="1"/>
  <c r="R93" i="1"/>
  <c r="K93" i="1"/>
  <c r="J93" i="1"/>
  <c r="AX93" i="1"/>
  <c r="AP93" i="1"/>
  <c r="BG93" i="1"/>
  <c r="AM93" i="1"/>
  <c r="AQ93" i="1"/>
  <c r="F93" i="1"/>
  <c r="AL93" i="1"/>
  <c r="AU93" i="1"/>
  <c r="AY93" i="1"/>
  <c r="BF93" i="1"/>
  <c r="Z93" i="1"/>
  <c r="AT93" i="1"/>
  <c r="O93" i="1"/>
  <c r="BR63" i="1"/>
  <c r="AY63" i="1" s="1"/>
  <c r="BN63" i="1"/>
  <c r="N63" i="1"/>
  <c r="A63" i="1"/>
  <c r="BR62" i="1"/>
  <c r="AY62" i="1" s="1"/>
  <c r="N62" i="1"/>
  <c r="A62" i="1"/>
  <c r="BR61" i="1"/>
  <c r="BN61" i="1" s="1"/>
  <c r="N61" i="1"/>
  <c r="A61" i="1"/>
  <c r="BR60" i="1"/>
  <c r="AY60" i="1" s="1"/>
  <c r="BG60" i="1"/>
  <c r="BF60" i="1"/>
  <c r="AT60" i="1"/>
  <c r="N60" i="1"/>
  <c r="A60" i="1"/>
  <c r="BR59" i="1"/>
  <c r="AY59" i="1" s="1"/>
  <c r="N59" i="1"/>
  <c r="A59" i="1"/>
  <c r="BR58" i="1"/>
  <c r="AQ58" i="1" s="1"/>
  <c r="AY58" i="1"/>
  <c r="N58" i="1"/>
  <c r="BR57" i="1"/>
  <c r="AX57" i="1" s="1"/>
  <c r="BN57" i="1"/>
  <c r="BG57" i="1"/>
  <c r="N57" i="1"/>
  <c r="BR56" i="1"/>
  <c r="AY56" i="1" s="1"/>
  <c r="BG56" i="1"/>
  <c r="N56" i="1"/>
  <c r="BR55" i="1"/>
  <c r="AQ55" i="1" s="1"/>
  <c r="N55" i="1"/>
  <c r="BR54" i="1"/>
  <c r="AX54" i="1" s="1"/>
  <c r="BN54" i="1"/>
  <c r="N54" i="1"/>
  <c r="F62" i="1" l="1"/>
  <c r="BF58" i="1"/>
  <c r="BF54" i="1"/>
  <c r="BG54" i="1"/>
  <c r="BN60" i="1"/>
  <c r="J62" i="1"/>
  <c r="AP58" i="1"/>
  <c r="BR95" i="1"/>
  <c r="AT57" i="1"/>
  <c r="AT58" i="1"/>
  <c r="BG62" i="1"/>
  <c r="BS97" i="1"/>
  <c r="BQ96" i="1"/>
  <c r="AX55" i="1"/>
  <c r="AY55" i="1"/>
  <c r="AY57" i="1"/>
  <c r="AU58" i="1"/>
  <c r="O54" i="1"/>
  <c r="BF55" i="1"/>
  <c r="BF57" i="1"/>
  <c r="AX58" i="1"/>
  <c r="BF61" i="1"/>
  <c r="AQ94" i="1"/>
  <c r="BF94" i="1"/>
  <c r="K94" i="1"/>
  <c r="AY94" i="1"/>
  <c r="F94" i="1"/>
  <c r="AT94" i="1"/>
  <c r="J94" i="1"/>
  <c r="AU94" i="1"/>
  <c r="BN94" i="1"/>
  <c r="R94" i="1"/>
  <c r="AX94" i="1"/>
  <c r="Z94" i="1"/>
  <c r="O94" i="1"/>
  <c r="AL94" i="1"/>
  <c r="AM94" i="1"/>
  <c r="BG94" i="1"/>
  <c r="AP94" i="1"/>
  <c r="AU55" i="1"/>
  <c r="BF59" i="1"/>
  <c r="AU59" i="1"/>
  <c r="J61" i="1"/>
  <c r="K54" i="1"/>
  <c r="K61" i="1"/>
  <c r="BG59" i="1"/>
  <c r="Z60" i="1"/>
  <c r="J58" i="1"/>
  <c r="O63" i="1"/>
  <c r="K60" i="1"/>
  <c r="F58" i="1"/>
  <c r="AL60" i="1"/>
  <c r="F55" i="1"/>
  <c r="K57" i="1"/>
  <c r="O59" i="1"/>
  <c r="AM60" i="1"/>
  <c r="AL61" i="1"/>
  <c r="BF63" i="1"/>
  <c r="AL58" i="1"/>
  <c r="Z59" i="1"/>
  <c r="AP60" i="1"/>
  <c r="AT55" i="1"/>
  <c r="O57" i="1"/>
  <c r="AM58" i="1"/>
  <c r="AT59" i="1"/>
  <c r="AQ60" i="1"/>
  <c r="R54" i="1"/>
  <c r="Z54" i="1"/>
  <c r="J55" i="1"/>
  <c r="R63" i="1"/>
  <c r="AL54" i="1"/>
  <c r="K55" i="1"/>
  <c r="F56" i="1"/>
  <c r="R57" i="1"/>
  <c r="AQ61" i="1"/>
  <c r="AL63" i="1"/>
  <c r="Z55" i="1"/>
  <c r="AL57" i="1"/>
  <c r="AQ54" i="1"/>
  <c r="AM61" i="1"/>
  <c r="AP61" i="1"/>
  <c r="O62" i="1"/>
  <c r="Z63" i="1"/>
  <c r="AM54" i="1"/>
  <c r="Z57" i="1"/>
  <c r="Z62" i="1"/>
  <c r="AP54" i="1"/>
  <c r="O56" i="1"/>
  <c r="AT61" i="1"/>
  <c r="AT62" i="1"/>
  <c r="AM63" i="1"/>
  <c r="AL55" i="1"/>
  <c r="AT56" i="1"/>
  <c r="AM57" i="1"/>
  <c r="K58" i="1"/>
  <c r="AU61" i="1"/>
  <c r="AU62" i="1"/>
  <c r="AP63" i="1"/>
  <c r="AT54" i="1"/>
  <c r="AM55" i="1"/>
  <c r="AU56" i="1"/>
  <c r="AP57" i="1"/>
  <c r="F59" i="1"/>
  <c r="O60" i="1"/>
  <c r="AX61" i="1"/>
  <c r="AX62" i="1"/>
  <c r="AQ63" i="1"/>
  <c r="AY54" i="1"/>
  <c r="AP55" i="1"/>
  <c r="BF56" i="1"/>
  <c r="AQ57" i="1"/>
  <c r="Z58" i="1"/>
  <c r="R60" i="1"/>
  <c r="F61" i="1"/>
  <c r="AY61" i="1"/>
  <c r="BF62" i="1"/>
  <c r="AT63" i="1"/>
  <c r="BG63" i="1"/>
  <c r="Z61" i="1"/>
  <c r="R56" i="1"/>
  <c r="BN56" i="1"/>
  <c r="R59" i="1"/>
  <c r="BN59" i="1"/>
  <c r="R62" i="1"/>
  <c r="BN62" i="1"/>
  <c r="AL62" i="1"/>
  <c r="F54" i="1"/>
  <c r="O55" i="1"/>
  <c r="BG55" i="1"/>
  <c r="F57" i="1"/>
  <c r="AU57" i="1"/>
  <c r="O58" i="1"/>
  <c r="BG58" i="1"/>
  <c r="AM59" i="1"/>
  <c r="F60" i="1"/>
  <c r="AU60" i="1"/>
  <c r="O61" i="1"/>
  <c r="BG61" i="1"/>
  <c r="AM62" i="1"/>
  <c r="F63" i="1"/>
  <c r="AU63" i="1"/>
  <c r="Z56" i="1"/>
  <c r="AU54" i="1"/>
  <c r="AM56" i="1"/>
  <c r="J54" i="1"/>
  <c r="R55" i="1"/>
  <c r="BN55" i="1"/>
  <c r="AP56" i="1"/>
  <c r="J57" i="1"/>
  <c r="R58" i="1"/>
  <c r="BN58" i="1"/>
  <c r="AP59" i="1"/>
  <c r="J60" i="1"/>
  <c r="AX60" i="1"/>
  <c r="R61" i="1"/>
  <c r="AP62" i="1"/>
  <c r="J63" i="1"/>
  <c r="AX63" i="1"/>
  <c r="AL56" i="1"/>
  <c r="AL59" i="1"/>
  <c r="AQ56" i="1"/>
  <c r="AQ59" i="1"/>
  <c r="AQ62" i="1"/>
  <c r="K63" i="1"/>
  <c r="J56" i="1"/>
  <c r="J59" i="1"/>
  <c r="AX56" i="1"/>
  <c r="AX59" i="1"/>
  <c r="K56" i="1"/>
  <c r="K59" i="1"/>
  <c r="K62" i="1"/>
  <c r="F95" i="1" l="1"/>
  <c r="AT95" i="1"/>
  <c r="AL95" i="1"/>
  <c r="AU95" i="1"/>
  <c r="BF95" i="1"/>
  <c r="O95" i="1"/>
  <c r="Z95" i="1"/>
  <c r="AX95" i="1"/>
  <c r="AM95" i="1"/>
  <c r="AY95" i="1"/>
  <c r="K95" i="1"/>
  <c r="AP95" i="1"/>
  <c r="J95" i="1"/>
  <c r="BG95" i="1"/>
  <c r="AQ95" i="1"/>
  <c r="BN95" i="1"/>
  <c r="R95" i="1"/>
  <c r="BR96" i="1"/>
  <c r="BS98" i="1"/>
  <c r="BQ97" i="1"/>
  <c r="BR97" i="1" l="1"/>
  <c r="BS99" i="1"/>
  <c r="BQ98" i="1"/>
  <c r="AQ96" i="1"/>
  <c r="AT96" i="1"/>
  <c r="AM96" i="1"/>
  <c r="O96" i="1"/>
  <c r="BG96" i="1"/>
  <c r="BF96" i="1"/>
  <c r="AU96" i="1"/>
  <c r="J96" i="1"/>
  <c r="Z96" i="1"/>
  <c r="BN96" i="1"/>
  <c r="R96" i="1"/>
  <c r="AX96" i="1"/>
  <c r="AL96" i="1"/>
  <c r="AY96" i="1"/>
  <c r="K96" i="1"/>
  <c r="F96" i="1"/>
  <c r="AP96" i="1"/>
  <c r="BR98" i="1" l="1"/>
  <c r="BS100" i="1"/>
  <c r="BQ99" i="1"/>
  <c r="F97" i="1"/>
  <c r="O97" i="1"/>
  <c r="Z97" i="1"/>
  <c r="BF97" i="1"/>
  <c r="AL97" i="1"/>
  <c r="AT97" i="1"/>
  <c r="AU97" i="1"/>
  <c r="AY97" i="1"/>
  <c r="J97" i="1"/>
  <c r="AP97" i="1"/>
  <c r="BG97" i="1"/>
  <c r="AM97" i="1"/>
  <c r="AX97" i="1"/>
  <c r="K97" i="1"/>
  <c r="BN97" i="1"/>
  <c r="R97" i="1"/>
  <c r="AQ97" i="1"/>
  <c r="AL98" i="1" l="1"/>
  <c r="F98" i="1"/>
  <c r="AQ98" i="1"/>
  <c r="BF98" i="1"/>
  <c r="AT98" i="1"/>
  <c r="AM98" i="1"/>
  <c r="O98" i="1"/>
  <c r="BG98" i="1"/>
  <c r="AU98" i="1"/>
  <c r="J98" i="1"/>
  <c r="AX98" i="1"/>
  <c r="BN98" i="1"/>
  <c r="Z98" i="1"/>
  <c r="AP98" i="1"/>
  <c r="K98" i="1"/>
  <c r="R98" i="1"/>
  <c r="AY98" i="1"/>
  <c r="BR99" i="1"/>
  <c r="BS101" i="1"/>
  <c r="BQ100" i="1"/>
  <c r="BR100" i="1" l="1"/>
  <c r="BS102" i="1"/>
  <c r="BQ101" i="1"/>
  <c r="F99" i="1"/>
  <c r="BF99" i="1"/>
  <c r="AY99" i="1"/>
  <c r="AT99" i="1"/>
  <c r="O99" i="1"/>
  <c r="AU99" i="1"/>
  <c r="K99" i="1"/>
  <c r="AP99" i="1"/>
  <c r="AL99" i="1"/>
  <c r="AX99" i="1"/>
  <c r="AM99" i="1"/>
  <c r="BG99" i="1"/>
  <c r="AQ99" i="1"/>
  <c r="J99" i="1"/>
  <c r="Z99" i="1"/>
  <c r="R99" i="1"/>
  <c r="BN99" i="1"/>
  <c r="BS103" i="1" l="1"/>
  <c r="BQ102" i="1"/>
  <c r="BR101" i="1"/>
  <c r="R100" i="1"/>
  <c r="AP100" i="1"/>
  <c r="Z100" i="1"/>
  <c r="K100" i="1"/>
  <c r="F100" i="1"/>
  <c r="AQ100" i="1"/>
  <c r="AY100" i="1"/>
  <c r="AM100" i="1"/>
  <c r="BG100" i="1"/>
  <c r="J100" i="1"/>
  <c r="AT100" i="1"/>
  <c r="BN100" i="1"/>
  <c r="O100" i="1"/>
  <c r="AL100" i="1"/>
  <c r="AU100" i="1"/>
  <c r="BF100" i="1"/>
  <c r="AX100" i="1"/>
  <c r="R101" i="1" l="1"/>
  <c r="BN101" i="1"/>
  <c r="AX101" i="1"/>
  <c r="AQ101" i="1"/>
  <c r="K101" i="1"/>
  <c r="AP101" i="1"/>
  <c r="BG101" i="1"/>
  <c r="J101" i="1"/>
  <c r="AM101" i="1"/>
  <c r="AT101" i="1"/>
  <c r="AU101" i="1"/>
  <c r="AY101" i="1"/>
  <c r="BF101" i="1"/>
  <c r="O101" i="1"/>
  <c r="F101" i="1"/>
  <c r="AL101" i="1"/>
  <c r="Z101" i="1"/>
  <c r="BR102" i="1"/>
  <c r="BS104" i="1"/>
  <c r="BQ103" i="1"/>
  <c r="BS105" i="1" l="1"/>
  <c r="BQ104" i="1"/>
  <c r="BR103" i="1"/>
  <c r="AL102" i="1"/>
  <c r="K102" i="1"/>
  <c r="AQ102" i="1"/>
  <c r="BF102" i="1"/>
  <c r="R102" i="1"/>
  <c r="AP102" i="1"/>
  <c r="AY102" i="1"/>
  <c r="F102" i="1"/>
  <c r="J102" i="1"/>
  <c r="BN102" i="1"/>
  <c r="AT102" i="1"/>
  <c r="Z102" i="1"/>
  <c r="O102" i="1"/>
  <c r="AU102" i="1"/>
  <c r="BG102" i="1"/>
  <c r="AX102" i="1"/>
  <c r="AM102" i="1"/>
  <c r="F103" i="1" l="1"/>
  <c r="O103" i="1"/>
  <c r="Z103" i="1"/>
  <c r="AY103" i="1"/>
  <c r="AU103" i="1"/>
  <c r="AX103" i="1"/>
  <c r="AM103" i="1"/>
  <c r="BF103" i="1"/>
  <c r="AL103" i="1"/>
  <c r="AT103" i="1"/>
  <c r="K103" i="1"/>
  <c r="R103" i="1"/>
  <c r="AQ103" i="1"/>
  <c r="BN103" i="1"/>
  <c r="AP103" i="1"/>
  <c r="J103" i="1"/>
  <c r="BG103" i="1"/>
  <c r="BR104" i="1"/>
  <c r="BS106" i="1"/>
  <c r="BQ105" i="1"/>
  <c r="BR105" i="1" l="1"/>
  <c r="BS107" i="1"/>
  <c r="BQ106" i="1"/>
  <c r="K104" i="1"/>
  <c r="AL104" i="1"/>
  <c r="AQ104" i="1"/>
  <c r="O104" i="1"/>
  <c r="BG104" i="1"/>
  <c r="R104" i="1"/>
  <c r="AP104" i="1"/>
  <c r="AX104" i="1"/>
  <c r="BN104" i="1"/>
  <c r="Z104" i="1"/>
  <c r="BF104" i="1"/>
  <c r="AY104" i="1"/>
  <c r="J104" i="1"/>
  <c r="AT104" i="1"/>
  <c r="AU104" i="1"/>
  <c r="F104" i="1"/>
  <c r="AM104" i="1"/>
  <c r="BS108" i="1" l="1"/>
  <c r="BQ107" i="1"/>
  <c r="F105" i="1"/>
  <c r="Z105" i="1"/>
  <c r="AU105" i="1"/>
  <c r="BN105" i="1"/>
  <c r="O105" i="1"/>
  <c r="AL105" i="1"/>
  <c r="BF105" i="1"/>
  <c r="AY105" i="1"/>
  <c r="AT105" i="1"/>
  <c r="J105" i="1"/>
  <c r="R105" i="1"/>
  <c r="K105" i="1"/>
  <c r="AP105" i="1"/>
  <c r="BG105" i="1"/>
  <c r="AQ105" i="1"/>
  <c r="AM105" i="1"/>
  <c r="AX105" i="1"/>
  <c r="BR106" i="1"/>
  <c r="K106" i="1" l="1"/>
  <c r="AX106" i="1"/>
  <c r="BN106" i="1"/>
  <c r="AY106" i="1"/>
  <c r="F106" i="1"/>
  <c r="BF106" i="1"/>
  <c r="AL106" i="1"/>
  <c r="AT106" i="1"/>
  <c r="AM106" i="1"/>
  <c r="J106" i="1"/>
  <c r="AQ106" i="1"/>
  <c r="BG106" i="1"/>
  <c r="AP106" i="1"/>
  <c r="O106" i="1"/>
  <c r="AU106" i="1"/>
  <c r="R106" i="1"/>
  <c r="Z106" i="1"/>
  <c r="BR107" i="1"/>
  <c r="BS109" i="1"/>
  <c r="BQ108" i="1"/>
  <c r="BR108" i="1" l="1"/>
  <c r="BS110" i="1"/>
  <c r="BQ109" i="1"/>
  <c r="F107" i="1"/>
  <c r="AL107" i="1"/>
  <c r="BN107" i="1"/>
  <c r="AP107" i="1"/>
  <c r="BF107" i="1"/>
  <c r="J107" i="1"/>
  <c r="AY107" i="1"/>
  <c r="Z107" i="1"/>
  <c r="AT107" i="1"/>
  <c r="AU107" i="1"/>
  <c r="O107" i="1"/>
  <c r="K107" i="1"/>
  <c r="AX107" i="1"/>
  <c r="AM107" i="1"/>
  <c r="BG107" i="1"/>
  <c r="R107" i="1"/>
  <c r="AQ107" i="1"/>
  <c r="BR109" i="1" l="1"/>
  <c r="BS111" i="1"/>
  <c r="BQ110" i="1"/>
  <c r="AL108" i="1"/>
  <c r="AQ108" i="1"/>
  <c r="BF108" i="1"/>
  <c r="K108" i="1"/>
  <c r="AT108" i="1"/>
  <c r="AU108" i="1"/>
  <c r="J108" i="1"/>
  <c r="Z108" i="1"/>
  <c r="AY108" i="1"/>
  <c r="BN108" i="1"/>
  <c r="O108" i="1"/>
  <c r="AX108" i="1"/>
  <c r="AP108" i="1"/>
  <c r="R108" i="1"/>
  <c r="BG108" i="1"/>
  <c r="F108" i="1"/>
  <c r="AM108" i="1"/>
  <c r="BR110" i="1" l="1"/>
  <c r="BS112" i="1"/>
  <c r="BQ111" i="1"/>
  <c r="O109" i="1"/>
  <c r="AU109" i="1"/>
  <c r="Z109" i="1"/>
  <c r="J109" i="1"/>
  <c r="AT109" i="1"/>
  <c r="F109" i="1"/>
  <c r="BF109" i="1"/>
  <c r="BN109" i="1"/>
  <c r="AL109" i="1"/>
  <c r="R109" i="1"/>
  <c r="AP109" i="1"/>
  <c r="BG109" i="1"/>
  <c r="AM109" i="1"/>
  <c r="AQ109" i="1"/>
  <c r="AY109" i="1"/>
  <c r="AX109" i="1"/>
  <c r="K109" i="1"/>
  <c r="BR111" i="1" l="1"/>
  <c r="BS113" i="1"/>
  <c r="BQ112" i="1"/>
  <c r="K110" i="1"/>
  <c r="Z110" i="1"/>
  <c r="AY110" i="1"/>
  <c r="F110" i="1"/>
  <c r="AT110" i="1"/>
  <c r="AU110" i="1"/>
  <c r="J110" i="1"/>
  <c r="BG110" i="1"/>
  <c r="BN110" i="1"/>
  <c r="AQ110" i="1"/>
  <c r="O110" i="1"/>
  <c r="AX110" i="1"/>
  <c r="AM110" i="1"/>
  <c r="BF110" i="1"/>
  <c r="AP110" i="1"/>
  <c r="R110" i="1"/>
  <c r="AL110" i="1"/>
  <c r="BS114" i="1" l="1"/>
  <c r="BQ113" i="1"/>
  <c r="BR112" i="1"/>
  <c r="F111" i="1"/>
  <c r="AP111" i="1"/>
  <c r="AL111" i="1"/>
  <c r="BF111" i="1"/>
  <c r="J111" i="1"/>
  <c r="AY111" i="1"/>
  <c r="R111" i="1"/>
  <c r="O111" i="1"/>
  <c r="AU111" i="1"/>
  <c r="BN111" i="1"/>
  <c r="AX111" i="1"/>
  <c r="Z111" i="1"/>
  <c r="AM111" i="1"/>
  <c r="AT111" i="1"/>
  <c r="K111" i="1"/>
  <c r="AQ111" i="1"/>
  <c r="BG111" i="1"/>
  <c r="AQ112" i="1" l="1"/>
  <c r="BF112" i="1"/>
  <c r="AT112" i="1"/>
  <c r="K112" i="1"/>
  <c r="AY112" i="1"/>
  <c r="F112" i="1"/>
  <c r="AX112" i="1"/>
  <c r="AM112" i="1"/>
  <c r="BG112" i="1"/>
  <c r="J112" i="1"/>
  <c r="BN112" i="1"/>
  <c r="AL112" i="1"/>
  <c r="Z112" i="1"/>
  <c r="O112" i="1"/>
  <c r="AU112" i="1"/>
  <c r="R112" i="1"/>
  <c r="AP112" i="1"/>
  <c r="BR113" i="1"/>
  <c r="BS115" i="1"/>
  <c r="BQ114" i="1"/>
  <c r="BR114" i="1" l="1"/>
  <c r="BS116" i="1"/>
  <c r="BQ115" i="1"/>
  <c r="F113" i="1"/>
  <c r="J113" i="1"/>
  <c r="AT113" i="1"/>
  <c r="O113" i="1"/>
  <c r="BN113" i="1"/>
  <c r="BF113" i="1"/>
  <c r="AY113" i="1"/>
  <c r="BG113" i="1"/>
  <c r="Z113" i="1"/>
  <c r="AL113" i="1"/>
  <c r="AP113" i="1"/>
  <c r="AX113" i="1"/>
  <c r="AM113" i="1"/>
  <c r="R113" i="1"/>
  <c r="AU113" i="1"/>
  <c r="AQ113" i="1"/>
  <c r="K113" i="1"/>
  <c r="BR115" i="1" l="1"/>
  <c r="BS117" i="1"/>
  <c r="BQ116" i="1"/>
  <c r="AQ114" i="1"/>
  <c r="K114" i="1"/>
  <c r="AT114" i="1"/>
  <c r="BG114" i="1"/>
  <c r="R114" i="1"/>
  <c r="BN114" i="1"/>
  <c r="AX114" i="1"/>
  <c r="Z114" i="1"/>
  <c r="AY114" i="1"/>
  <c r="AM114" i="1"/>
  <c r="O114" i="1"/>
  <c r="AU114" i="1"/>
  <c r="F114" i="1"/>
  <c r="BF114" i="1"/>
  <c r="AL114" i="1"/>
  <c r="AP114" i="1"/>
  <c r="J114" i="1"/>
  <c r="BR116" i="1" l="1"/>
  <c r="BS118" i="1"/>
  <c r="BQ117" i="1"/>
  <c r="K115" i="1"/>
  <c r="AP115" i="1"/>
  <c r="F115" i="1"/>
  <c r="AU115" i="1"/>
  <c r="BG115" i="1"/>
  <c r="AY115" i="1"/>
  <c r="AX115" i="1"/>
  <c r="BF115" i="1"/>
  <c r="AT115" i="1"/>
  <c r="BN115" i="1"/>
  <c r="AM115" i="1"/>
  <c r="AL115" i="1"/>
  <c r="O115" i="1"/>
  <c r="J115" i="1"/>
  <c r="AQ115" i="1"/>
  <c r="R115" i="1"/>
  <c r="Z115" i="1"/>
  <c r="BS119" i="1" l="1"/>
  <c r="BQ118" i="1"/>
  <c r="BR117" i="1"/>
  <c r="AL116" i="1"/>
  <c r="AQ116" i="1"/>
  <c r="AM116" i="1"/>
  <c r="J116" i="1"/>
  <c r="BG116" i="1"/>
  <c r="O116" i="1"/>
  <c r="BN116" i="1"/>
  <c r="AU116" i="1"/>
  <c r="K116" i="1"/>
  <c r="BF116" i="1"/>
  <c r="R116" i="1"/>
  <c r="Z116" i="1"/>
  <c r="F116" i="1"/>
  <c r="AY116" i="1"/>
  <c r="AP116" i="1"/>
  <c r="AX116" i="1"/>
  <c r="AT116" i="1"/>
  <c r="AQ117" i="1" l="1"/>
  <c r="AU117" i="1"/>
  <c r="BN117" i="1"/>
  <c r="R117" i="1"/>
  <c r="F117" i="1"/>
  <c r="AX117" i="1"/>
  <c r="AY117" i="1"/>
  <c r="AP117" i="1"/>
  <c r="BG117" i="1"/>
  <c r="Z117" i="1"/>
  <c r="J117" i="1"/>
  <c r="O117" i="1"/>
  <c r="AM117" i="1"/>
  <c r="BF117" i="1"/>
  <c r="AT117" i="1"/>
  <c r="K117" i="1"/>
  <c r="AL117" i="1"/>
  <c r="BR118" i="1"/>
  <c r="BS120" i="1"/>
  <c r="BQ119" i="1"/>
  <c r="BS121" i="1" l="1"/>
  <c r="BQ120" i="1"/>
  <c r="AM118" i="1"/>
  <c r="AT118" i="1"/>
  <c r="F118" i="1"/>
  <c r="AX118" i="1"/>
  <c r="Z118" i="1"/>
  <c r="AQ118" i="1"/>
  <c r="AY118" i="1"/>
  <c r="K118" i="1"/>
  <c r="AP118" i="1"/>
  <c r="BF118" i="1"/>
  <c r="J118" i="1"/>
  <c r="O118" i="1"/>
  <c r="AL118" i="1"/>
  <c r="BG118" i="1"/>
  <c r="AU118" i="1"/>
  <c r="R118" i="1"/>
  <c r="BN118" i="1"/>
  <c r="BR119" i="1"/>
  <c r="K119" i="1" l="1"/>
  <c r="O119" i="1"/>
  <c r="AX119" i="1"/>
  <c r="AU119" i="1"/>
  <c r="J119" i="1"/>
  <c r="BN119" i="1"/>
  <c r="AL119" i="1"/>
  <c r="AP119" i="1"/>
  <c r="AY119" i="1"/>
  <c r="AT119" i="1"/>
  <c r="BG119" i="1"/>
  <c r="BF119" i="1"/>
  <c r="Z119" i="1"/>
  <c r="R119" i="1"/>
  <c r="AM119" i="1"/>
  <c r="F119" i="1"/>
  <c r="AQ119" i="1"/>
  <c r="BR120" i="1"/>
  <c r="BS122" i="1"/>
  <c r="BQ121" i="1"/>
  <c r="BR121" i="1" l="1"/>
  <c r="AM120" i="1"/>
  <c r="F120" i="1"/>
  <c r="R120" i="1"/>
  <c r="AX120" i="1"/>
  <c r="AP120" i="1"/>
  <c r="AT120" i="1"/>
  <c r="AQ120" i="1"/>
  <c r="O120" i="1"/>
  <c r="K120" i="1"/>
  <c r="Z120" i="1"/>
  <c r="J120" i="1"/>
  <c r="AY120" i="1"/>
  <c r="AL120" i="1"/>
  <c r="BF120" i="1"/>
  <c r="AU120" i="1"/>
  <c r="BN120" i="1"/>
  <c r="BG120" i="1"/>
  <c r="BS123" i="1"/>
  <c r="BQ122" i="1"/>
  <c r="BR122" i="1" l="1"/>
  <c r="BS124" i="1"/>
  <c r="BQ123" i="1"/>
  <c r="K121" i="1"/>
  <c r="O121" i="1"/>
  <c r="R121" i="1"/>
  <c r="AT121" i="1"/>
  <c r="AX121" i="1"/>
  <c r="AY121" i="1"/>
  <c r="J121" i="1"/>
  <c r="Z121" i="1"/>
  <c r="BG121" i="1"/>
  <c r="BF121" i="1"/>
  <c r="AP121" i="1"/>
  <c r="F121" i="1"/>
  <c r="AU121" i="1"/>
  <c r="AL121" i="1"/>
  <c r="BN121" i="1"/>
  <c r="AM121" i="1"/>
  <c r="AQ121" i="1"/>
  <c r="AM122" i="1" l="1"/>
  <c r="AT122" i="1"/>
  <c r="AQ122" i="1"/>
  <c r="AU122" i="1"/>
  <c r="AP122" i="1"/>
  <c r="R122" i="1"/>
  <c r="J122" i="1"/>
  <c r="O122" i="1"/>
  <c r="AX122" i="1"/>
  <c r="AY122" i="1"/>
  <c r="BN122" i="1"/>
  <c r="BF122" i="1"/>
  <c r="Z122" i="1"/>
  <c r="AL122" i="1"/>
  <c r="BG122" i="1"/>
  <c r="K122" i="1"/>
  <c r="F122" i="1"/>
  <c r="BR123" i="1"/>
  <c r="BS125" i="1"/>
  <c r="BQ124" i="1"/>
  <c r="BR124" i="1" l="1"/>
  <c r="J123" i="1"/>
  <c r="BF123" i="1"/>
  <c r="BG123" i="1"/>
  <c r="O123" i="1"/>
  <c r="Z123" i="1"/>
  <c r="AL123" i="1"/>
  <c r="AX123" i="1"/>
  <c r="R123" i="1"/>
  <c r="F123" i="1"/>
  <c r="BN123" i="1"/>
  <c r="AM123" i="1"/>
  <c r="AU123" i="1"/>
  <c r="AY123" i="1"/>
  <c r="AT123" i="1"/>
  <c r="AP123" i="1"/>
  <c r="AQ123" i="1"/>
  <c r="K123" i="1"/>
  <c r="BS126" i="1"/>
  <c r="BQ125" i="1"/>
  <c r="BR125" i="1" l="1"/>
  <c r="BS127" i="1"/>
  <c r="BQ126" i="1"/>
  <c r="AQ124" i="1"/>
  <c r="BN124" i="1"/>
  <c r="BG124" i="1"/>
  <c r="AP124" i="1"/>
  <c r="AT124" i="1"/>
  <c r="AM124" i="1"/>
  <c r="J124" i="1"/>
  <c r="BF124" i="1"/>
  <c r="F124" i="1"/>
  <c r="R124" i="1"/>
  <c r="Z124" i="1"/>
  <c r="AY124" i="1"/>
  <c r="AL124" i="1"/>
  <c r="O124" i="1"/>
  <c r="AU124" i="1"/>
  <c r="AX124" i="1"/>
  <c r="K124" i="1"/>
  <c r="BR126" i="1" l="1"/>
  <c r="BS128" i="1"/>
  <c r="BQ127" i="1"/>
  <c r="AX125" i="1"/>
  <c r="AM125" i="1"/>
  <c r="BG125" i="1"/>
  <c r="R125" i="1"/>
  <c r="BN125" i="1"/>
  <c r="AQ125" i="1"/>
  <c r="AY125" i="1"/>
  <c r="F125" i="1"/>
  <c r="AU125" i="1"/>
  <c r="AP125" i="1"/>
  <c r="Z125" i="1"/>
  <c r="J125" i="1"/>
  <c r="AL125" i="1"/>
  <c r="O125" i="1"/>
  <c r="BF125" i="1"/>
  <c r="AT125" i="1"/>
  <c r="K125" i="1"/>
  <c r="BR127" i="1" l="1"/>
  <c r="BS129" i="1"/>
  <c r="BQ128" i="1"/>
  <c r="AP126" i="1"/>
  <c r="J126" i="1"/>
  <c r="BN126" i="1"/>
  <c r="AT126" i="1"/>
  <c r="AL126" i="1"/>
  <c r="AQ126" i="1"/>
  <c r="AY126" i="1"/>
  <c r="F126" i="1"/>
  <c r="AM126" i="1"/>
  <c r="AU126" i="1"/>
  <c r="BF126" i="1"/>
  <c r="AX126" i="1"/>
  <c r="Z126" i="1"/>
  <c r="BG126" i="1"/>
  <c r="O126" i="1"/>
  <c r="K126" i="1"/>
  <c r="R126" i="1"/>
  <c r="F127" i="1" l="1"/>
  <c r="AT127" i="1"/>
  <c r="BG127" i="1"/>
  <c r="AQ127" i="1"/>
  <c r="AU127" i="1"/>
  <c r="AL127" i="1"/>
  <c r="J127" i="1"/>
  <c r="AM127" i="1"/>
  <c r="K127" i="1"/>
  <c r="BF127" i="1"/>
  <c r="Z127" i="1"/>
  <c r="AY127" i="1"/>
  <c r="AX127" i="1"/>
  <c r="R127" i="1"/>
  <c r="O127" i="1"/>
  <c r="AP127" i="1"/>
  <c r="BN127" i="1"/>
  <c r="BR128" i="1"/>
  <c r="BS130" i="1"/>
  <c r="BQ129" i="1"/>
  <c r="BR129" i="1" l="1"/>
  <c r="BS131" i="1"/>
  <c r="BQ130" i="1"/>
  <c r="J128" i="1"/>
  <c r="F128" i="1"/>
  <c r="AU128" i="1"/>
  <c r="AM128" i="1"/>
  <c r="BG128" i="1"/>
  <c r="AX128" i="1"/>
  <c r="O128" i="1"/>
  <c r="BF128" i="1"/>
  <c r="Z128" i="1"/>
  <c r="AL128" i="1"/>
  <c r="K128" i="1"/>
  <c r="AP128" i="1"/>
  <c r="R128" i="1"/>
  <c r="BN128" i="1"/>
  <c r="AQ128" i="1"/>
  <c r="AY128" i="1"/>
  <c r="AT128" i="1"/>
  <c r="R129" i="1" l="1"/>
  <c r="BG129" i="1"/>
  <c r="BF129" i="1"/>
  <c r="O129" i="1"/>
  <c r="F129" i="1"/>
  <c r="J129" i="1"/>
  <c r="AQ129" i="1"/>
  <c r="K129" i="1"/>
  <c r="BN129" i="1"/>
  <c r="AU129" i="1"/>
  <c r="AM129" i="1"/>
  <c r="AT129" i="1"/>
  <c r="AL129" i="1"/>
  <c r="Z129" i="1"/>
  <c r="AX129" i="1"/>
  <c r="AP129" i="1"/>
  <c r="AY129" i="1"/>
  <c r="BR130" i="1"/>
  <c r="BS132" i="1"/>
  <c r="BQ131" i="1"/>
  <c r="BS133" i="1" l="1"/>
  <c r="BQ132" i="1"/>
  <c r="BR131" i="1"/>
  <c r="J130" i="1"/>
  <c r="AM130" i="1"/>
  <c r="BF130" i="1"/>
  <c r="BG130" i="1"/>
  <c r="BN130" i="1"/>
  <c r="AL130" i="1"/>
  <c r="Z130" i="1"/>
  <c r="AU130" i="1"/>
  <c r="O130" i="1"/>
  <c r="AX130" i="1"/>
  <c r="R130" i="1"/>
  <c r="K130" i="1"/>
  <c r="AQ130" i="1"/>
  <c r="AP130" i="1"/>
  <c r="AY130" i="1"/>
  <c r="F130" i="1"/>
  <c r="AT130" i="1"/>
  <c r="BS134" i="1" l="1"/>
  <c r="BQ133" i="1"/>
  <c r="R131" i="1"/>
  <c r="BN131" i="1"/>
  <c r="BG131" i="1"/>
  <c r="AM131" i="1"/>
  <c r="O131" i="1"/>
  <c r="AX131" i="1"/>
  <c r="AU131" i="1"/>
  <c r="BF131" i="1"/>
  <c r="AT131" i="1"/>
  <c r="AQ131" i="1"/>
  <c r="AL131" i="1"/>
  <c r="AY131" i="1"/>
  <c r="F131" i="1"/>
  <c r="J131" i="1"/>
  <c r="Z131" i="1"/>
  <c r="K131" i="1"/>
  <c r="AP131" i="1"/>
  <c r="BR132" i="1"/>
  <c r="J132" i="1" l="1"/>
  <c r="BG132" i="1"/>
  <c r="F132" i="1"/>
  <c r="AM132" i="1"/>
  <c r="AU132" i="1"/>
  <c r="BF132" i="1"/>
  <c r="O132" i="1"/>
  <c r="AL132" i="1"/>
  <c r="AX132" i="1"/>
  <c r="AY132" i="1"/>
  <c r="R132" i="1"/>
  <c r="AQ132" i="1"/>
  <c r="K132" i="1"/>
  <c r="Z132" i="1"/>
  <c r="AP132" i="1"/>
  <c r="BN132" i="1"/>
  <c r="AT132" i="1"/>
  <c r="BR133" i="1"/>
  <c r="BS135" i="1"/>
  <c r="BQ134" i="1"/>
  <c r="BR134" i="1" l="1"/>
  <c r="BS136" i="1"/>
  <c r="BQ135" i="1"/>
  <c r="R133" i="1"/>
  <c r="F133" i="1"/>
  <c r="AM133" i="1"/>
  <c r="O133" i="1"/>
  <c r="J133" i="1"/>
  <c r="AU133" i="1"/>
  <c r="AQ133" i="1"/>
  <c r="K133" i="1"/>
  <c r="AT133" i="1"/>
  <c r="AY133" i="1"/>
  <c r="BG133" i="1"/>
  <c r="BF133" i="1"/>
  <c r="AX133" i="1"/>
  <c r="AL133" i="1"/>
  <c r="BN133" i="1"/>
  <c r="AP133" i="1"/>
  <c r="Z133" i="1"/>
  <c r="BR135" i="1" l="1"/>
  <c r="BS137" i="1"/>
  <c r="BQ136" i="1"/>
  <c r="J134" i="1"/>
  <c r="BG134" i="1"/>
  <c r="O134" i="1"/>
  <c r="AU134" i="1"/>
  <c r="AM134" i="1"/>
  <c r="F134" i="1"/>
  <c r="AL134" i="1"/>
  <c r="Z134" i="1"/>
  <c r="BF134" i="1"/>
  <c r="BN134" i="1"/>
  <c r="AY134" i="1"/>
  <c r="AT134" i="1"/>
  <c r="AP134" i="1"/>
  <c r="AX134" i="1"/>
  <c r="R134" i="1"/>
  <c r="AQ134" i="1"/>
  <c r="K134" i="1"/>
  <c r="BR136" i="1" l="1"/>
  <c r="BS138" i="1"/>
  <c r="BQ137" i="1"/>
  <c r="R135" i="1"/>
  <c r="BG135" i="1"/>
  <c r="BF135" i="1"/>
  <c r="AM135" i="1"/>
  <c r="AT135" i="1"/>
  <c r="BN135" i="1"/>
  <c r="AY135" i="1"/>
  <c r="F135" i="1"/>
  <c r="AL135" i="1"/>
  <c r="Z135" i="1"/>
  <c r="AU135" i="1"/>
  <c r="AQ135" i="1"/>
  <c r="K135" i="1"/>
  <c r="AP135" i="1"/>
  <c r="J135" i="1"/>
  <c r="O135" i="1"/>
  <c r="AX135" i="1"/>
  <c r="BR137" i="1" l="1"/>
  <c r="BS139" i="1"/>
  <c r="BQ138" i="1"/>
  <c r="J136" i="1"/>
  <c r="AM136" i="1"/>
  <c r="BG136" i="1"/>
  <c r="BN136" i="1"/>
  <c r="F136" i="1"/>
  <c r="O136" i="1"/>
  <c r="R136" i="1"/>
  <c r="BF136" i="1"/>
  <c r="AL136" i="1"/>
  <c r="AY136" i="1"/>
  <c r="AP136" i="1"/>
  <c r="AT136" i="1"/>
  <c r="AQ136" i="1"/>
  <c r="K136" i="1"/>
  <c r="Z136" i="1"/>
  <c r="AX136" i="1"/>
  <c r="AU136" i="1"/>
  <c r="BR138" i="1" l="1"/>
  <c r="BS140" i="1"/>
  <c r="BQ139" i="1"/>
  <c r="R137" i="1"/>
  <c r="AU137" i="1"/>
  <c r="BF137" i="1"/>
  <c r="BG137" i="1"/>
  <c r="O137" i="1"/>
  <c r="AM137" i="1"/>
  <c r="AL137" i="1"/>
  <c r="AT137" i="1"/>
  <c r="F137" i="1"/>
  <c r="AQ137" i="1"/>
  <c r="K137" i="1"/>
  <c r="J137" i="1"/>
  <c r="AY137" i="1"/>
  <c r="Z137" i="1"/>
  <c r="BN137" i="1"/>
  <c r="AP137" i="1"/>
  <c r="AX137" i="1"/>
  <c r="BR139" i="1" l="1"/>
  <c r="BS141" i="1"/>
  <c r="BQ140" i="1"/>
  <c r="J138" i="1"/>
  <c r="AM138" i="1"/>
  <c r="AU138" i="1"/>
  <c r="BG138" i="1"/>
  <c r="O138" i="1"/>
  <c r="F138" i="1"/>
  <c r="BF138" i="1"/>
  <c r="Z138" i="1"/>
  <c r="AL138" i="1"/>
  <c r="AY138" i="1"/>
  <c r="AQ138" i="1"/>
  <c r="AX138" i="1"/>
  <c r="BN138" i="1"/>
  <c r="AT138" i="1"/>
  <c r="K138" i="1"/>
  <c r="AP138" i="1"/>
  <c r="R138" i="1"/>
  <c r="BR140" i="1" l="1"/>
  <c r="BS142" i="1"/>
  <c r="BQ141" i="1"/>
  <c r="R139" i="1"/>
  <c r="Z139" i="1"/>
  <c r="O139" i="1"/>
  <c r="AM139" i="1"/>
  <c r="AU139" i="1"/>
  <c r="AY139" i="1"/>
  <c r="BG139" i="1"/>
  <c r="F139" i="1"/>
  <c r="BN139" i="1"/>
  <c r="AP139" i="1"/>
  <c r="J139" i="1"/>
  <c r="AQ139" i="1"/>
  <c r="AL139" i="1"/>
  <c r="AX139" i="1"/>
  <c r="K139" i="1"/>
  <c r="BF139" i="1"/>
  <c r="AT139" i="1"/>
  <c r="BS143" i="1" l="1"/>
  <c r="BQ142" i="1"/>
  <c r="BR141" i="1"/>
  <c r="J140" i="1"/>
  <c r="F140" i="1"/>
  <c r="O140" i="1"/>
  <c r="AM140" i="1"/>
  <c r="AU140" i="1"/>
  <c r="BG140" i="1"/>
  <c r="AL140" i="1"/>
  <c r="AY140" i="1"/>
  <c r="AX140" i="1"/>
  <c r="BN140" i="1"/>
  <c r="R140" i="1"/>
  <c r="AP140" i="1"/>
  <c r="Z140" i="1"/>
  <c r="AT140" i="1"/>
  <c r="AQ140" i="1"/>
  <c r="K140" i="1"/>
  <c r="BF140" i="1"/>
  <c r="R141" i="1" l="1"/>
  <c r="AU141" i="1"/>
  <c r="O141" i="1"/>
  <c r="AQ141" i="1"/>
  <c r="K141" i="1"/>
  <c r="AM141" i="1"/>
  <c r="BG141" i="1"/>
  <c r="AT141" i="1"/>
  <c r="F141" i="1"/>
  <c r="AP141" i="1"/>
  <c r="Z141" i="1"/>
  <c r="AY141" i="1"/>
  <c r="BF141" i="1"/>
  <c r="J141" i="1"/>
  <c r="AX141" i="1"/>
  <c r="AL141" i="1"/>
  <c r="BN141" i="1"/>
  <c r="BR142" i="1"/>
  <c r="BS144" i="1"/>
  <c r="BQ143" i="1"/>
  <c r="BS145" i="1" l="1"/>
  <c r="BQ144" i="1"/>
  <c r="J142" i="1"/>
  <c r="O142" i="1"/>
  <c r="BF142" i="1"/>
  <c r="F142" i="1"/>
  <c r="Z142" i="1"/>
  <c r="AM142" i="1"/>
  <c r="AX142" i="1"/>
  <c r="R142" i="1"/>
  <c r="BG142" i="1"/>
  <c r="AL142" i="1"/>
  <c r="AU142" i="1"/>
  <c r="AP142" i="1"/>
  <c r="AT142" i="1"/>
  <c r="AQ142" i="1"/>
  <c r="AY142" i="1"/>
  <c r="BN142" i="1"/>
  <c r="K142" i="1"/>
  <c r="BR143" i="1"/>
  <c r="R143" i="1" l="1"/>
  <c r="Z143" i="1"/>
  <c r="AT143" i="1"/>
  <c r="AU143" i="1"/>
  <c r="AY143" i="1"/>
  <c r="BG143" i="1"/>
  <c r="F143" i="1"/>
  <c r="O143" i="1"/>
  <c r="J143" i="1"/>
  <c r="AM143" i="1"/>
  <c r="AQ143" i="1"/>
  <c r="AL143" i="1"/>
  <c r="K143" i="1"/>
  <c r="AX143" i="1"/>
  <c r="BN143" i="1"/>
  <c r="BF143" i="1"/>
  <c r="AP143" i="1"/>
  <c r="BR144" i="1"/>
  <c r="BS146" i="1"/>
  <c r="BQ145" i="1"/>
  <c r="BS147" i="1" l="1"/>
  <c r="BQ146" i="1"/>
  <c r="J144" i="1"/>
  <c r="O144" i="1"/>
  <c r="AM144" i="1"/>
  <c r="AU144" i="1"/>
  <c r="BG144" i="1"/>
  <c r="F144" i="1"/>
  <c r="BF144" i="1"/>
  <c r="AL144" i="1"/>
  <c r="AY144" i="1"/>
  <c r="R144" i="1"/>
  <c r="AT144" i="1"/>
  <c r="AQ144" i="1"/>
  <c r="Z144" i="1"/>
  <c r="K144" i="1"/>
  <c r="AX144" i="1"/>
  <c r="BN144" i="1"/>
  <c r="AP144" i="1"/>
  <c r="BR145" i="1"/>
  <c r="R145" i="1" l="1"/>
  <c r="O145" i="1"/>
  <c r="Z145" i="1"/>
  <c r="BG145" i="1"/>
  <c r="AM145" i="1"/>
  <c r="AU145" i="1"/>
  <c r="AY145" i="1"/>
  <c r="BN145" i="1"/>
  <c r="F145" i="1"/>
  <c r="AT145" i="1"/>
  <c r="BF145" i="1"/>
  <c r="AL145" i="1"/>
  <c r="AQ145" i="1"/>
  <c r="K145" i="1"/>
  <c r="AP145" i="1"/>
  <c r="J145" i="1"/>
  <c r="AX145" i="1"/>
  <c r="BR146" i="1"/>
  <c r="BS148" i="1"/>
  <c r="BQ147" i="1"/>
  <c r="BR147" i="1" l="1"/>
  <c r="BS149" i="1"/>
  <c r="BQ148" i="1"/>
  <c r="J146" i="1"/>
  <c r="O146" i="1"/>
  <c r="AU146" i="1"/>
  <c r="BG146" i="1"/>
  <c r="BF146" i="1"/>
  <c r="Z146" i="1"/>
  <c r="AX146" i="1"/>
  <c r="AL146" i="1"/>
  <c r="R146" i="1"/>
  <c r="AM146" i="1"/>
  <c r="F146" i="1"/>
  <c r="AQ146" i="1"/>
  <c r="AY146" i="1"/>
  <c r="AP146" i="1"/>
  <c r="K146" i="1"/>
  <c r="BN146" i="1"/>
  <c r="AT146" i="1"/>
  <c r="BS150" i="1" l="1"/>
  <c r="BQ149" i="1"/>
  <c r="BR148" i="1"/>
  <c r="K147" i="1"/>
  <c r="J147" i="1"/>
  <c r="AY147" i="1"/>
  <c r="BF147" i="1"/>
  <c r="R147" i="1"/>
  <c r="BG147" i="1"/>
  <c r="Z147" i="1"/>
  <c r="BN147" i="1"/>
  <c r="AL147" i="1"/>
  <c r="AM147" i="1"/>
  <c r="AT147" i="1"/>
  <c r="AU147" i="1"/>
  <c r="O147" i="1"/>
  <c r="AX147" i="1"/>
  <c r="AP147" i="1"/>
  <c r="F147" i="1"/>
  <c r="AQ147" i="1"/>
  <c r="BR149" i="1" l="1"/>
  <c r="J148" i="1"/>
  <c r="O148" i="1"/>
  <c r="AM148" i="1"/>
  <c r="AU148" i="1"/>
  <c r="BG148" i="1"/>
  <c r="F148" i="1"/>
  <c r="AL148" i="1"/>
  <c r="Z148" i="1"/>
  <c r="AY148" i="1"/>
  <c r="AP148" i="1"/>
  <c r="R148" i="1"/>
  <c r="AX148" i="1"/>
  <c r="BF148" i="1"/>
  <c r="AT148" i="1"/>
  <c r="AQ148" i="1"/>
  <c r="K148" i="1"/>
  <c r="BN148" i="1"/>
  <c r="BS151" i="1"/>
  <c r="BQ150" i="1"/>
  <c r="BS152" i="1" l="1"/>
  <c r="BQ151" i="1"/>
  <c r="BR150" i="1"/>
  <c r="R149" i="1"/>
  <c r="AM149" i="1"/>
  <c r="AQ149" i="1"/>
  <c r="AU149" i="1"/>
  <c r="K149" i="1"/>
  <c r="BG149" i="1"/>
  <c r="F149" i="1"/>
  <c r="J149" i="1"/>
  <c r="AP149" i="1"/>
  <c r="O149" i="1"/>
  <c r="AT149" i="1"/>
  <c r="BF149" i="1"/>
  <c r="AY149" i="1"/>
  <c r="AL149" i="1"/>
  <c r="Z149" i="1"/>
  <c r="BN149" i="1"/>
  <c r="AX149" i="1"/>
  <c r="J150" i="1" l="1"/>
  <c r="O150" i="1"/>
  <c r="AM150" i="1"/>
  <c r="AU150" i="1"/>
  <c r="BG150" i="1"/>
  <c r="F150" i="1"/>
  <c r="AL150" i="1"/>
  <c r="AY150" i="1"/>
  <c r="Z150" i="1"/>
  <c r="AX150" i="1"/>
  <c r="R150" i="1"/>
  <c r="BF150" i="1"/>
  <c r="AQ150" i="1"/>
  <c r="AT150" i="1"/>
  <c r="K150" i="1"/>
  <c r="BN150" i="1"/>
  <c r="AP150" i="1"/>
  <c r="BR151" i="1"/>
  <c r="BS153" i="1"/>
  <c r="BQ152" i="1"/>
  <c r="BR152" i="1" l="1"/>
  <c r="BS154" i="1"/>
  <c r="BQ153" i="1"/>
  <c r="R151" i="1"/>
  <c r="O151" i="1"/>
  <c r="AM151" i="1"/>
  <c r="AU151" i="1"/>
  <c r="BG151" i="1"/>
  <c r="F151" i="1"/>
  <c r="J151" i="1"/>
  <c r="AT151" i="1"/>
  <c r="AY151" i="1"/>
  <c r="AL151" i="1"/>
  <c r="AX151" i="1"/>
  <c r="AP151" i="1"/>
  <c r="BN151" i="1"/>
  <c r="BF151" i="1"/>
  <c r="Z151" i="1"/>
  <c r="AQ151" i="1"/>
  <c r="K151" i="1"/>
  <c r="BR153" i="1" l="1"/>
  <c r="BS155" i="1"/>
  <c r="BQ154" i="1"/>
  <c r="J152" i="1"/>
  <c r="O152" i="1"/>
  <c r="AM152" i="1"/>
  <c r="F152" i="1"/>
  <c r="BG152" i="1"/>
  <c r="BF152" i="1"/>
  <c r="AU152" i="1"/>
  <c r="AL152" i="1"/>
  <c r="Z152" i="1"/>
  <c r="R152" i="1"/>
  <c r="AT152" i="1"/>
  <c r="AP152" i="1"/>
  <c r="AX152" i="1"/>
  <c r="AQ152" i="1"/>
  <c r="AY152" i="1"/>
  <c r="K152" i="1"/>
  <c r="BN152" i="1"/>
  <c r="BS156" i="1" l="1"/>
  <c r="BQ155" i="1"/>
  <c r="R153" i="1"/>
  <c r="AY153" i="1"/>
  <c r="BG153" i="1"/>
  <c r="BN153" i="1"/>
  <c r="AM153" i="1"/>
  <c r="O153" i="1"/>
  <c r="AU153" i="1"/>
  <c r="F153" i="1"/>
  <c r="AL153" i="1"/>
  <c r="BF153" i="1"/>
  <c r="AQ153" i="1"/>
  <c r="AP153" i="1"/>
  <c r="AT153" i="1"/>
  <c r="K153" i="1"/>
  <c r="AX153" i="1"/>
  <c r="J153" i="1"/>
  <c r="Z153" i="1"/>
  <c r="BR154" i="1"/>
  <c r="BR155" i="1" l="1"/>
  <c r="J154" i="1"/>
  <c r="AU154" i="1"/>
  <c r="BF154" i="1"/>
  <c r="O154" i="1"/>
  <c r="BG154" i="1"/>
  <c r="AM154" i="1"/>
  <c r="F154" i="1"/>
  <c r="AL154" i="1"/>
  <c r="AY154" i="1"/>
  <c r="AX154" i="1"/>
  <c r="Z154" i="1"/>
  <c r="R154" i="1"/>
  <c r="AQ154" i="1"/>
  <c r="K154" i="1"/>
  <c r="BN154" i="1"/>
  <c r="AT154" i="1"/>
  <c r="AP154" i="1"/>
  <c r="BS157" i="1"/>
  <c r="BQ156" i="1"/>
  <c r="BR156" i="1" l="1"/>
  <c r="R155" i="1"/>
  <c r="AM155" i="1"/>
  <c r="AT155" i="1"/>
  <c r="AU155" i="1"/>
  <c r="AY155" i="1"/>
  <c r="BF155" i="1"/>
  <c r="F155" i="1"/>
  <c r="BG155" i="1"/>
  <c r="O155" i="1"/>
  <c r="BN155" i="1"/>
  <c r="J155" i="1"/>
  <c r="Z155" i="1"/>
  <c r="AQ155" i="1"/>
  <c r="K155" i="1"/>
  <c r="AL155" i="1"/>
  <c r="AX155" i="1"/>
  <c r="AP155" i="1"/>
  <c r="BS158" i="1"/>
  <c r="BQ157" i="1"/>
  <c r="BS159" i="1" l="1"/>
  <c r="BQ158" i="1"/>
  <c r="BR157" i="1"/>
  <c r="BF156" i="1"/>
  <c r="F156" i="1"/>
  <c r="AM156" i="1"/>
  <c r="Z156" i="1"/>
  <c r="AU156" i="1"/>
  <c r="AL156" i="1"/>
  <c r="BN156" i="1"/>
  <c r="AP156" i="1"/>
  <c r="AQ156" i="1"/>
  <c r="R156" i="1"/>
  <c r="BG156" i="1"/>
  <c r="AT156" i="1"/>
  <c r="AX156" i="1"/>
  <c r="O156" i="1"/>
  <c r="AY156" i="1"/>
  <c r="J156" i="1"/>
  <c r="K156" i="1"/>
  <c r="J157" i="1" l="1"/>
  <c r="BG157" i="1"/>
  <c r="AM157" i="1"/>
  <c r="O157" i="1"/>
  <c r="AQ157" i="1"/>
  <c r="K157" i="1"/>
  <c r="BN157" i="1"/>
  <c r="AP157" i="1"/>
  <c r="AU157" i="1"/>
  <c r="AY157" i="1"/>
  <c r="BF157" i="1"/>
  <c r="R157" i="1"/>
  <c r="Z157" i="1"/>
  <c r="F157" i="1"/>
  <c r="AL157" i="1"/>
  <c r="AX157" i="1"/>
  <c r="AT157" i="1"/>
  <c r="BR158" i="1"/>
  <c r="BS160" i="1"/>
  <c r="BQ159" i="1"/>
  <c r="BR159" i="1" l="1"/>
  <c r="BS161" i="1"/>
  <c r="BQ160" i="1"/>
  <c r="O158" i="1"/>
  <c r="AT158" i="1"/>
  <c r="AP158" i="1"/>
  <c r="F158" i="1"/>
  <c r="K158" i="1"/>
  <c r="AY158" i="1"/>
  <c r="AX158" i="1"/>
  <c r="J158" i="1"/>
  <c r="AU158" i="1"/>
  <c r="AL158" i="1"/>
  <c r="BF158" i="1"/>
  <c r="BG158" i="1"/>
  <c r="AQ158" i="1"/>
  <c r="AM158" i="1"/>
  <c r="Z158" i="1"/>
  <c r="R158" i="1"/>
  <c r="BN158" i="1"/>
  <c r="BS162" i="1" l="1"/>
  <c r="BQ161" i="1"/>
  <c r="BR160" i="1"/>
  <c r="F159" i="1"/>
  <c r="AY159" i="1"/>
  <c r="BF159" i="1"/>
  <c r="R159" i="1"/>
  <c r="Z159" i="1"/>
  <c r="AL159" i="1"/>
  <c r="AT159" i="1"/>
  <c r="AX159" i="1"/>
  <c r="AM159" i="1"/>
  <c r="AU159" i="1"/>
  <c r="BN159" i="1"/>
  <c r="O159" i="1"/>
  <c r="AQ159" i="1"/>
  <c r="AP159" i="1"/>
  <c r="K159" i="1"/>
  <c r="J159" i="1"/>
  <c r="BG159" i="1"/>
  <c r="O160" i="1" l="1"/>
  <c r="AT160" i="1"/>
  <c r="BF160" i="1"/>
  <c r="AL160" i="1"/>
  <c r="K160" i="1"/>
  <c r="AY160" i="1"/>
  <c r="R160" i="1"/>
  <c r="BN160" i="1"/>
  <c r="BG160" i="1"/>
  <c r="AM160" i="1"/>
  <c r="AX160" i="1"/>
  <c r="F160" i="1"/>
  <c r="Z160" i="1"/>
  <c r="AQ160" i="1"/>
  <c r="AP160" i="1"/>
  <c r="AU160" i="1"/>
  <c r="J160" i="1"/>
  <c r="BR161" i="1"/>
  <c r="BS163" i="1"/>
  <c r="BQ162" i="1"/>
  <c r="BR162" i="1" l="1"/>
  <c r="BS164" i="1"/>
  <c r="BQ163" i="1"/>
  <c r="F161" i="1"/>
  <c r="Z161" i="1"/>
  <c r="AM161" i="1"/>
  <c r="O161" i="1"/>
  <c r="BG161" i="1"/>
  <c r="BF161" i="1"/>
  <c r="BN161" i="1"/>
  <c r="AY161" i="1"/>
  <c r="AL161" i="1"/>
  <c r="AQ161" i="1"/>
  <c r="J161" i="1"/>
  <c r="AT161" i="1"/>
  <c r="K161" i="1"/>
  <c r="AX161" i="1"/>
  <c r="R161" i="1"/>
  <c r="AP161" i="1"/>
  <c r="AU161" i="1"/>
  <c r="BR163" i="1" l="1"/>
  <c r="BS165" i="1"/>
  <c r="BQ164" i="1"/>
  <c r="O162" i="1"/>
  <c r="BF162" i="1"/>
  <c r="AL162" i="1"/>
  <c r="AT162" i="1"/>
  <c r="AP162" i="1"/>
  <c r="BG162" i="1"/>
  <c r="AY162" i="1"/>
  <c r="AQ162" i="1"/>
  <c r="K162" i="1"/>
  <c r="BN162" i="1"/>
  <c r="J162" i="1"/>
  <c r="AM162" i="1"/>
  <c r="AX162" i="1"/>
  <c r="AU162" i="1"/>
  <c r="Z162" i="1"/>
  <c r="R162" i="1"/>
  <c r="F162" i="1"/>
  <c r="BR164" i="1" l="1"/>
  <c r="BS166" i="1"/>
  <c r="BQ165" i="1"/>
  <c r="F163" i="1"/>
  <c r="AX163" i="1"/>
  <c r="AP163" i="1"/>
  <c r="AM163" i="1"/>
  <c r="BF163" i="1"/>
  <c r="AL163" i="1"/>
  <c r="AT163" i="1"/>
  <c r="AU163" i="1"/>
  <c r="BN163" i="1"/>
  <c r="O163" i="1"/>
  <c r="J163" i="1"/>
  <c r="BG163" i="1"/>
  <c r="AQ163" i="1"/>
  <c r="Z163" i="1"/>
  <c r="AY163" i="1"/>
  <c r="K163" i="1"/>
  <c r="R163" i="1"/>
  <c r="BR165" i="1" l="1"/>
  <c r="BS167" i="1"/>
  <c r="BQ166" i="1"/>
  <c r="O164" i="1"/>
  <c r="AL164" i="1"/>
  <c r="AT164" i="1"/>
  <c r="BF164" i="1"/>
  <c r="J164" i="1"/>
  <c r="AM164" i="1"/>
  <c r="AY164" i="1"/>
  <c r="K164" i="1"/>
  <c r="AQ164" i="1"/>
  <c r="BN164" i="1"/>
  <c r="BG164" i="1"/>
  <c r="AX164" i="1"/>
  <c r="AP164" i="1"/>
  <c r="F164" i="1"/>
  <c r="R164" i="1"/>
  <c r="AU164" i="1"/>
  <c r="Z164" i="1"/>
  <c r="BR166" i="1" l="1"/>
  <c r="BS168" i="1"/>
  <c r="BQ167" i="1"/>
  <c r="F165" i="1"/>
  <c r="BG165" i="1"/>
  <c r="AY165" i="1"/>
  <c r="AT165" i="1"/>
  <c r="J165" i="1"/>
  <c r="O165" i="1"/>
  <c r="AP165" i="1"/>
  <c r="BF165" i="1"/>
  <c r="AQ165" i="1"/>
  <c r="AM165" i="1"/>
  <c r="K165" i="1"/>
  <c r="AL165" i="1"/>
  <c r="BN165" i="1"/>
  <c r="AX165" i="1"/>
  <c r="AU165" i="1"/>
  <c r="R165" i="1"/>
  <c r="Z165" i="1"/>
  <c r="BS169" i="1" l="1"/>
  <c r="BQ168" i="1"/>
  <c r="BR167" i="1"/>
  <c r="O166" i="1"/>
  <c r="AL166" i="1"/>
  <c r="AT166" i="1"/>
  <c r="BF166" i="1"/>
  <c r="AX166" i="1"/>
  <c r="K166" i="1"/>
  <c r="AP166" i="1"/>
  <c r="F166" i="1"/>
  <c r="AY166" i="1"/>
  <c r="AQ166" i="1"/>
  <c r="J166" i="1"/>
  <c r="Z166" i="1"/>
  <c r="AU166" i="1"/>
  <c r="BG166" i="1"/>
  <c r="R166" i="1"/>
  <c r="AM166" i="1"/>
  <c r="BN166" i="1"/>
  <c r="BR168" i="1" l="1"/>
  <c r="F167" i="1"/>
  <c r="BF167" i="1"/>
  <c r="AU167" i="1"/>
  <c r="AL167" i="1"/>
  <c r="R167" i="1"/>
  <c r="AT167" i="1"/>
  <c r="K167" i="1"/>
  <c r="AM167" i="1"/>
  <c r="BN167" i="1"/>
  <c r="O167" i="1"/>
  <c r="AP167" i="1"/>
  <c r="AY167" i="1"/>
  <c r="Z167" i="1"/>
  <c r="J167" i="1"/>
  <c r="BG167" i="1"/>
  <c r="AX167" i="1"/>
  <c r="AQ167" i="1"/>
  <c r="BS170" i="1"/>
  <c r="BQ169" i="1"/>
  <c r="BR169" i="1" l="1"/>
  <c r="BS171" i="1"/>
  <c r="BQ170" i="1"/>
  <c r="O168" i="1"/>
  <c r="BF168" i="1"/>
  <c r="AL168" i="1"/>
  <c r="AT168" i="1"/>
  <c r="K168" i="1"/>
  <c r="BN168" i="1"/>
  <c r="AY168" i="1"/>
  <c r="J168" i="1"/>
  <c r="R168" i="1"/>
  <c r="AU168" i="1"/>
  <c r="BG168" i="1"/>
  <c r="AM168" i="1"/>
  <c r="AX168" i="1"/>
  <c r="F168" i="1"/>
  <c r="AP168" i="1"/>
  <c r="AQ168" i="1"/>
  <c r="Z168" i="1"/>
  <c r="BR170" i="1" l="1"/>
  <c r="BS172" i="1"/>
  <c r="BQ171" i="1"/>
  <c r="F169" i="1"/>
  <c r="AY169" i="1"/>
  <c r="AL169" i="1"/>
  <c r="AT169" i="1"/>
  <c r="BF169" i="1"/>
  <c r="BN169" i="1"/>
  <c r="O169" i="1"/>
  <c r="AU169" i="1"/>
  <c r="AP169" i="1"/>
  <c r="J169" i="1"/>
  <c r="AQ169" i="1"/>
  <c r="R169" i="1"/>
  <c r="K169" i="1"/>
  <c r="BG169" i="1"/>
  <c r="AM169" i="1"/>
  <c r="Z169" i="1"/>
  <c r="AX169" i="1"/>
  <c r="BR171" i="1" l="1"/>
  <c r="BS173" i="1"/>
  <c r="BQ172" i="1"/>
  <c r="O170" i="1"/>
  <c r="BG170" i="1"/>
  <c r="BF170" i="1"/>
  <c r="F170" i="1"/>
  <c r="AT170" i="1"/>
  <c r="AQ170" i="1"/>
  <c r="BN170" i="1"/>
  <c r="AY170" i="1"/>
  <c r="AP170" i="1"/>
  <c r="Z170" i="1"/>
  <c r="J170" i="1"/>
  <c r="AU170" i="1"/>
  <c r="AL170" i="1"/>
  <c r="K170" i="1"/>
  <c r="R170" i="1"/>
  <c r="AM170" i="1"/>
  <c r="AX170" i="1"/>
  <c r="BR172" i="1" l="1"/>
  <c r="BS174" i="1"/>
  <c r="BQ173" i="1"/>
  <c r="F171" i="1"/>
  <c r="AL171" i="1"/>
  <c r="AT171" i="1"/>
  <c r="AM171" i="1"/>
  <c r="BF171" i="1"/>
  <c r="AY171" i="1"/>
  <c r="AX171" i="1"/>
  <c r="AP171" i="1"/>
  <c r="AQ171" i="1"/>
  <c r="R171" i="1"/>
  <c r="K171" i="1"/>
  <c r="BG171" i="1"/>
  <c r="Z171" i="1"/>
  <c r="BN171" i="1"/>
  <c r="AU171" i="1"/>
  <c r="J171" i="1"/>
  <c r="O171" i="1"/>
  <c r="BS175" i="1" l="1"/>
  <c r="BQ174" i="1"/>
  <c r="BR173" i="1"/>
  <c r="O172" i="1"/>
  <c r="AT172" i="1"/>
  <c r="AQ172" i="1"/>
  <c r="AP172" i="1"/>
  <c r="AY172" i="1"/>
  <c r="BF172" i="1"/>
  <c r="AM172" i="1"/>
  <c r="BN172" i="1"/>
  <c r="Z172" i="1"/>
  <c r="J172" i="1"/>
  <c r="AX172" i="1"/>
  <c r="AU172" i="1"/>
  <c r="K172" i="1"/>
  <c r="BG172" i="1"/>
  <c r="R172" i="1"/>
  <c r="F172" i="1"/>
  <c r="AL172" i="1"/>
  <c r="AP173" i="1" l="1"/>
  <c r="F173" i="1"/>
  <c r="BG173" i="1"/>
  <c r="BF173" i="1"/>
  <c r="AL173" i="1"/>
  <c r="BN173" i="1"/>
  <c r="R173" i="1"/>
  <c r="AM173" i="1"/>
  <c r="AT173" i="1"/>
  <c r="O173" i="1"/>
  <c r="AU173" i="1"/>
  <c r="Z173" i="1"/>
  <c r="J173" i="1"/>
  <c r="AX173" i="1"/>
  <c r="K173" i="1"/>
  <c r="AY173" i="1"/>
  <c r="AQ173" i="1"/>
  <c r="BR174" i="1"/>
  <c r="BS176" i="1"/>
  <c r="BQ175" i="1"/>
  <c r="BR175" i="1" l="1"/>
  <c r="BS177" i="1"/>
  <c r="BQ176" i="1"/>
  <c r="O174" i="1"/>
  <c r="R174" i="1"/>
  <c r="AL174" i="1"/>
  <c r="F174" i="1"/>
  <c r="AT174" i="1"/>
  <c r="BN174" i="1"/>
  <c r="AQ174" i="1"/>
  <c r="AX174" i="1"/>
  <c r="AU174" i="1"/>
  <c r="K174" i="1"/>
  <c r="AM174" i="1"/>
  <c r="BF174" i="1"/>
  <c r="AP174" i="1"/>
  <c r="J174" i="1"/>
  <c r="BG174" i="1"/>
  <c r="AY174" i="1"/>
  <c r="Z174" i="1"/>
  <c r="F175" i="1" l="1"/>
  <c r="AL175" i="1"/>
  <c r="R175" i="1"/>
  <c r="AU175" i="1"/>
  <c r="AY175" i="1"/>
  <c r="AX175" i="1"/>
  <c r="BF175" i="1"/>
  <c r="AQ175" i="1"/>
  <c r="BN175" i="1"/>
  <c r="AM175" i="1"/>
  <c r="Z175" i="1"/>
  <c r="J175" i="1"/>
  <c r="BG175" i="1"/>
  <c r="AT175" i="1"/>
  <c r="O175" i="1"/>
  <c r="K175" i="1"/>
  <c r="AP175" i="1"/>
  <c r="BR176" i="1"/>
  <c r="BS178" i="1"/>
  <c r="BQ177" i="1"/>
  <c r="BS179" i="1" l="1"/>
  <c r="BQ178" i="1"/>
  <c r="BR177" i="1"/>
  <c r="O176" i="1"/>
  <c r="F176" i="1"/>
  <c r="AL176" i="1"/>
  <c r="AM176" i="1"/>
  <c r="BF176" i="1"/>
  <c r="BG176" i="1"/>
  <c r="AT176" i="1"/>
  <c r="AP176" i="1"/>
  <c r="K176" i="1"/>
  <c r="AY176" i="1"/>
  <c r="BN176" i="1"/>
  <c r="Z176" i="1"/>
  <c r="J176" i="1"/>
  <c r="AX176" i="1"/>
  <c r="AU176" i="1"/>
  <c r="AQ176" i="1"/>
  <c r="R176" i="1"/>
  <c r="F177" i="1" l="1"/>
  <c r="AT177" i="1"/>
  <c r="AL177" i="1"/>
  <c r="R177" i="1"/>
  <c r="O177" i="1"/>
  <c r="AQ177" i="1"/>
  <c r="AP177" i="1"/>
  <c r="BG177" i="1"/>
  <c r="Z177" i="1"/>
  <c r="AU177" i="1"/>
  <c r="K177" i="1"/>
  <c r="BF177" i="1"/>
  <c r="AX177" i="1"/>
  <c r="BN177" i="1"/>
  <c r="J177" i="1"/>
  <c r="AY177" i="1"/>
  <c r="AM177" i="1"/>
  <c r="BR178" i="1"/>
  <c r="BS180" i="1"/>
  <c r="BQ179" i="1"/>
  <c r="O178" i="1" l="1"/>
  <c r="K178" i="1"/>
  <c r="BN178" i="1"/>
  <c r="BG178" i="1"/>
  <c r="F178" i="1"/>
  <c r="AY178" i="1"/>
  <c r="AP178" i="1"/>
  <c r="Z178" i="1"/>
  <c r="AX178" i="1"/>
  <c r="AT178" i="1"/>
  <c r="J178" i="1"/>
  <c r="R178" i="1"/>
  <c r="AL178" i="1"/>
  <c r="AQ178" i="1"/>
  <c r="AU178" i="1"/>
  <c r="AM178" i="1"/>
  <c r="BF178" i="1"/>
  <c r="BR179" i="1"/>
  <c r="BS181" i="1"/>
  <c r="BQ180" i="1"/>
  <c r="BS182" i="1" l="1"/>
  <c r="BQ181" i="1"/>
  <c r="BR180" i="1"/>
  <c r="F179" i="1"/>
  <c r="AM179" i="1"/>
  <c r="AT179" i="1"/>
  <c r="AX179" i="1"/>
  <c r="AY179" i="1"/>
  <c r="BF179" i="1"/>
  <c r="BG179" i="1"/>
  <c r="AU179" i="1"/>
  <c r="AQ179" i="1"/>
  <c r="J179" i="1"/>
  <c r="R179" i="1"/>
  <c r="AP179" i="1"/>
  <c r="AL179" i="1"/>
  <c r="Z179" i="1"/>
  <c r="K179" i="1"/>
  <c r="BN179" i="1"/>
  <c r="O179" i="1"/>
  <c r="O180" i="1" l="1"/>
  <c r="AT180" i="1"/>
  <c r="BN180" i="1"/>
  <c r="BF180" i="1"/>
  <c r="BG180" i="1"/>
  <c r="AX180" i="1"/>
  <c r="J180" i="1"/>
  <c r="F180" i="1"/>
  <c r="AQ180" i="1"/>
  <c r="AL180" i="1"/>
  <c r="K180" i="1"/>
  <c r="AU180" i="1"/>
  <c r="AM180" i="1"/>
  <c r="AY180" i="1"/>
  <c r="AP180" i="1"/>
  <c r="Z180" i="1"/>
  <c r="R180" i="1"/>
  <c r="BR181" i="1"/>
  <c r="BS183" i="1"/>
  <c r="BQ182" i="1"/>
  <c r="BR182" i="1" l="1"/>
  <c r="R181" i="1"/>
  <c r="AQ181" i="1"/>
  <c r="AY181" i="1"/>
  <c r="Z181" i="1"/>
  <c r="BN181" i="1"/>
  <c r="AM181" i="1"/>
  <c r="K181" i="1"/>
  <c r="AP181" i="1"/>
  <c r="J181" i="1"/>
  <c r="AT181" i="1"/>
  <c r="O181" i="1"/>
  <c r="F181" i="1"/>
  <c r="AL181" i="1"/>
  <c r="AU181" i="1"/>
  <c r="AX181" i="1"/>
  <c r="BG181" i="1"/>
  <c r="BF181" i="1"/>
  <c r="BS184" i="1"/>
  <c r="BQ184" i="1" s="1"/>
  <c r="BQ183" i="1"/>
  <c r="BR184" i="1" l="1"/>
  <c r="BR183" i="1"/>
  <c r="O182" i="1"/>
  <c r="AL182" i="1"/>
  <c r="AT182" i="1"/>
  <c r="BF182" i="1"/>
  <c r="AQ182" i="1"/>
  <c r="F182" i="1"/>
  <c r="R182" i="1"/>
  <c r="AU182" i="1"/>
  <c r="K182" i="1"/>
  <c r="AY182" i="1"/>
  <c r="AX182" i="1"/>
  <c r="BG182" i="1"/>
  <c r="Z182" i="1"/>
  <c r="BN182" i="1"/>
  <c r="AM182" i="1"/>
  <c r="AP182" i="1"/>
  <c r="J182" i="1"/>
  <c r="F183" i="1" l="1"/>
  <c r="AT183" i="1"/>
  <c r="BF183" i="1"/>
  <c r="AL183" i="1"/>
  <c r="R183" i="1"/>
  <c r="AU183" i="1"/>
  <c r="AQ183" i="1"/>
  <c r="Z183" i="1"/>
  <c r="AP183" i="1"/>
  <c r="K183" i="1"/>
  <c r="J183" i="1"/>
  <c r="BG183" i="1"/>
  <c r="BN183" i="1"/>
  <c r="O183" i="1"/>
  <c r="AM183" i="1"/>
  <c r="AX183" i="1"/>
  <c r="AY183" i="1"/>
  <c r="J184" i="1"/>
  <c r="O184" i="1"/>
  <c r="R184" i="1"/>
  <c r="F184" i="1"/>
  <c r="AT184" i="1"/>
  <c r="K184" i="1"/>
  <c r="AP184" i="1"/>
  <c r="Z184" i="1"/>
  <c r="AM184" i="1"/>
  <c r="AX184" i="1"/>
  <c r="AU184" i="1"/>
  <c r="AL184" i="1"/>
  <c r="AQ184" i="1"/>
  <c r="BG184" i="1"/>
  <c r="BN184" i="1"/>
  <c r="AY184" i="1"/>
  <c r="BF184" i="1"/>
</calcChain>
</file>

<file path=xl/sharedStrings.xml><?xml version="1.0" encoding="utf-8"?>
<sst xmlns="http://schemas.openxmlformats.org/spreadsheetml/2006/main" count="2011" uniqueCount="301">
  <si>
    <t>Information</t>
  </si>
  <si>
    <t>Distributed load, p</t>
  </si>
  <si>
    <t>Distributed moment, m</t>
  </si>
  <si>
    <r>
      <t>Base shear, H</t>
    </r>
    <r>
      <rPr>
        <b/>
        <vertAlign val="subscript"/>
        <sz val="12"/>
        <color theme="1"/>
        <rFont val="Verdana"/>
        <family val="2"/>
      </rPr>
      <t>B</t>
    </r>
  </si>
  <si>
    <r>
      <t>Base moment, M</t>
    </r>
    <r>
      <rPr>
        <b/>
        <vertAlign val="subscript"/>
        <sz val="12"/>
        <color theme="1"/>
        <rFont val="Verdana"/>
        <family val="2"/>
      </rPr>
      <t>B</t>
    </r>
  </si>
  <si>
    <t>Ultimare disp.</t>
  </si>
  <si>
    <t>Ultimate soil reaction</t>
  </si>
  <si>
    <t>Initial stiffness</t>
  </si>
  <si>
    <t>Curvature</t>
  </si>
  <si>
    <t>Ultimare rot</t>
  </si>
  <si>
    <t>Ultimare disp</t>
  </si>
  <si>
    <t>Name</t>
  </si>
  <si>
    <t>Project</t>
  </si>
  <si>
    <t>Notes</t>
  </si>
  <si>
    <t>Soil Type</t>
  </si>
  <si>
    <t>y_u_F</t>
  </si>
  <si>
    <t>y_u_1</t>
  </si>
  <si>
    <t>y_u_2</t>
  </si>
  <si>
    <t>y_u_3</t>
  </si>
  <si>
    <t>p_u_F</t>
  </si>
  <si>
    <t>p_u_1</t>
  </si>
  <si>
    <t>p_u_2</t>
  </si>
  <si>
    <t>p_u_3</t>
  </si>
  <si>
    <t>k_p_F</t>
  </si>
  <si>
    <t>k_p_1</t>
  </si>
  <si>
    <t>k_p_2</t>
  </si>
  <si>
    <t>k_p_3</t>
  </si>
  <si>
    <t>n_p_F</t>
  </si>
  <si>
    <t>n_p_1</t>
  </si>
  <si>
    <t>n_p_2</t>
  </si>
  <si>
    <t>n_p_3</t>
  </si>
  <si>
    <t>tetam_u_F</t>
  </si>
  <si>
    <t>tetam_u_1</t>
  </si>
  <si>
    <t>tetam_u_2</t>
  </si>
  <si>
    <t>tetam_u_3</t>
  </si>
  <si>
    <t>m_u_F</t>
  </si>
  <si>
    <t>m_u_1</t>
  </si>
  <si>
    <t>m_u_2</t>
  </si>
  <si>
    <t>m_u_3</t>
  </si>
  <si>
    <t>k_m_F</t>
  </si>
  <si>
    <t>k_m_1</t>
  </si>
  <si>
    <t>k_m_2</t>
  </si>
  <si>
    <t>k_m_3</t>
  </si>
  <si>
    <t>n_m_F</t>
  </si>
  <si>
    <t>n_m_1</t>
  </si>
  <si>
    <t>n_m_2</t>
  </si>
  <si>
    <t>n_m_3</t>
  </si>
  <si>
    <t>yB_u_F</t>
  </si>
  <si>
    <t>yB_u_1</t>
  </si>
  <si>
    <t>yB_u_2</t>
  </si>
  <si>
    <t>yB_u_3</t>
  </si>
  <si>
    <t>HB_u_F</t>
  </si>
  <si>
    <t>HB_u_1</t>
  </si>
  <si>
    <t>HB_u_2</t>
  </si>
  <si>
    <t>HB_u_3</t>
  </si>
  <si>
    <t>k_H_F</t>
  </si>
  <si>
    <t>k_H_1</t>
  </si>
  <si>
    <t>k_H_2</t>
  </si>
  <si>
    <t>k_H_3</t>
  </si>
  <si>
    <t>n_H_F</t>
  </si>
  <si>
    <t>n_H_1</t>
  </si>
  <si>
    <t>n_H_2</t>
  </si>
  <si>
    <t>n_H_3</t>
  </si>
  <si>
    <t>tetaMb_u_F</t>
  </si>
  <si>
    <t>tetaMb_u_1</t>
  </si>
  <si>
    <t>tetaMb_u_2</t>
  </si>
  <si>
    <t>tetaMb_u_3</t>
  </si>
  <si>
    <t>MB_u_F</t>
  </si>
  <si>
    <t>MB_u_1</t>
  </si>
  <si>
    <t>MB_u_2</t>
  </si>
  <si>
    <t>MB_u_3</t>
  </si>
  <si>
    <t>k_Mb_F</t>
  </si>
  <si>
    <t>k_Mb_1</t>
  </si>
  <si>
    <t>k_Mb_2</t>
  </si>
  <si>
    <t>k_Mb_3</t>
  </si>
  <si>
    <t>n_Mb_F</t>
  </si>
  <si>
    <t>n_Mb_1</t>
  </si>
  <si>
    <t>n_Mb_2</t>
  </si>
  <si>
    <t>n_Mb_3</t>
  </si>
  <si>
    <t>AO1 Upper Clay</t>
  </si>
  <si>
    <t>Arcadis Ost 1</t>
  </si>
  <si>
    <t>The used function types are the same as used for the PISA project. Hence, not all functions are equal the ones used for the AO1 project</t>
  </si>
  <si>
    <t>Soft Clay</t>
  </si>
  <si>
    <t>AO1 Glacial Till</t>
  </si>
  <si>
    <t>Till</t>
  </si>
  <si>
    <t>AO1 Chalk</t>
  </si>
  <si>
    <t>Chalk</t>
  </si>
  <si>
    <t>Cowden Clay</t>
  </si>
  <si>
    <t>PISA</t>
  </si>
  <si>
    <t>Bothkennar Clay</t>
  </si>
  <si>
    <t>Pile properties</t>
  </si>
  <si>
    <t>Diameter</t>
  </si>
  <si>
    <t>Thickness</t>
  </si>
  <si>
    <t>Total length</t>
  </si>
  <si>
    <t>buried length</t>
  </si>
  <si>
    <t>slice height</t>
  </si>
  <si>
    <t>Sea level</t>
  </si>
  <si>
    <t>Force</t>
  </si>
  <si>
    <t>Vertical</t>
  </si>
  <si>
    <t>Horizontal</t>
  </si>
  <si>
    <t>Bending moment</t>
  </si>
  <si>
    <t>perscribed displacement</t>
  </si>
  <si>
    <t>D/200</t>
  </si>
  <si>
    <t>D/10</t>
  </si>
  <si>
    <t>Soil stratigraphy</t>
  </si>
  <si>
    <t>t_i</t>
  </si>
  <si>
    <t>E_oed</t>
  </si>
  <si>
    <t>E_50</t>
  </si>
  <si>
    <t>E_ur</t>
  </si>
  <si>
    <t>m</t>
  </si>
  <si>
    <t>v_i</t>
  </si>
  <si>
    <t>c_i</t>
  </si>
  <si>
    <t>gamma07</t>
  </si>
  <si>
    <t>G0</t>
  </si>
  <si>
    <t>phi_i</t>
  </si>
  <si>
    <t>d_ref</t>
  </si>
  <si>
    <t>c_inc_i</t>
  </si>
  <si>
    <t>gamma</t>
  </si>
  <si>
    <t>K0</t>
  </si>
  <si>
    <t>R_inter_i</t>
  </si>
  <si>
    <t>Drainage</t>
  </si>
  <si>
    <t>Conf pressure</t>
  </si>
  <si>
    <t>AO1 calibrated Chalk</t>
  </si>
  <si>
    <t>This is where notes go</t>
  </si>
  <si>
    <t xml:space="preserve">	5</t>
  </si>
  <si>
    <t xml:space="preserve">		241</t>
  </si>
  <si>
    <t xml:space="preserve">		314</t>
  </si>
  <si>
    <t xml:space="preserve">		941</t>
  </si>
  <si>
    <t xml:space="preserve">		1</t>
  </si>
  <si>
    <t xml:space="preserve">	0.2</t>
  </si>
  <si>
    <t xml:space="preserve">		0.0001</t>
  </si>
  <si>
    <t xml:space="preserve">		3125</t>
  </si>
  <si>
    <t xml:space="preserve">		0</t>
  </si>
  <si>
    <t xml:space="preserve">			0</t>
  </si>
  <si>
    <t xml:space="preserve">			1.2</t>
  </si>
  <si>
    <t xml:space="preserve">			12.9</t>
  </si>
  <si>
    <t xml:space="preserve">		0.65</t>
  </si>
  <si>
    <t xml:space="preserve">		0.7</t>
  </si>
  <si>
    <t xml:space="preserve">		724</t>
  </si>
  <si>
    <t xml:space="preserve">		2823</t>
  </si>
  <si>
    <t xml:space="preserve">		9375</t>
  </si>
  <si>
    <t xml:space="preserve">			14</t>
  </si>
  <si>
    <t xml:space="preserve">			0.65</t>
  </si>
  <si>
    <t xml:space="preserve">		1206</t>
  </si>
  <si>
    <t xml:space="preserve">		1568</t>
  </si>
  <si>
    <t xml:space="preserve">		4704</t>
  </si>
  <si>
    <t xml:space="preserve">		15626</t>
  </si>
  <si>
    <t xml:space="preserve">			15</t>
  </si>
  <si>
    <t xml:space="preserve">		1689</t>
  </si>
  <si>
    <t xml:space="preserve">		2195</t>
  </si>
  <si>
    <t xml:space="preserve">		6586</t>
  </si>
  <si>
    <t xml:space="preserve">		21876</t>
  </si>
  <si>
    <t xml:space="preserve">			16.1</t>
  </si>
  <si>
    <t xml:space="preserve">		2171</t>
  </si>
  <si>
    <t xml:space="preserve">		8468</t>
  </si>
  <si>
    <t xml:space="preserve">		28126</t>
  </si>
  <si>
    <t xml:space="preserve">			17.1</t>
  </si>
  <si>
    <t xml:space="preserve">		2654</t>
  </si>
  <si>
    <t xml:space="preserve">		3450</t>
  </si>
  <si>
    <t xml:space="preserve">		10349</t>
  </si>
  <si>
    <t xml:space="preserve">		34376</t>
  </si>
  <si>
    <t xml:space="preserve">			18.2</t>
  </si>
  <si>
    <t xml:space="preserve">		3378</t>
  </si>
  <si>
    <t xml:space="preserve">		4391</t>
  </si>
  <si>
    <t xml:space="preserve">		13172</t>
  </si>
  <si>
    <t xml:space="preserve">		38</t>
  </si>
  <si>
    <t xml:space="preserve">		43751</t>
  </si>
  <si>
    <t xml:space="preserve">			-30</t>
  </si>
  <si>
    <t xml:space="preserve">		2</t>
  </si>
  <si>
    <t xml:space="preserve">				19</t>
  </si>
  <si>
    <t xml:space="preserve">		4182</t>
  </si>
  <si>
    <t xml:space="preserve">		5436</t>
  </si>
  <si>
    <t xml:space="preserve">		16308</t>
  </si>
  <si>
    <t xml:space="preserve">		54168</t>
  </si>
  <si>
    <t xml:space="preserve">		4986</t>
  </si>
  <si>
    <t xml:space="preserve">		6481</t>
  </si>
  <si>
    <t xml:space="preserve">		19444</t>
  </si>
  <si>
    <t xml:space="preserve">		64585</t>
  </si>
  <si>
    <t xml:space="preserve">		5790</t>
  </si>
  <si>
    <t xml:space="preserve">		7527</t>
  </si>
  <si>
    <t xml:space="preserve">		22581</t>
  </si>
  <si>
    <t xml:space="preserve">		75002</t>
  </si>
  <si>
    <t xml:space="preserve">		6594</t>
  </si>
  <si>
    <t xml:space="preserve">		8572</t>
  </si>
  <si>
    <t xml:space="preserve">		25717</t>
  </si>
  <si>
    <t xml:space="preserve">		85419</t>
  </si>
  <si>
    <t xml:space="preserve">		7398</t>
  </si>
  <si>
    <t xml:space="preserve">		9618</t>
  </si>
  <si>
    <t xml:space="preserve">		28853</t>
  </si>
  <si>
    <t xml:space="preserve">		95836</t>
  </si>
  <si>
    <t xml:space="preserve">		8203</t>
  </si>
  <si>
    <t xml:space="preserve">		10663</t>
  </si>
  <si>
    <t xml:space="preserve">		31989</t>
  </si>
  <si>
    <t xml:space="preserve">		106253</t>
  </si>
  <si>
    <t xml:space="preserve">		9007</t>
  </si>
  <si>
    <t xml:space="preserve">		11708</t>
  </si>
  <si>
    <t xml:space="preserve">		35125</t>
  </si>
  <si>
    <t xml:space="preserve">		116670</t>
  </si>
  <si>
    <t xml:space="preserve">		9811</t>
  </si>
  <si>
    <t xml:space="preserve">		12754</t>
  </si>
  <si>
    <t xml:space="preserve">		38262</t>
  </si>
  <si>
    <t xml:space="preserve">		127087</t>
  </si>
  <si>
    <t xml:space="preserve">		10615</t>
  </si>
  <si>
    <t xml:space="preserve">		13799</t>
  </si>
  <si>
    <t xml:space="preserve">		41398</t>
  </si>
  <si>
    <t xml:space="preserve">		137504</t>
  </si>
  <si>
    <t xml:space="preserve">		11419</t>
  </si>
  <si>
    <t xml:space="preserve">		14845</t>
  </si>
  <si>
    <t xml:space="preserve">		44534</t>
  </si>
  <si>
    <t xml:space="preserve">		147921</t>
  </si>
  <si>
    <t xml:space="preserve">			30000</t>
  </si>
  <si>
    <t xml:space="preserve">		20000</t>
  </si>
  <si>
    <t xml:space="preserve">		60000</t>
  </si>
  <si>
    <t xml:space="preserve">	1.0</t>
  </si>
  <si>
    <t xml:space="preserve">		300</t>
  </si>
  <si>
    <t xml:space="preserve">		0.00003</t>
  </si>
  <si>
    <t xml:space="preserve">	500000</t>
  </si>
  <si>
    <t xml:space="preserve">				0</t>
  </si>
  <si>
    <t xml:space="preserve">			22.0</t>
  </si>
  <si>
    <t xml:space="preserve">		1.00</t>
  </si>
  <si>
    <t xml:space="preserve">			1</t>
  </si>
  <si>
    <t>M</t>
  </si>
  <si>
    <t>t</t>
  </si>
  <si>
    <t>G</t>
  </si>
  <si>
    <t>Mehmet</t>
  </si>
  <si>
    <t>test</t>
  </si>
  <si>
    <t>testing for show</t>
  </si>
  <si>
    <t>glacial till</t>
  </si>
  <si>
    <t>Tutorial Till</t>
  </si>
  <si>
    <t>Development project</t>
  </si>
  <si>
    <t>just for show</t>
  </si>
  <si>
    <t>Glacial Till</t>
  </si>
  <si>
    <t>Sand 90</t>
  </si>
  <si>
    <t>Sand</t>
  </si>
  <si>
    <t>Sand 60</t>
  </si>
  <si>
    <t>Sand 45</t>
  </si>
  <si>
    <t>Sand 75</t>
  </si>
  <si>
    <t>Sand Fic</t>
  </si>
  <si>
    <t>Vietnamese project</t>
  </si>
  <si>
    <t>Viet Sand 1 stage 1</t>
  </si>
  <si>
    <t>Viet Sand 1 stage 1 bad fit</t>
  </si>
  <si>
    <t>Viet Sand 1 stage 2 good fit</t>
  </si>
  <si>
    <t>m theta calibrated based on pile response</t>
  </si>
  <si>
    <t>Clay</t>
  </si>
  <si>
    <t>Viet Clay V3 stage 1</t>
  </si>
  <si>
    <t>py curve calibration from Bothkennar</t>
  </si>
  <si>
    <t>Viet Clay V3 stage 2</t>
  </si>
  <si>
    <t>mtheta curve calibration from stage 1</t>
  </si>
  <si>
    <t>Viet Clay V3 stage 3</t>
  </si>
  <si>
    <t>Vietnamese</t>
  </si>
  <si>
    <t>bad fit</t>
  </si>
  <si>
    <t>Viet Clay V3 stage 2 mt pile response</t>
  </si>
  <si>
    <t>Till new ver test</t>
  </si>
  <si>
    <t>Organic</t>
  </si>
  <si>
    <t>Organic phase 2</t>
  </si>
  <si>
    <t>Organic phase 3 final</t>
  </si>
  <si>
    <t>Organic clay FINAL</t>
  </si>
  <si>
    <t>Organic clay FINAL FINAL</t>
  </si>
  <si>
    <t>Clay higher G FINAL FINAL</t>
  </si>
  <si>
    <t>Organic clay FINAL FINAL option 2</t>
  </si>
  <si>
    <t>Silty Sand FINAL</t>
  </si>
  <si>
    <t>Sand HeDreit 0960</t>
  </si>
  <si>
    <t>He Dreit</t>
  </si>
  <si>
    <t>a</t>
  </si>
  <si>
    <t>Sand HeDreit 0733</t>
  </si>
  <si>
    <t>Organic clay FINAL FINAL option 3</t>
  </si>
  <si>
    <t>Organic clay FINAL 4</t>
  </si>
  <si>
    <t>Clay higher G FINAL rerun</t>
  </si>
  <si>
    <t>Clay higher G FINAL rerun 2</t>
  </si>
  <si>
    <t>Clay higher G FINAL rerun 3</t>
  </si>
  <si>
    <t>Sand 96 stage 2</t>
  </si>
  <si>
    <t>Sand 96 stage 4</t>
  </si>
  <si>
    <t>he dreit</t>
  </si>
  <si>
    <t>Layer_7_Cuxhaven</t>
  </si>
  <si>
    <t>Layer_bottom_layer</t>
  </si>
  <si>
    <t>Clay_cuxhaven</t>
  </si>
  <si>
    <t>HeDreit Clay</t>
  </si>
  <si>
    <t>Sand HeDreit Layer 8</t>
  </si>
  <si>
    <t>Sand 0733 post py</t>
  </si>
  <si>
    <t>HeDreit Sand 0733 final</t>
  </si>
  <si>
    <t>HeDreit</t>
  </si>
  <si>
    <t>HeDreit Sand 0966 reaction curve</t>
  </si>
  <si>
    <t>HeDreit Sand 0626 reaction curve</t>
  </si>
  <si>
    <t>Testtest</t>
  </si>
  <si>
    <t>blas</t>
  </si>
  <si>
    <t>bla</t>
  </si>
  <si>
    <t>correlation with_Dr</t>
  </si>
  <si>
    <t>reaction curve cal only</t>
  </si>
  <si>
    <t>HDEC</t>
  </si>
  <si>
    <t>HDEC A21 Sand Layer 1 RC</t>
  </si>
  <si>
    <t>HDEC A21 Sand Layer 3 RC</t>
  </si>
  <si>
    <t>HDEC A21 Clay Layer 2 RC</t>
  </si>
  <si>
    <t>HDEC A21 Clay Layer 4 RC</t>
  </si>
  <si>
    <t>HDEC A21 Clay Layer 5 RC</t>
  </si>
  <si>
    <t>HDEC A21 Clay Layer 7 RC</t>
  </si>
  <si>
    <t>HDEC A21 Clay Layer 8 RC</t>
  </si>
  <si>
    <t>AO1 Glacial Till old</t>
  </si>
  <si>
    <t>-</t>
  </si>
  <si>
    <t>HDEC A21 Clay Mix py cal</t>
  </si>
  <si>
    <t>HDEC A21 Silty Clay py cal</t>
  </si>
  <si>
    <t>HDEC A21 Clay Mix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</si>
</sst>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5" x14ac:knownFonts="1">
    <font>
      <sz val="9"/>
      <color theme="1"/>
      <name val="Verdana"/>
      <family val="2"/>
    </font>
    <font>
      <sz val="9"/>
      <color theme="1"/>
      <name val="Verdana"/>
      <family val="2"/>
    </font>
    <font>
      <b/>
      <sz val="9"/>
      <color theme="1"/>
      <name val="Verdana"/>
      <family val="2"/>
    </font>
    <font>
      <b/>
      <sz val="12"/>
      <color theme="1"/>
      <name val="Verdana"/>
      <family val="2"/>
    </font>
    <font>
      <b/>
      <vertAlign val="subscript"/>
      <sz val="12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3" fillId="0" borderId="2" xfId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2" fillId="0" borderId="5" xfId="1" applyFont="1" applyBorder="1"/>
    <xf numFmtId="0" fontId="2" fillId="0" borderId="0" xfId="1" applyFont="1" applyBorder="1"/>
    <xf numFmtId="0" fontId="2" fillId="0" borderId="4" xfId="1" applyFont="1" applyBorder="1"/>
    <xf numFmtId="0" fontId="2" fillId="0" borderId="7" xfId="1" applyFont="1" applyBorder="1"/>
    <xf numFmtId="0" fontId="2" fillId="0" borderId="8" xfId="1" applyFont="1" applyBorder="1"/>
    <xf numFmtId="0" fontId="1" fillId="0" borderId="0" xfId="1"/>
    <xf numFmtId="0" fontId="1" fillId="0" borderId="4" xfId="1" applyBorder="1"/>
    <xf numFmtId="0" fontId="1" fillId="0" borderId="5" xfId="1" applyBorder="1"/>
    <xf numFmtId="0" fontId="1" fillId="0" borderId="0" xfId="1" applyBorder="1"/>
    <xf numFmtId="0" fontId="1" fillId="0" borderId="6" xfId="1" applyBorder="1"/>
    <xf numFmtId="0" fontId="1" fillId="0" borderId="0" xfId="1" applyFont="1"/>
    <xf numFmtId="0" fontId="2" fillId="0" borderId="0" xfId="1" applyFont="1" applyBorder="1"/>
    <xf numFmtId="0" fontId="2" fillId="0" borderId="6" xfId="1" applyFont="1" applyBorder="1"/>
    <xf numFmtId="0" fontId="2" fillId="0" borderId="5" xfId="1" applyFont="1" applyBorder="1"/>
    <xf numFmtId="0" fontId="0" fillId="0" borderId="0" xfId="0" applyBorder="1"/>
    <xf numFmtId="0" fontId="0" fillId="0" borderId="6" xfId="0" applyBorder="1"/>
    <xf numFmtId="0" fontId="2" fillId="0" borderId="8" xfId="1" applyFont="1" applyFill="1" applyBorder="1"/>
    <xf numFmtId="0" fontId="2" fillId="0" borderId="10" xfId="1" applyFont="1" applyFill="1" applyBorder="1"/>
    <xf numFmtId="0" fontId="2" fillId="0" borderId="10" xfId="1" applyFont="1" applyBorder="1"/>
    <xf numFmtId="0" fontId="0" fillId="0" borderId="5" xfId="0" applyBorder="1"/>
    <xf numFmtId="0" fontId="2" fillId="0" borderId="7" xfId="1" applyFont="1" applyFill="1" applyBorder="1"/>
    <xf numFmtId="0" fontId="0" fillId="0" borderId="11" xfId="0" applyBorder="1"/>
    <xf numFmtId="0" fontId="2" fillId="0" borderId="12" xfId="1" applyFont="1" applyFill="1" applyBorder="1"/>
    <xf numFmtId="0" fontId="3" fillId="0" borderId="9" xfId="1" applyFont="1" applyBorder="1" applyAlignment="1"/>
    <xf numFmtId="0" fontId="0" fillId="2" borderId="0" xfId="1" applyFont="1" applyFill="1"/>
    <xf numFmtId="0" fontId="1" fillId="2" borderId="0" xfId="1" applyFill="1"/>
    <xf numFmtId="0" fontId="1" fillId="2" borderId="5" xfId="1" applyFill="1" applyBorder="1"/>
    <xf numFmtId="0" fontId="1" fillId="2" borderId="0" xfId="1" applyFill="1" applyBorder="1"/>
    <xf numFmtId="0" fontId="1" fillId="2" borderId="6" xfId="1" applyFill="1" applyBorder="1"/>
    <xf numFmtId="0" fontId="1" fillId="2" borderId="0" xfId="1" applyFill="1" applyBorder="1" applyAlignment="1">
      <alignment horizontal="center"/>
    </xf>
    <xf numFmtId="0" fontId="0" fillId="2" borderId="0" xfId="1" applyFont="1" applyFill="1" applyBorder="1"/>
    <xf numFmtId="0" fontId="1" fillId="2" borderId="4" xfId="1" applyFill="1" applyBorder="1"/>
    <xf numFmtId="0" fontId="0" fillId="2" borderId="0" xfId="0" applyFill="1"/>
    <xf numFmtId="0" fontId="1" fillId="3" borderId="0" xfId="1" applyFill="1"/>
    <xf numFmtId="0" fontId="1" fillId="3" borderId="0" xfId="1" applyFill="1" applyBorder="1"/>
    <xf numFmtId="0" fontId="1" fillId="3" borderId="6" xfId="1" applyFill="1" applyBorder="1"/>
    <xf numFmtId="0" fontId="1" fillId="3" borderId="5" xfId="1" applyFill="1" applyBorder="1"/>
    <xf numFmtId="0" fontId="1" fillId="3" borderId="4" xfId="1" applyFill="1" applyBorder="1"/>
    <xf numFmtId="0" fontId="0" fillId="3" borderId="0" xfId="0" applyFill="1"/>
    <xf numFmtId="0" fontId="0" fillId="3" borderId="0" xfId="1" applyFont="1" applyFill="1"/>
    <xf numFmtId="0" fontId="1" fillId="3" borderId="0" xfId="1" applyFill="1" applyBorder="1" applyAlignment="1">
      <alignment horizontal="center"/>
    </xf>
    <xf numFmtId="0" fontId="0" fillId="3" borderId="0" xfId="1" applyFont="1" applyFill="1" applyBorder="1"/>
    <xf numFmtId="164" fontId="0" fillId="0" borderId="0" xfId="0" applyNumberFormat="1"/>
    <xf numFmtId="11" fontId="0" fillId="0" borderId="0" xfId="0" applyNumberFormat="1"/>
    <xf numFmtId="0" fontId="1" fillId="3" borderId="0" xfId="1" applyFill="1" applyAlignment="1">
      <alignment horizontal="center"/>
    </xf>
    <xf numFmtId="0" fontId="0" fillId="4" borderId="0" xfId="0" applyFill="1"/>
    <xf numFmtId="0" fontId="0" fillId="4" borderId="0" xfId="1" applyFont="1" applyFill="1"/>
    <xf numFmtId="0" fontId="1" fillId="4" borderId="0" xfId="1" applyFill="1"/>
    <xf numFmtId="0" fontId="1" fillId="4" borderId="5" xfId="1" applyFill="1" applyBorder="1"/>
    <xf numFmtId="0" fontId="1" fillId="4" borderId="0" xfId="1" applyFill="1" applyBorder="1"/>
    <xf numFmtId="0" fontId="1" fillId="4" borderId="6" xfId="1" applyFill="1" applyBorder="1"/>
    <xf numFmtId="0" fontId="1" fillId="4" borderId="0" xfId="1" applyFill="1" applyBorder="1" applyAlignment="1">
      <alignment horizontal="center"/>
    </xf>
    <xf numFmtId="0" fontId="0" fillId="4" borderId="0" xfId="1" applyFont="1" applyFill="1" applyBorder="1"/>
    <xf numFmtId="0" fontId="1" fillId="4" borderId="4" xfId="1" applyFill="1" applyBorder="1"/>
    <xf numFmtId="0" fontId="1" fillId="4" borderId="0" xfId="1" applyFill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2" fillId="0" borderId="5" xfId="1" applyFont="1" applyBorder="1"/>
    <xf numFmtId="0" fontId="2" fillId="0" borderId="0" xfId="1" applyFont="1" applyBorder="1"/>
    <xf numFmtId="0" fontId="2" fillId="0" borderId="6" xfId="1" applyFont="1" applyBorder="1"/>
    <xf numFmtId="0" fontId="3" fillId="0" borderId="3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0" fontId="3" fillId="0" borderId="14" xfId="1" applyFont="1" applyBorder="1" applyAlignment="1">
      <alignment horizontal="center"/>
    </xf>
    <xf numFmtId="0" fontId="3" fillId="0" borderId="15" xfId="1" applyFont="1" applyBorder="1" applyAlignment="1">
      <alignment horizontal="center"/>
    </xf>
  </cellXfs>
  <cellStyles count="2">
    <cellStyle name="Normal" xfId="0" builtinId="0"/>
    <cellStyle name="Normal 2" xfId="1" xr:uid="{26152140-A7C6-4E2A-B5C8-DD2B891FEB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10329-7C71-4920-B28D-FBF91C9A754D}">
  <dimension ref="A1:BS184"/>
  <sheetViews>
    <sheetView tabSelected="1" workbookViewId="0">
      <pane ySplit="3" topLeftCell="A67" activePane="bottomLeft" state="frozen"/>
      <selection pane="bottomLeft" activeCell="A91" sqref="A91"/>
    </sheetView>
  </sheetViews>
  <sheetFormatPr defaultRowHeight="11.25" x14ac:dyDescent="0.15"/>
  <cols>
    <col min="1" max="1" width="32.25" style="8" customWidth="1"/>
    <col min="2" max="2" width="11.25" style="8" bestFit="1" customWidth="1"/>
    <col min="3" max="3" width="27.875" style="8" customWidth="1"/>
    <col min="4" max="4" width="8.75" style="8" bestFit="1" customWidth="1"/>
    <col min="5" max="5" width="12.25" style="10" bestFit="1" customWidth="1"/>
    <col min="6" max="8" width="12.25" style="11" customWidth="1"/>
    <col min="9" max="9" width="13" style="11" bestFit="1" customWidth="1"/>
    <col min="10" max="10" width="6.875" style="11" bestFit="1" customWidth="1"/>
    <col min="11" max="11" width="7.5" style="11" bestFit="1" customWidth="1"/>
    <col min="12" max="12" width="6.5" style="11" bestFit="1" customWidth="1"/>
    <col min="13" max="13" width="13" style="11" bestFit="1" customWidth="1"/>
    <col min="14" max="14" width="6.5" style="11" bestFit="1" customWidth="1"/>
    <col min="15" max="15" width="8.375" style="11" customWidth="1"/>
    <col min="16" max="16" width="5.875" style="11" customWidth="1"/>
    <col min="17" max="17" width="12.125" style="11" bestFit="1" customWidth="1"/>
    <col min="18" max="18" width="12.625" style="11" bestFit="1" customWidth="1"/>
    <col min="19" max="19" width="5.875" style="12" bestFit="1" customWidth="1"/>
    <col min="20" max="20" width="5.875" style="11" customWidth="1"/>
    <col min="21" max="21" width="12.5" style="10" bestFit="1" customWidth="1"/>
    <col min="22" max="22" width="7.625" style="11" customWidth="1"/>
    <col min="23" max="24" width="3.875" style="11" customWidth="1"/>
    <col min="25" max="25" width="12.125" style="11" bestFit="1" customWidth="1"/>
    <col min="26" max="26" width="6.5" style="11" bestFit="1" customWidth="1"/>
    <col min="27" max="27" width="5.875" style="11" bestFit="1" customWidth="1"/>
    <col min="28" max="28" width="5.875" style="11" customWidth="1"/>
    <col min="29" max="34" width="9" style="11"/>
    <col min="35" max="35" width="9" style="12"/>
    <col min="36" max="36" width="9" style="11"/>
    <col min="37" max="37" width="11.5" style="10" bestFit="1" customWidth="1"/>
    <col min="38" max="40" width="9" style="11"/>
    <col min="41" max="41" width="11.125" style="11" bestFit="1" customWidth="1"/>
    <col min="42" max="44" width="9" style="11"/>
    <col min="45" max="45" width="11.125" style="11" bestFit="1" customWidth="1"/>
    <col min="46" max="46" width="5.875" style="11" bestFit="1" customWidth="1"/>
    <col min="47" max="47" width="7.5" style="11" bestFit="1" customWidth="1"/>
    <col min="48" max="48" width="7.5" style="11" customWidth="1"/>
    <col min="49" max="49" width="11.125" style="11" bestFit="1" customWidth="1"/>
    <col min="50" max="50" width="9" style="11"/>
    <col min="51" max="51" width="9" style="12"/>
    <col min="52" max="52" width="9" style="11"/>
    <col min="53" max="53" width="11.5" style="10" bestFit="1" customWidth="1"/>
    <col min="54" max="56" width="9" style="11"/>
    <col min="57" max="57" width="11.125" style="11" bestFit="1" customWidth="1"/>
    <col min="58" max="61" width="9" style="11"/>
    <col min="62" max="62" width="6.875" style="11" bestFit="1" customWidth="1"/>
    <col min="63" max="63" width="7.875" style="11" bestFit="1" customWidth="1"/>
    <col min="64" max="64" width="7.875" style="11" customWidth="1"/>
    <col min="65" max="65" width="11.125" style="11" bestFit="1" customWidth="1"/>
    <col min="66" max="66" width="5.5" style="11" bestFit="1" customWidth="1"/>
    <col min="67" max="67" width="5.875" style="11" bestFit="1" customWidth="1"/>
    <col min="68" max="68" width="5.875" style="9" customWidth="1"/>
  </cols>
  <sheetData>
    <row r="1" spans="1:68" ht="18" x14ac:dyDescent="0.3">
      <c r="A1" s="58" t="s">
        <v>0</v>
      </c>
      <c r="B1" s="59"/>
      <c r="C1" s="59"/>
      <c r="D1" s="59"/>
      <c r="E1" s="58" t="s">
        <v>1</v>
      </c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63"/>
      <c r="T1" s="1"/>
      <c r="U1" s="58" t="s">
        <v>2</v>
      </c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63"/>
      <c r="AJ1" s="1"/>
      <c r="AK1" s="58" t="s">
        <v>3</v>
      </c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63"/>
      <c r="AZ1" s="1"/>
      <c r="BA1" s="58" t="s">
        <v>4</v>
      </c>
      <c r="BB1" s="59"/>
      <c r="BC1" s="59"/>
      <c r="BD1" s="59"/>
      <c r="BE1" s="59"/>
      <c r="BF1" s="59"/>
      <c r="BG1" s="59"/>
      <c r="BH1" s="59"/>
      <c r="BI1" s="59"/>
      <c r="BJ1" s="59"/>
      <c r="BK1" s="59"/>
      <c r="BL1" s="59"/>
      <c r="BM1" s="59"/>
      <c r="BN1" s="59"/>
      <c r="BO1" s="59"/>
      <c r="BP1" s="2"/>
    </row>
    <row r="2" spans="1:68" x14ac:dyDescent="0.15">
      <c r="A2" s="3"/>
      <c r="B2" s="4"/>
      <c r="C2" s="4"/>
      <c r="D2" s="4"/>
      <c r="E2" s="60" t="s">
        <v>5</v>
      </c>
      <c r="F2" s="61"/>
      <c r="G2" s="61"/>
      <c r="H2" s="61"/>
      <c r="I2" s="61" t="s">
        <v>6</v>
      </c>
      <c r="J2" s="61"/>
      <c r="K2" s="61"/>
      <c r="L2" s="61"/>
      <c r="M2" s="61" t="s">
        <v>7</v>
      </c>
      <c r="N2" s="61"/>
      <c r="O2" s="61"/>
      <c r="P2" s="4"/>
      <c r="Q2" s="61" t="s">
        <v>8</v>
      </c>
      <c r="R2" s="61"/>
      <c r="S2" s="62"/>
      <c r="T2" s="4"/>
      <c r="U2" s="60" t="s">
        <v>9</v>
      </c>
      <c r="V2" s="61"/>
      <c r="W2" s="4"/>
      <c r="X2" s="4"/>
      <c r="Y2" s="61" t="s">
        <v>6</v>
      </c>
      <c r="Z2" s="61"/>
      <c r="AA2" s="61"/>
      <c r="AB2" s="4"/>
      <c r="AC2" s="61" t="s">
        <v>7</v>
      </c>
      <c r="AD2" s="61"/>
      <c r="AE2" s="61"/>
      <c r="AF2" s="4"/>
      <c r="AG2" s="61" t="s">
        <v>8</v>
      </c>
      <c r="AH2" s="61"/>
      <c r="AI2" s="62"/>
      <c r="AJ2" s="4"/>
      <c r="AK2" s="60" t="s">
        <v>10</v>
      </c>
      <c r="AL2" s="61"/>
      <c r="AM2" s="4"/>
      <c r="AN2" s="4"/>
      <c r="AO2" s="61" t="s">
        <v>6</v>
      </c>
      <c r="AP2" s="61"/>
      <c r="AQ2" s="61"/>
      <c r="AR2" s="4"/>
      <c r="AS2" s="61" t="s">
        <v>7</v>
      </c>
      <c r="AT2" s="61"/>
      <c r="AU2" s="61"/>
      <c r="AV2" s="4"/>
      <c r="AW2" s="61" t="s">
        <v>8</v>
      </c>
      <c r="AX2" s="61"/>
      <c r="AY2" s="62"/>
      <c r="AZ2" s="4"/>
      <c r="BA2" s="60" t="s">
        <v>9</v>
      </c>
      <c r="BB2" s="61"/>
      <c r="BC2" s="4"/>
      <c r="BD2" s="4"/>
      <c r="BE2" s="61" t="s">
        <v>6</v>
      </c>
      <c r="BF2" s="61"/>
      <c r="BG2" s="61"/>
      <c r="BH2" s="4"/>
      <c r="BI2" s="61" t="s">
        <v>7</v>
      </c>
      <c r="BJ2" s="61"/>
      <c r="BK2" s="61"/>
      <c r="BL2" s="4"/>
      <c r="BM2" s="61" t="s">
        <v>8</v>
      </c>
      <c r="BN2" s="61"/>
      <c r="BO2" s="61"/>
      <c r="BP2" s="5"/>
    </row>
    <row r="3" spans="1:68" ht="12" thickBot="1" x14ac:dyDescent="0.2">
      <c r="A3" s="6" t="s">
        <v>11</v>
      </c>
      <c r="B3" s="7" t="s">
        <v>12</v>
      </c>
      <c r="C3" s="7" t="s">
        <v>13</v>
      </c>
      <c r="D3" s="7" t="s">
        <v>14</v>
      </c>
      <c r="E3" s="8" t="s">
        <v>15</v>
      </c>
      <c r="F3" s="8" t="s">
        <v>16</v>
      </c>
      <c r="G3" s="8" t="s">
        <v>17</v>
      </c>
      <c r="H3" s="8" t="s">
        <v>18</v>
      </c>
      <c r="I3" s="8" t="s">
        <v>19</v>
      </c>
      <c r="J3" s="8" t="s">
        <v>20</v>
      </c>
      <c r="K3" s="8" t="s">
        <v>21</v>
      </c>
      <c r="L3" s="8" t="s">
        <v>22</v>
      </c>
      <c r="M3" s="8" t="s">
        <v>23</v>
      </c>
      <c r="N3" s="8" t="s">
        <v>24</v>
      </c>
      <c r="O3" s="8" t="s">
        <v>25</v>
      </c>
      <c r="P3" s="8" t="s">
        <v>26</v>
      </c>
      <c r="Q3" s="8" t="s">
        <v>27</v>
      </c>
      <c r="R3" s="8" t="s">
        <v>28</v>
      </c>
      <c r="S3" s="8" t="s">
        <v>29</v>
      </c>
      <c r="T3" s="8" t="s">
        <v>30</v>
      </c>
      <c r="U3" s="8" t="s">
        <v>31</v>
      </c>
      <c r="V3" s="8" t="s">
        <v>32</v>
      </c>
      <c r="W3" s="8" t="s">
        <v>33</v>
      </c>
      <c r="X3" s="8" t="s">
        <v>34</v>
      </c>
      <c r="Y3" s="8" t="s">
        <v>35</v>
      </c>
      <c r="Z3" s="8" t="s">
        <v>36</v>
      </c>
      <c r="AA3" s="8" t="s">
        <v>37</v>
      </c>
      <c r="AB3" s="8" t="s">
        <v>38</v>
      </c>
      <c r="AC3" s="8" t="s">
        <v>39</v>
      </c>
      <c r="AD3" s="8" t="s">
        <v>40</v>
      </c>
      <c r="AE3" s="8" t="s">
        <v>41</v>
      </c>
      <c r="AF3" s="8" t="s">
        <v>42</v>
      </c>
      <c r="AG3" s="8" t="s">
        <v>43</v>
      </c>
      <c r="AH3" s="8" t="s">
        <v>44</v>
      </c>
      <c r="AI3" s="8" t="s">
        <v>45</v>
      </c>
      <c r="AJ3" s="8" t="s">
        <v>46</v>
      </c>
      <c r="AK3" s="8" t="s">
        <v>47</v>
      </c>
      <c r="AL3" s="8" t="s">
        <v>48</v>
      </c>
      <c r="AM3" s="8" t="s">
        <v>49</v>
      </c>
      <c r="AN3" s="8" t="s">
        <v>50</v>
      </c>
      <c r="AO3" s="8" t="s">
        <v>51</v>
      </c>
      <c r="AP3" s="8" t="s">
        <v>52</v>
      </c>
      <c r="AQ3" s="8" t="s">
        <v>53</v>
      </c>
      <c r="AR3" s="8" t="s">
        <v>54</v>
      </c>
      <c r="AS3" s="8" t="s">
        <v>55</v>
      </c>
      <c r="AT3" s="8" t="s">
        <v>56</v>
      </c>
      <c r="AU3" s="8" t="s">
        <v>57</v>
      </c>
      <c r="AV3" s="8" t="s">
        <v>58</v>
      </c>
      <c r="AW3" s="8" t="s">
        <v>59</v>
      </c>
      <c r="AX3" s="8" t="s">
        <v>60</v>
      </c>
      <c r="AY3" s="8" t="s">
        <v>61</v>
      </c>
      <c r="AZ3" s="8" t="s">
        <v>62</v>
      </c>
      <c r="BA3" s="8" t="s">
        <v>63</v>
      </c>
      <c r="BB3" s="8" t="s">
        <v>64</v>
      </c>
      <c r="BC3" s="8" t="s">
        <v>65</v>
      </c>
      <c r="BD3" s="8" t="s">
        <v>66</v>
      </c>
      <c r="BE3" s="8" t="s">
        <v>67</v>
      </c>
      <c r="BF3" s="8" t="s">
        <v>68</v>
      </c>
      <c r="BG3" s="8" t="s">
        <v>69</v>
      </c>
      <c r="BH3" s="8" t="s">
        <v>70</v>
      </c>
      <c r="BI3" s="7" t="s">
        <v>71</v>
      </c>
      <c r="BJ3" s="8" t="s">
        <v>72</v>
      </c>
      <c r="BK3" s="8" t="s">
        <v>73</v>
      </c>
      <c r="BL3" s="8" t="s">
        <v>74</v>
      </c>
      <c r="BM3" s="8" t="s">
        <v>75</v>
      </c>
      <c r="BN3" s="8" t="s">
        <v>76</v>
      </c>
      <c r="BO3" s="8" t="s">
        <v>77</v>
      </c>
      <c r="BP3" s="9" t="s">
        <v>78</v>
      </c>
    </row>
    <row r="4" spans="1:68" s="41" customFormat="1" x14ac:dyDescent="0.15">
      <c r="A4" s="36" t="s">
        <v>79</v>
      </c>
      <c r="B4" s="36" t="s">
        <v>80</v>
      </c>
      <c r="C4" s="36" t="s">
        <v>81</v>
      </c>
      <c r="D4" s="42" t="s">
        <v>243</v>
      </c>
      <c r="E4" s="39">
        <v>0</v>
      </c>
      <c r="F4" s="37">
        <v>60</v>
      </c>
      <c r="G4" s="37">
        <v>0</v>
      </c>
      <c r="H4" s="37">
        <v>0</v>
      </c>
      <c r="I4" s="37">
        <v>2</v>
      </c>
      <c r="J4" s="37">
        <v>10.683</v>
      </c>
      <c r="K4" s="37">
        <v>-5.1980000000000004</v>
      </c>
      <c r="L4" s="37">
        <v>-0.65400000000000003</v>
      </c>
      <c r="M4" s="37">
        <v>1</v>
      </c>
      <c r="N4" s="37">
        <v>-0.46600000000000003</v>
      </c>
      <c r="O4" s="37">
        <v>4.4000000000000004</v>
      </c>
      <c r="P4" s="37">
        <v>0</v>
      </c>
      <c r="Q4" s="37">
        <v>1</v>
      </c>
      <c r="R4" s="37">
        <v>-5.6000000000000001E-2</v>
      </c>
      <c r="S4" s="38">
        <v>0.84799999999999998</v>
      </c>
      <c r="T4" s="37">
        <v>0</v>
      </c>
      <c r="U4" s="39">
        <v>0</v>
      </c>
      <c r="V4" s="37">
        <v>10</v>
      </c>
      <c r="W4" s="37">
        <v>0</v>
      </c>
      <c r="X4" s="37">
        <v>0</v>
      </c>
      <c r="Y4" s="37">
        <v>1</v>
      </c>
      <c r="Z4" s="37">
        <v>-7.0999999999999994E-2</v>
      </c>
      <c r="AA4" s="37">
        <v>0.629</v>
      </c>
      <c r="AB4" s="37">
        <v>0</v>
      </c>
      <c r="AC4" s="37">
        <v>1</v>
      </c>
      <c r="AD4" s="37">
        <v>-4.4999999999999998E-2</v>
      </c>
      <c r="AE4" s="37">
        <v>0.28399999999999997</v>
      </c>
      <c r="AF4" s="37">
        <v>0</v>
      </c>
      <c r="AG4" s="37">
        <v>1</v>
      </c>
      <c r="AH4" s="37">
        <v>0.16800000000000001</v>
      </c>
      <c r="AI4" s="38">
        <v>5.0000000000000001E-3</v>
      </c>
      <c r="AJ4" s="37">
        <v>0</v>
      </c>
      <c r="AK4" s="39">
        <v>0</v>
      </c>
      <c r="AL4" s="37">
        <v>15</v>
      </c>
      <c r="AM4" s="43">
        <v>0</v>
      </c>
      <c r="AN4" s="43">
        <v>0</v>
      </c>
      <c r="AO4" s="37">
        <v>1</v>
      </c>
      <c r="AP4" s="37">
        <v>0</v>
      </c>
      <c r="AQ4" s="37">
        <v>0.26200000000000001</v>
      </c>
      <c r="AR4" s="37">
        <v>0</v>
      </c>
      <c r="AS4" s="37">
        <v>1</v>
      </c>
      <c r="AT4" s="37">
        <v>0</v>
      </c>
      <c r="AU4" s="37">
        <v>4.3999999999999997E-2</v>
      </c>
      <c r="AV4" s="44">
        <v>0</v>
      </c>
      <c r="AW4" s="37">
        <v>1</v>
      </c>
      <c r="AX4" s="37">
        <v>-8.2000000000000003E-2</v>
      </c>
      <c r="AY4" s="38">
        <v>0.67600000000000005</v>
      </c>
      <c r="AZ4" s="44">
        <v>0</v>
      </c>
      <c r="BA4" s="39">
        <v>0</v>
      </c>
      <c r="BB4" s="37">
        <v>900</v>
      </c>
      <c r="BC4" s="37">
        <v>0</v>
      </c>
      <c r="BD4" s="37">
        <v>0</v>
      </c>
      <c r="BE4" s="37">
        <v>1</v>
      </c>
      <c r="BF4" s="37">
        <v>0</v>
      </c>
      <c r="BG4" s="37">
        <v>0.20699999999999999</v>
      </c>
      <c r="BH4" s="37">
        <v>0</v>
      </c>
      <c r="BI4" s="37">
        <v>1</v>
      </c>
      <c r="BJ4" s="37">
        <v>0</v>
      </c>
      <c r="BK4" s="37">
        <v>3.0000000000000001E-3</v>
      </c>
      <c r="BL4" s="37">
        <v>0</v>
      </c>
      <c r="BM4" s="37">
        <v>1</v>
      </c>
      <c r="BN4" s="37">
        <v>0</v>
      </c>
      <c r="BO4" s="37">
        <v>0.7</v>
      </c>
      <c r="BP4" s="40">
        <v>0</v>
      </c>
    </row>
    <row r="5" spans="1:68" s="41" customFormat="1" x14ac:dyDescent="0.15">
      <c r="A5" s="36" t="s">
        <v>83</v>
      </c>
      <c r="B5" s="36" t="s">
        <v>80</v>
      </c>
      <c r="C5" s="36" t="s">
        <v>81</v>
      </c>
      <c r="D5" s="42" t="s">
        <v>243</v>
      </c>
      <c r="E5" s="39">
        <v>0</v>
      </c>
      <c r="F5" s="37">
        <v>60</v>
      </c>
      <c r="G5" s="37">
        <v>0</v>
      </c>
      <c r="H5" s="37">
        <v>0</v>
      </c>
      <c r="I5" s="37">
        <v>2</v>
      </c>
      <c r="J5" s="37">
        <v>15.832000000000001</v>
      </c>
      <c r="K5" s="37">
        <v>-11.798</v>
      </c>
      <c r="L5" s="37">
        <v>-0.161</v>
      </c>
      <c r="M5" s="37">
        <v>1</v>
      </c>
      <c r="N5" s="37">
        <v>-0.27500000000000002</v>
      </c>
      <c r="O5" s="37">
        <v>3.95</v>
      </c>
      <c r="P5" s="37">
        <v>0</v>
      </c>
      <c r="Q5" s="37">
        <v>1</v>
      </c>
      <c r="R5" s="37">
        <v>-3.4000000000000002E-2</v>
      </c>
      <c r="S5" s="38">
        <v>0.95499999999999996</v>
      </c>
      <c r="T5" s="37">
        <v>0</v>
      </c>
      <c r="U5" s="39">
        <v>0</v>
      </c>
      <c r="V5" s="37">
        <v>30</v>
      </c>
      <c r="W5" s="37">
        <v>0</v>
      </c>
      <c r="X5" s="37">
        <v>0</v>
      </c>
      <c r="Y5" s="37">
        <v>1</v>
      </c>
      <c r="Z5" s="37">
        <v>-5.0999999999999997E-2</v>
      </c>
      <c r="AA5" s="37">
        <v>0.30499999999999999</v>
      </c>
      <c r="AB5" s="37">
        <v>0</v>
      </c>
      <c r="AC5" s="37">
        <v>1</v>
      </c>
      <c r="AD5" s="37">
        <v>-1.4999999999999999E-2</v>
      </c>
      <c r="AE5" s="37">
        <v>6.9000000000000006E-2</v>
      </c>
      <c r="AF5" s="37">
        <v>0</v>
      </c>
      <c r="AG5" s="37">
        <v>1</v>
      </c>
      <c r="AH5" s="37">
        <v>0.107</v>
      </c>
      <c r="AI5" s="38">
        <v>0.113</v>
      </c>
      <c r="AJ5" s="37">
        <v>0</v>
      </c>
      <c r="AK5" s="39">
        <v>0</v>
      </c>
      <c r="AL5" s="37">
        <v>35</v>
      </c>
      <c r="AM5" s="43">
        <v>0</v>
      </c>
      <c r="AN5" s="43">
        <v>0</v>
      </c>
      <c r="AO5" s="37">
        <v>1</v>
      </c>
      <c r="AP5" s="37">
        <v>5.6000000000000001E-2</v>
      </c>
      <c r="AQ5" s="37">
        <v>-2.5999999999999999E-2</v>
      </c>
      <c r="AR5" s="37">
        <v>0</v>
      </c>
      <c r="AS5" s="37">
        <v>1</v>
      </c>
      <c r="AT5" s="37">
        <v>2E-3</v>
      </c>
      <c r="AU5" s="37">
        <v>-4.0000000000000002E-4</v>
      </c>
      <c r="AV5" s="44">
        <v>0</v>
      </c>
      <c r="AW5" s="37">
        <v>1</v>
      </c>
      <c r="AX5" s="37">
        <v>0.14599999999999999</v>
      </c>
      <c r="AY5" s="38">
        <v>0.77400000000000002</v>
      </c>
      <c r="AZ5" s="44">
        <v>0</v>
      </c>
      <c r="BA5" s="39">
        <v>0</v>
      </c>
      <c r="BB5" s="37">
        <v>1000</v>
      </c>
      <c r="BC5" s="37">
        <v>0</v>
      </c>
      <c r="BD5" s="37">
        <v>0</v>
      </c>
      <c r="BE5" s="37">
        <v>1</v>
      </c>
      <c r="BF5" s="37">
        <v>0</v>
      </c>
      <c r="BG5" s="37">
        <v>8.8999999999999996E-2</v>
      </c>
      <c r="BH5" s="37">
        <v>0</v>
      </c>
      <c r="BI5" s="37">
        <v>1</v>
      </c>
      <c r="BJ5" s="37">
        <v>0</v>
      </c>
      <c r="BK5" s="37">
        <v>2.5000000000000001E-4</v>
      </c>
      <c r="BL5" s="37">
        <v>0</v>
      </c>
      <c r="BM5" s="37">
        <v>1</v>
      </c>
      <c r="BN5" s="37">
        <v>0</v>
      </c>
      <c r="BO5" s="37">
        <v>0.84</v>
      </c>
      <c r="BP5" s="40">
        <v>0</v>
      </c>
    </row>
    <row r="6" spans="1:68" s="48" customFormat="1" x14ac:dyDescent="0.15">
      <c r="A6" s="50" t="s">
        <v>85</v>
      </c>
      <c r="B6" s="50" t="s">
        <v>80</v>
      </c>
      <c r="C6" s="50" t="s">
        <v>81</v>
      </c>
      <c r="D6" s="49" t="s">
        <v>243</v>
      </c>
      <c r="E6" s="51">
        <v>0</v>
      </c>
      <c r="F6" s="52">
        <v>120</v>
      </c>
      <c r="G6" s="52">
        <v>0</v>
      </c>
      <c r="H6" s="52">
        <v>0</v>
      </c>
      <c r="I6" s="52">
        <v>2</v>
      </c>
      <c r="J6" s="52">
        <v>7.2110000000000003</v>
      </c>
      <c r="K6" s="52">
        <v>-4.0789999999999997</v>
      </c>
      <c r="L6" s="52">
        <v>-2.44</v>
      </c>
      <c r="M6" s="52">
        <v>1</v>
      </c>
      <c r="N6" s="52">
        <v>-0.14099999999999999</v>
      </c>
      <c r="O6" s="52">
        <v>1.861</v>
      </c>
      <c r="P6" s="52">
        <v>0</v>
      </c>
      <c r="Q6" s="52">
        <v>1</v>
      </c>
      <c r="R6" s="52">
        <v>-0.17</v>
      </c>
      <c r="S6" s="53">
        <v>0.92900000000000005</v>
      </c>
      <c r="T6" s="52">
        <v>0</v>
      </c>
      <c r="U6" s="51">
        <v>0</v>
      </c>
      <c r="V6" s="52">
        <v>20</v>
      </c>
      <c r="W6" s="52">
        <v>0</v>
      </c>
      <c r="X6" s="52">
        <v>0</v>
      </c>
      <c r="Y6" s="52">
        <v>1</v>
      </c>
      <c r="Z6" s="52">
        <v>1.2999999999999999E-2</v>
      </c>
      <c r="AA6" s="52">
        <v>0.114</v>
      </c>
      <c r="AB6" s="52">
        <v>0</v>
      </c>
      <c r="AC6" s="52">
        <v>1</v>
      </c>
      <c r="AD6" s="52">
        <v>-2.0000000000000001E-4</v>
      </c>
      <c r="AE6" s="52">
        <v>1.7999999999999999E-2</v>
      </c>
      <c r="AF6" s="52">
        <v>0</v>
      </c>
      <c r="AG6" s="52">
        <v>1</v>
      </c>
      <c r="AH6" s="52">
        <v>-1E-3</v>
      </c>
      <c r="AI6" s="53">
        <v>2.5999999999999999E-2</v>
      </c>
      <c r="AJ6" s="52">
        <v>0</v>
      </c>
      <c r="AK6" s="51">
        <v>0</v>
      </c>
      <c r="AL6" s="52">
        <v>25</v>
      </c>
      <c r="AM6" s="54">
        <v>0</v>
      </c>
      <c r="AN6" s="54">
        <v>0</v>
      </c>
      <c r="AO6" s="52">
        <v>1</v>
      </c>
      <c r="AP6" s="52">
        <v>0</v>
      </c>
      <c r="AQ6" s="52">
        <v>0.20799999999999999</v>
      </c>
      <c r="AR6" s="52">
        <v>0</v>
      </c>
      <c r="AS6" s="52">
        <v>1</v>
      </c>
      <c r="AT6" s="52">
        <v>0</v>
      </c>
      <c r="AU6" s="52">
        <v>4.1000000000000002E-2</v>
      </c>
      <c r="AV6" s="55">
        <v>0</v>
      </c>
      <c r="AW6" s="52">
        <v>1</v>
      </c>
      <c r="AX6" s="52">
        <v>0</v>
      </c>
      <c r="AY6" s="53">
        <v>0.30299999999999999</v>
      </c>
      <c r="AZ6" s="55">
        <v>0</v>
      </c>
      <c r="BA6" s="51">
        <v>0</v>
      </c>
      <c r="BB6" s="52">
        <v>950</v>
      </c>
      <c r="BC6" s="52">
        <v>0</v>
      </c>
      <c r="BD6" s="52">
        <v>0</v>
      </c>
      <c r="BE6" s="52">
        <v>1</v>
      </c>
      <c r="BF6" s="52">
        <v>0</v>
      </c>
      <c r="BG6" s="52">
        <v>0.112</v>
      </c>
      <c r="BH6" s="52">
        <v>0</v>
      </c>
      <c r="BI6" s="52">
        <v>1</v>
      </c>
      <c r="BJ6" s="52">
        <v>0</v>
      </c>
      <c r="BK6" s="52">
        <v>5.9999999999999995E-4</v>
      </c>
      <c r="BL6" s="52">
        <v>0</v>
      </c>
      <c r="BM6" s="52">
        <v>1</v>
      </c>
      <c r="BN6" s="52">
        <v>0</v>
      </c>
      <c r="BO6" s="52">
        <v>0.58599999999999997</v>
      </c>
      <c r="BP6" s="56">
        <v>0</v>
      </c>
    </row>
    <row r="7" spans="1:68" s="41" customFormat="1" x14ac:dyDescent="0.15">
      <c r="A7" s="36" t="s">
        <v>87</v>
      </c>
      <c r="B7" s="36" t="s">
        <v>88</v>
      </c>
      <c r="C7" s="36"/>
      <c r="D7" s="42" t="s">
        <v>243</v>
      </c>
      <c r="E7" s="39">
        <v>0</v>
      </c>
      <c r="F7" s="37">
        <v>200</v>
      </c>
      <c r="G7" s="37">
        <v>0</v>
      </c>
      <c r="H7" s="37">
        <v>0</v>
      </c>
      <c r="I7" s="37">
        <v>2</v>
      </c>
      <c r="J7" s="37">
        <v>10.210000000000001</v>
      </c>
      <c r="K7" s="37">
        <v>-7.22</v>
      </c>
      <c r="L7" s="37">
        <v>-0.33</v>
      </c>
      <c r="M7" s="37">
        <v>1</v>
      </c>
      <c r="N7" s="37">
        <v>-1.1000000000000001</v>
      </c>
      <c r="O7" s="37">
        <v>8.1199999999999992</v>
      </c>
      <c r="P7" s="37">
        <v>0</v>
      </c>
      <c r="Q7" s="37">
        <v>1</v>
      </c>
      <c r="R7" s="37">
        <v>-0.05</v>
      </c>
      <c r="S7" s="38">
        <v>0.92</v>
      </c>
      <c r="T7" s="37">
        <v>0</v>
      </c>
      <c r="U7" s="39">
        <v>0</v>
      </c>
      <c r="V7" s="37">
        <v>10</v>
      </c>
      <c r="W7" s="37">
        <v>0</v>
      </c>
      <c r="X7" s="37">
        <v>0</v>
      </c>
      <c r="Y7" s="37">
        <v>1</v>
      </c>
      <c r="Z7" s="37">
        <v>-0.04</v>
      </c>
      <c r="AA7" s="37">
        <v>0.38</v>
      </c>
      <c r="AB7" s="37">
        <v>0</v>
      </c>
      <c r="AC7" s="37">
        <v>1</v>
      </c>
      <c r="AD7" s="37">
        <v>-0.11</v>
      </c>
      <c r="AE7" s="37">
        <v>0.97</v>
      </c>
      <c r="AF7" s="37">
        <v>0</v>
      </c>
      <c r="AG7" s="37">
        <v>0</v>
      </c>
      <c r="AH7" s="37">
        <v>1E-4</v>
      </c>
      <c r="AI7" s="38">
        <v>0</v>
      </c>
      <c r="AJ7" s="37">
        <v>0</v>
      </c>
      <c r="AK7" s="39">
        <v>0</v>
      </c>
      <c r="AL7" s="37">
        <v>300</v>
      </c>
      <c r="AM7" s="43">
        <v>0</v>
      </c>
      <c r="AN7" s="43">
        <v>0</v>
      </c>
      <c r="AO7" s="37">
        <v>1</v>
      </c>
      <c r="AP7" s="37">
        <v>7.0000000000000007E-2</v>
      </c>
      <c r="AQ7" s="37">
        <v>0.6</v>
      </c>
      <c r="AR7" s="37">
        <v>0</v>
      </c>
      <c r="AS7" s="37">
        <v>1</v>
      </c>
      <c r="AT7" s="37">
        <v>-0.32</v>
      </c>
      <c r="AU7" s="37">
        <v>2.56</v>
      </c>
      <c r="AV7" s="44">
        <v>0</v>
      </c>
      <c r="AW7" s="37">
        <v>1</v>
      </c>
      <c r="AX7" s="37">
        <v>-0.03</v>
      </c>
      <c r="AY7" s="38">
        <v>0.74</v>
      </c>
      <c r="AZ7" s="44">
        <v>0</v>
      </c>
      <c r="BA7" s="39">
        <v>0</v>
      </c>
      <c r="BB7" s="37">
        <v>200</v>
      </c>
      <c r="BC7" s="37">
        <v>0</v>
      </c>
      <c r="BD7" s="37">
        <v>0</v>
      </c>
      <c r="BE7" s="37">
        <v>1</v>
      </c>
      <c r="BF7" s="37">
        <v>-0.08</v>
      </c>
      <c r="BG7" s="37">
        <v>0.65</v>
      </c>
      <c r="BH7" s="37">
        <v>0</v>
      </c>
      <c r="BI7" s="37">
        <v>1</v>
      </c>
      <c r="BJ7" s="37">
        <v>-3.0000000000000001E-3</v>
      </c>
      <c r="BK7" s="37">
        <v>0.2</v>
      </c>
      <c r="BL7" s="37">
        <v>0</v>
      </c>
      <c r="BM7" s="37">
        <v>1</v>
      </c>
      <c r="BN7" s="37">
        <v>-0.16</v>
      </c>
      <c r="BO7" s="37">
        <v>1.01</v>
      </c>
      <c r="BP7" s="40">
        <v>0</v>
      </c>
    </row>
    <row r="8" spans="1:68" s="48" customFormat="1" x14ac:dyDescent="0.15">
      <c r="A8" s="50" t="s">
        <v>89</v>
      </c>
      <c r="B8" s="50" t="s">
        <v>88</v>
      </c>
      <c r="C8" s="50"/>
      <c r="D8" s="49" t="s">
        <v>243</v>
      </c>
      <c r="E8" s="51">
        <v>0</v>
      </c>
      <c r="F8" s="52">
        <v>200</v>
      </c>
      <c r="G8" s="52">
        <v>0</v>
      </c>
      <c r="H8" s="52">
        <v>0</v>
      </c>
      <c r="I8" s="52">
        <v>2</v>
      </c>
      <c r="J8" s="52">
        <v>10.7</v>
      </c>
      <c r="K8" s="52">
        <v>-6.33</v>
      </c>
      <c r="L8" s="52">
        <v>-1.1200000000000001</v>
      </c>
      <c r="M8" s="52">
        <v>1</v>
      </c>
      <c r="N8" s="52">
        <v>-1.01</v>
      </c>
      <c r="O8" s="52">
        <v>10.51</v>
      </c>
      <c r="P8" s="52">
        <v>0</v>
      </c>
      <c r="Q8" s="52">
        <v>1</v>
      </c>
      <c r="R8" s="52">
        <v>-8.9999999999999993E-3</v>
      </c>
      <c r="S8" s="53">
        <v>0.73</v>
      </c>
      <c r="T8" s="52">
        <v>0</v>
      </c>
      <c r="U8" s="51">
        <v>0</v>
      </c>
      <c r="V8" s="52">
        <v>10</v>
      </c>
      <c r="W8" s="52">
        <v>0</v>
      </c>
      <c r="X8" s="52">
        <v>0</v>
      </c>
      <c r="Y8" s="52">
        <v>1</v>
      </c>
      <c r="Z8" s="52">
        <v>-0.04</v>
      </c>
      <c r="AA8" s="52">
        <v>0.47</v>
      </c>
      <c r="AB8" s="52">
        <v>0</v>
      </c>
      <c r="AC8" s="52">
        <v>1</v>
      </c>
      <c r="AD8" s="52">
        <v>-0.2</v>
      </c>
      <c r="AE8" s="52">
        <v>1.25</v>
      </c>
      <c r="AF8" s="52">
        <v>0</v>
      </c>
      <c r="AG8" s="52">
        <v>0</v>
      </c>
      <c r="AH8" s="52">
        <v>1E-4</v>
      </c>
      <c r="AI8" s="53">
        <v>0</v>
      </c>
      <c r="AJ8" s="52">
        <v>0</v>
      </c>
      <c r="AK8" s="51">
        <v>0</v>
      </c>
      <c r="AL8" s="52">
        <v>300</v>
      </c>
      <c r="AM8" s="54">
        <v>0</v>
      </c>
      <c r="AN8" s="54">
        <v>0</v>
      </c>
      <c r="AO8" s="52">
        <v>1</v>
      </c>
      <c r="AP8" s="52">
        <v>0.09</v>
      </c>
      <c r="AQ8" s="52">
        <v>0.57999999999999996</v>
      </c>
      <c r="AR8" s="52">
        <v>0</v>
      </c>
      <c r="AS8" s="52">
        <v>1</v>
      </c>
      <c r="AT8" s="52">
        <v>-0.26</v>
      </c>
      <c r="AU8" s="52">
        <v>2.77</v>
      </c>
      <c r="AV8" s="55">
        <v>0</v>
      </c>
      <c r="AW8" s="52">
        <v>1</v>
      </c>
      <c r="AX8" s="52">
        <v>-0.03</v>
      </c>
      <c r="AY8" s="53">
        <v>0.4</v>
      </c>
      <c r="AZ8" s="55">
        <v>0</v>
      </c>
      <c r="BA8" s="51">
        <v>0</v>
      </c>
      <c r="BB8" s="52">
        <v>200</v>
      </c>
      <c r="BC8" s="52">
        <v>0</v>
      </c>
      <c r="BD8" s="52">
        <v>0</v>
      </c>
      <c r="BE8" s="52">
        <v>1</v>
      </c>
      <c r="BF8" s="52">
        <v>-0.09</v>
      </c>
      <c r="BG8" s="52">
        <v>0.82</v>
      </c>
      <c r="BH8" s="52">
        <v>0</v>
      </c>
      <c r="BI8" s="52">
        <v>1</v>
      </c>
      <c r="BJ8" s="52">
        <v>-0.02</v>
      </c>
      <c r="BK8" s="52">
        <v>0.26</v>
      </c>
      <c r="BL8" s="52">
        <v>0</v>
      </c>
      <c r="BM8" s="52">
        <v>1</v>
      </c>
      <c r="BN8" s="52">
        <v>-0.12</v>
      </c>
      <c r="BO8" s="52">
        <v>0.83</v>
      </c>
      <c r="BP8" s="56">
        <v>0</v>
      </c>
    </row>
    <row r="9" spans="1:68" s="35" customFormat="1" x14ac:dyDescent="0.15">
      <c r="A9" s="28" t="s">
        <v>228</v>
      </c>
      <c r="B9" s="28" t="s">
        <v>229</v>
      </c>
      <c r="C9" s="28" t="s">
        <v>230</v>
      </c>
      <c r="D9" s="27" t="s">
        <v>243</v>
      </c>
      <c r="E9" s="28">
        <v>0</v>
      </c>
      <c r="F9" s="28">
        <v>199.76729497803433</v>
      </c>
      <c r="G9" s="28">
        <v>0</v>
      </c>
      <c r="H9" s="28">
        <v>0</v>
      </c>
      <c r="I9" s="30">
        <v>2</v>
      </c>
      <c r="J9" s="30">
        <v>13.0139591731579</v>
      </c>
      <c r="K9" s="30">
        <v>-6.9518430613731796</v>
      </c>
      <c r="L9" s="30">
        <v>-0.161006166911141</v>
      </c>
      <c r="M9" s="30">
        <v>1</v>
      </c>
      <c r="N9" s="30">
        <v>-6.4935904459808708E-2</v>
      </c>
      <c r="O9" s="30">
        <v>4.4900714011978833</v>
      </c>
      <c r="P9" s="30">
        <v>0</v>
      </c>
      <c r="Q9" s="30">
        <v>1</v>
      </c>
      <c r="R9" s="30">
        <v>-5.8629971976981232E-6</v>
      </c>
      <c r="S9" s="31">
        <v>0.95821169663283656</v>
      </c>
      <c r="T9" s="30">
        <v>0</v>
      </c>
      <c r="U9" s="29">
        <v>0</v>
      </c>
      <c r="V9" s="30">
        <v>10</v>
      </c>
      <c r="W9" s="30">
        <v>0</v>
      </c>
      <c r="X9" s="30">
        <v>0</v>
      </c>
      <c r="Y9" s="30">
        <v>1</v>
      </c>
      <c r="Z9" s="30">
        <v>-0.04</v>
      </c>
      <c r="AA9" s="30">
        <v>0.38</v>
      </c>
      <c r="AB9" s="30">
        <v>0</v>
      </c>
      <c r="AC9" s="30">
        <v>1</v>
      </c>
      <c r="AD9" s="30">
        <v>-0.11</v>
      </c>
      <c r="AE9" s="30">
        <v>0.97</v>
      </c>
      <c r="AF9" s="30">
        <v>0</v>
      </c>
      <c r="AG9" s="30">
        <v>0</v>
      </c>
      <c r="AH9" s="30">
        <v>1E-4</v>
      </c>
      <c r="AI9" s="31">
        <v>0</v>
      </c>
      <c r="AJ9" s="30">
        <v>0</v>
      </c>
      <c r="AK9" s="29">
        <v>0</v>
      </c>
      <c r="AL9" s="30">
        <v>300</v>
      </c>
      <c r="AM9" s="30">
        <v>0</v>
      </c>
      <c r="AN9" s="30">
        <v>0</v>
      </c>
      <c r="AO9" s="30">
        <v>1</v>
      </c>
      <c r="AP9" s="30">
        <v>7.0000000000000007E-2</v>
      </c>
      <c r="AQ9" s="30">
        <v>0.6</v>
      </c>
      <c r="AR9" s="30">
        <v>0</v>
      </c>
      <c r="AS9" s="30">
        <v>1</v>
      </c>
      <c r="AT9" s="30">
        <v>-0.32</v>
      </c>
      <c r="AU9" s="30">
        <v>2.56</v>
      </c>
      <c r="AV9" s="30">
        <v>0</v>
      </c>
      <c r="AW9" s="30">
        <v>1</v>
      </c>
      <c r="AX9" s="30">
        <v>-0.03</v>
      </c>
      <c r="AY9" s="31">
        <v>0.74</v>
      </c>
      <c r="AZ9" s="30">
        <v>0</v>
      </c>
      <c r="BA9" s="29">
        <v>0</v>
      </c>
      <c r="BB9" s="30">
        <v>200</v>
      </c>
      <c r="BC9" s="30">
        <v>0</v>
      </c>
      <c r="BD9" s="30">
        <v>0</v>
      </c>
      <c r="BE9" s="30">
        <v>1</v>
      </c>
      <c r="BF9" s="30">
        <v>-0.08</v>
      </c>
      <c r="BG9" s="30">
        <v>0.65</v>
      </c>
      <c r="BH9" s="30">
        <v>0</v>
      </c>
      <c r="BI9" s="30">
        <v>1</v>
      </c>
      <c r="BJ9" s="30">
        <v>-3.0000000000000001E-3</v>
      </c>
      <c r="BK9" s="30">
        <v>0.2</v>
      </c>
      <c r="BL9" s="30">
        <v>0</v>
      </c>
      <c r="BM9" s="30">
        <v>1</v>
      </c>
      <c r="BN9" s="30">
        <v>-0.16</v>
      </c>
      <c r="BO9" s="30">
        <v>1.01</v>
      </c>
      <c r="BP9" s="34">
        <v>0</v>
      </c>
    </row>
    <row r="10" spans="1:68" s="41" customFormat="1" x14ac:dyDescent="0.15">
      <c r="A10" s="42" t="s">
        <v>232</v>
      </c>
      <c r="B10" s="42" t="s">
        <v>88</v>
      </c>
      <c r="C10" s="36"/>
      <c r="D10" s="42" t="s">
        <v>233</v>
      </c>
      <c r="E10" s="36">
        <v>0</v>
      </c>
      <c r="F10" s="36">
        <v>58.93</v>
      </c>
      <c r="G10" s="36">
        <v>0</v>
      </c>
      <c r="H10" s="36">
        <v>0</v>
      </c>
      <c r="I10" s="37">
        <v>1</v>
      </c>
      <c r="J10" s="37">
        <v>-9.49</v>
      </c>
      <c r="K10" s="37">
        <v>25.61</v>
      </c>
      <c r="L10" s="37">
        <v>0</v>
      </c>
      <c r="M10" s="37">
        <v>1</v>
      </c>
      <c r="N10" s="37">
        <v>-0.83</v>
      </c>
      <c r="O10" s="37">
        <v>7.31</v>
      </c>
      <c r="P10" s="37">
        <v>0</v>
      </c>
      <c r="Q10" s="37">
        <v>0</v>
      </c>
      <c r="R10" s="37">
        <v>0.96199999999999997</v>
      </c>
      <c r="S10" s="38">
        <v>0</v>
      </c>
      <c r="T10" s="37">
        <v>0</v>
      </c>
      <c r="U10" s="39">
        <v>0</v>
      </c>
      <c r="V10" s="37">
        <v>20</v>
      </c>
      <c r="W10" s="37">
        <v>0</v>
      </c>
      <c r="X10" s="37">
        <v>0</v>
      </c>
      <c r="Y10" s="37">
        <v>1</v>
      </c>
      <c r="Z10" s="37">
        <v>-0.02</v>
      </c>
      <c r="AA10" s="37">
        <v>0.21</v>
      </c>
      <c r="AB10" s="37">
        <v>0</v>
      </c>
      <c r="AC10" s="37">
        <v>0</v>
      </c>
      <c r="AD10" s="37">
        <v>20</v>
      </c>
      <c r="AE10" s="37">
        <v>0</v>
      </c>
      <c r="AF10" s="37">
        <v>0</v>
      </c>
      <c r="AG10" s="37">
        <v>0</v>
      </c>
      <c r="AH10" s="37">
        <v>1E-4</v>
      </c>
      <c r="AI10" s="38">
        <v>0</v>
      </c>
      <c r="AJ10" s="37">
        <v>0</v>
      </c>
      <c r="AK10" s="39">
        <v>1</v>
      </c>
      <c r="AL10" s="37">
        <v>-0.48</v>
      </c>
      <c r="AM10" s="37">
        <v>3.33</v>
      </c>
      <c r="AN10" s="37">
        <v>0</v>
      </c>
      <c r="AO10" s="37">
        <v>1</v>
      </c>
      <c r="AP10" s="37">
        <v>-0.09</v>
      </c>
      <c r="AQ10" s="37">
        <v>0.72</v>
      </c>
      <c r="AR10" s="37">
        <v>0</v>
      </c>
      <c r="AS10" s="37">
        <v>1</v>
      </c>
      <c r="AT10" s="37">
        <v>-0.38</v>
      </c>
      <c r="AU10" s="37">
        <v>3.02</v>
      </c>
      <c r="AV10" s="37">
        <v>0</v>
      </c>
      <c r="AW10" s="37">
        <v>1</v>
      </c>
      <c r="AX10" s="37">
        <v>-0.06</v>
      </c>
      <c r="AY10" s="38">
        <v>0.95</v>
      </c>
      <c r="AZ10" s="37">
        <v>0</v>
      </c>
      <c r="BA10" s="39">
        <v>0</v>
      </c>
      <c r="BB10" s="37">
        <v>50</v>
      </c>
      <c r="BC10" s="37">
        <v>0</v>
      </c>
      <c r="BD10" s="37">
        <v>0</v>
      </c>
      <c r="BE10" s="37">
        <v>1</v>
      </c>
      <c r="BF10" s="37">
        <v>-0.06</v>
      </c>
      <c r="BG10" s="37">
        <v>0.4</v>
      </c>
      <c r="BH10" s="37">
        <v>0</v>
      </c>
      <c r="BI10" s="37">
        <v>0</v>
      </c>
      <c r="BJ10" s="37">
        <v>0.28999999999999998</v>
      </c>
      <c r="BK10" s="37">
        <v>0</v>
      </c>
      <c r="BL10" s="37">
        <v>0</v>
      </c>
      <c r="BM10" s="37">
        <v>0</v>
      </c>
      <c r="BN10" s="37">
        <v>0.88</v>
      </c>
      <c r="BO10" s="37">
        <v>0</v>
      </c>
      <c r="BP10" s="40">
        <v>0</v>
      </c>
    </row>
    <row r="11" spans="1:68" s="41" customFormat="1" x14ac:dyDescent="0.15">
      <c r="A11" s="42" t="s">
        <v>234</v>
      </c>
      <c r="B11" s="42" t="s">
        <v>88</v>
      </c>
      <c r="C11" s="36"/>
      <c r="D11" s="42" t="s">
        <v>233</v>
      </c>
      <c r="E11" s="36">
        <v>0</v>
      </c>
      <c r="F11" s="36">
        <v>75.8</v>
      </c>
      <c r="G11" s="36">
        <v>0</v>
      </c>
      <c r="H11" s="36">
        <v>0</v>
      </c>
      <c r="I11" s="37">
        <v>1</v>
      </c>
      <c r="J11" s="37">
        <v>-5.77</v>
      </c>
      <c r="K11" s="37">
        <v>17.04</v>
      </c>
      <c r="L11" s="37">
        <v>0</v>
      </c>
      <c r="M11" s="37">
        <v>1</v>
      </c>
      <c r="N11" s="37">
        <v>-0.82</v>
      </c>
      <c r="O11" s="37">
        <v>7.42</v>
      </c>
      <c r="P11" s="37">
        <v>0</v>
      </c>
      <c r="Q11" s="37">
        <v>0</v>
      </c>
      <c r="R11" s="37">
        <v>0.95</v>
      </c>
      <c r="S11" s="38">
        <v>0</v>
      </c>
      <c r="T11" s="37">
        <v>0</v>
      </c>
      <c r="U11" s="39">
        <v>0</v>
      </c>
      <c r="V11" s="37">
        <v>20</v>
      </c>
      <c r="W11" s="37">
        <v>0</v>
      </c>
      <c r="X11" s="37">
        <v>0</v>
      </c>
      <c r="Y11" s="37">
        <v>1</v>
      </c>
      <c r="Z11" s="37">
        <v>-0.08</v>
      </c>
      <c r="AA11" s="37">
        <v>0.2</v>
      </c>
      <c r="AB11" s="37">
        <v>0</v>
      </c>
      <c r="AC11" s="37">
        <v>0</v>
      </c>
      <c r="AD11" s="37">
        <v>20</v>
      </c>
      <c r="AE11" s="37">
        <v>0</v>
      </c>
      <c r="AF11" s="37">
        <v>0</v>
      </c>
      <c r="AG11" s="37">
        <v>0</v>
      </c>
      <c r="AH11" s="37">
        <v>1E-4</v>
      </c>
      <c r="AI11" s="38">
        <v>0</v>
      </c>
      <c r="AJ11" s="37">
        <v>0</v>
      </c>
      <c r="AK11" s="39">
        <v>1</v>
      </c>
      <c r="AL11" s="37">
        <v>-0.2</v>
      </c>
      <c r="AM11" s="37">
        <v>2.0699999999999998</v>
      </c>
      <c r="AN11" s="37">
        <v>0</v>
      </c>
      <c r="AO11" s="37">
        <v>1</v>
      </c>
      <c r="AP11" s="37">
        <v>-0.05</v>
      </c>
      <c r="AQ11" s="37">
        <v>0.52</v>
      </c>
      <c r="AR11" s="37">
        <v>0</v>
      </c>
      <c r="AS11" s="37">
        <v>1</v>
      </c>
      <c r="AT11" s="37">
        <v>-0.37</v>
      </c>
      <c r="AU11" s="37">
        <v>3.05</v>
      </c>
      <c r="AV11" s="37">
        <v>0</v>
      </c>
      <c r="AW11" s="37">
        <v>1</v>
      </c>
      <c r="AX11" s="37">
        <v>-0.06</v>
      </c>
      <c r="AY11" s="38">
        <v>0.94</v>
      </c>
      <c r="AZ11" s="37">
        <v>0</v>
      </c>
      <c r="BA11" s="39">
        <v>0</v>
      </c>
      <c r="BB11" s="37">
        <v>50</v>
      </c>
      <c r="BC11" s="37">
        <v>0</v>
      </c>
      <c r="BD11" s="37">
        <v>0</v>
      </c>
      <c r="BE11" s="37">
        <v>1</v>
      </c>
      <c r="BF11" s="37">
        <v>-0.04</v>
      </c>
      <c r="BG11" s="37">
        <v>0.28999999999999998</v>
      </c>
      <c r="BH11" s="37">
        <v>0</v>
      </c>
      <c r="BI11" s="37">
        <v>0</v>
      </c>
      <c r="BJ11" s="37">
        <v>0.28999999999999998</v>
      </c>
      <c r="BK11" s="37">
        <v>0</v>
      </c>
      <c r="BL11" s="37">
        <v>0</v>
      </c>
      <c r="BM11" s="37">
        <v>0</v>
      </c>
      <c r="BN11" s="37">
        <v>0.86</v>
      </c>
      <c r="BO11" s="37">
        <v>0</v>
      </c>
      <c r="BP11" s="40">
        <v>0</v>
      </c>
    </row>
    <row r="12" spans="1:68" s="41" customFormat="1" x14ac:dyDescent="0.15">
      <c r="A12" s="42" t="s">
        <v>235</v>
      </c>
      <c r="B12" s="42" t="s">
        <v>88</v>
      </c>
      <c r="C12" s="36"/>
      <c r="D12" s="42" t="s">
        <v>233</v>
      </c>
      <c r="E12" s="36">
        <v>0</v>
      </c>
      <c r="F12" s="36">
        <v>102.4</v>
      </c>
      <c r="G12" s="36">
        <v>0</v>
      </c>
      <c r="H12" s="36">
        <v>0</v>
      </c>
      <c r="I12" s="37">
        <v>1</v>
      </c>
      <c r="J12" s="37">
        <v>-6.87</v>
      </c>
      <c r="K12" s="37">
        <v>14.16</v>
      </c>
      <c r="L12" s="37">
        <v>0</v>
      </c>
      <c r="M12" s="37">
        <v>1</v>
      </c>
      <c r="N12" s="37">
        <v>-0.82</v>
      </c>
      <c r="O12" s="37">
        <v>7.34</v>
      </c>
      <c r="P12" s="37">
        <v>0</v>
      </c>
      <c r="Q12" s="37">
        <v>0</v>
      </c>
      <c r="R12" s="37">
        <v>0.94</v>
      </c>
      <c r="S12" s="38">
        <v>0</v>
      </c>
      <c r="T12" s="37">
        <v>0</v>
      </c>
      <c r="U12" s="39">
        <v>0</v>
      </c>
      <c r="V12" s="37">
        <v>20</v>
      </c>
      <c r="W12" s="37">
        <v>0</v>
      </c>
      <c r="X12" s="37">
        <v>0</v>
      </c>
      <c r="Y12" s="37">
        <v>1</v>
      </c>
      <c r="Z12" s="37">
        <v>-0.1</v>
      </c>
      <c r="AA12" s="37">
        <v>0.19</v>
      </c>
      <c r="AB12" s="37">
        <v>0</v>
      </c>
      <c r="AC12" s="37">
        <v>0</v>
      </c>
      <c r="AD12" s="37">
        <v>20</v>
      </c>
      <c r="AE12" s="37">
        <v>0</v>
      </c>
      <c r="AF12" s="37">
        <v>0</v>
      </c>
      <c r="AG12" s="37">
        <v>0</v>
      </c>
      <c r="AH12" s="37">
        <v>1E-4</v>
      </c>
      <c r="AI12" s="38">
        <v>0</v>
      </c>
      <c r="AJ12" s="37">
        <v>0</v>
      </c>
      <c r="AK12" s="39">
        <v>1</v>
      </c>
      <c r="AL12" s="37">
        <v>-0.2</v>
      </c>
      <c r="AM12" s="37">
        <v>2.17</v>
      </c>
      <c r="AN12" s="37">
        <v>0</v>
      </c>
      <c r="AO12" s="37">
        <v>1</v>
      </c>
      <c r="AP12" s="37">
        <v>-7.0000000000000007E-2</v>
      </c>
      <c r="AQ12" s="37">
        <v>0.62</v>
      </c>
      <c r="AR12" s="37">
        <v>0</v>
      </c>
      <c r="AS12" s="37">
        <v>1</v>
      </c>
      <c r="AT12" s="37">
        <v>-0.37</v>
      </c>
      <c r="AU12" s="37">
        <v>3.07</v>
      </c>
      <c r="AV12" s="37">
        <v>0</v>
      </c>
      <c r="AW12" s="37">
        <v>1</v>
      </c>
      <c r="AX12" s="37">
        <v>-0.04</v>
      </c>
      <c r="AY12" s="38">
        <v>0.9</v>
      </c>
      <c r="AZ12" s="37">
        <v>0</v>
      </c>
      <c r="BA12" s="39">
        <v>0</v>
      </c>
      <c r="BB12" s="37">
        <v>50</v>
      </c>
      <c r="BC12" s="37">
        <v>0</v>
      </c>
      <c r="BD12" s="37">
        <v>0</v>
      </c>
      <c r="BE12" s="37">
        <v>1</v>
      </c>
      <c r="BF12" s="37">
        <v>-0.04</v>
      </c>
      <c r="BG12" s="37">
        <v>0.26</v>
      </c>
      <c r="BH12" s="37">
        <v>0</v>
      </c>
      <c r="BI12" s="37">
        <v>0</v>
      </c>
      <c r="BJ12" s="37">
        <v>0.28000000000000003</v>
      </c>
      <c r="BK12" s="37">
        <v>0</v>
      </c>
      <c r="BL12" s="37">
        <v>0</v>
      </c>
      <c r="BM12" s="37">
        <v>0</v>
      </c>
      <c r="BN12" s="37">
        <v>0.87</v>
      </c>
      <c r="BO12" s="37">
        <v>0</v>
      </c>
      <c r="BP12" s="40">
        <v>0</v>
      </c>
    </row>
    <row r="13" spans="1:68" s="41" customFormat="1" x14ac:dyDescent="0.15">
      <c r="A13" s="42" t="s">
        <v>236</v>
      </c>
      <c r="B13" s="42" t="s">
        <v>88</v>
      </c>
      <c r="C13" s="36"/>
      <c r="D13" s="42" t="s">
        <v>233</v>
      </c>
      <c r="E13" s="36">
        <v>0</v>
      </c>
      <c r="F13" s="36">
        <v>53.1</v>
      </c>
      <c r="G13" s="36">
        <v>0</v>
      </c>
      <c r="H13" s="36">
        <v>0</v>
      </c>
      <c r="I13" s="37">
        <v>1</v>
      </c>
      <c r="J13" s="37">
        <v>-10.18</v>
      </c>
      <c r="K13" s="37">
        <v>21.61</v>
      </c>
      <c r="L13" s="37">
        <v>0</v>
      </c>
      <c r="M13" s="37">
        <v>1</v>
      </c>
      <c r="N13" s="37">
        <v>-0.85</v>
      </c>
      <c r="O13" s="37">
        <v>7.46</v>
      </c>
      <c r="P13" s="37">
        <v>0</v>
      </c>
      <c r="Q13" s="37">
        <v>0</v>
      </c>
      <c r="R13" s="37">
        <v>0.94399999999999995</v>
      </c>
      <c r="S13" s="38">
        <v>0</v>
      </c>
      <c r="T13" s="37">
        <v>0</v>
      </c>
      <c r="U13" s="39">
        <v>0</v>
      </c>
      <c r="V13" s="37">
        <v>20</v>
      </c>
      <c r="W13" s="37">
        <v>0</v>
      </c>
      <c r="X13" s="37">
        <v>0</v>
      </c>
      <c r="Y13" s="37">
        <v>1</v>
      </c>
      <c r="Z13" s="37">
        <v>-0.05</v>
      </c>
      <c r="AA13" s="37">
        <v>0.21</v>
      </c>
      <c r="AB13" s="37">
        <v>0</v>
      </c>
      <c r="AC13" s="37">
        <v>0</v>
      </c>
      <c r="AD13" s="37">
        <v>20</v>
      </c>
      <c r="AE13" s="37">
        <v>0</v>
      </c>
      <c r="AF13" s="37">
        <v>0</v>
      </c>
      <c r="AG13" s="37">
        <v>0</v>
      </c>
      <c r="AH13" s="37">
        <v>1E-4</v>
      </c>
      <c r="AI13" s="38">
        <v>0</v>
      </c>
      <c r="AJ13" s="37">
        <v>0</v>
      </c>
      <c r="AK13" s="39">
        <v>1</v>
      </c>
      <c r="AL13" s="37">
        <v>-0.28999999999999998</v>
      </c>
      <c r="AM13" s="37">
        <v>2.31</v>
      </c>
      <c r="AN13" s="37">
        <v>0</v>
      </c>
      <c r="AO13" s="37">
        <v>1</v>
      </c>
      <c r="AP13" s="37">
        <v>-7.0000000000000007E-2</v>
      </c>
      <c r="AQ13" s="37">
        <v>0.62</v>
      </c>
      <c r="AR13" s="37">
        <v>0</v>
      </c>
      <c r="AS13" s="37">
        <v>1</v>
      </c>
      <c r="AT13" s="37">
        <v>-0.38</v>
      </c>
      <c r="AU13" s="37">
        <v>3.02</v>
      </c>
      <c r="AV13" s="37">
        <v>0</v>
      </c>
      <c r="AW13" s="37">
        <v>1</v>
      </c>
      <c r="AX13" s="37">
        <v>-0.05</v>
      </c>
      <c r="AY13" s="38">
        <v>0.94</v>
      </c>
      <c r="AZ13" s="37">
        <v>0</v>
      </c>
      <c r="BA13" s="39">
        <v>0</v>
      </c>
      <c r="BB13" s="37">
        <v>50</v>
      </c>
      <c r="BC13" s="37">
        <v>0</v>
      </c>
      <c r="BD13" s="37">
        <v>0</v>
      </c>
      <c r="BE13" s="37">
        <v>1</v>
      </c>
      <c r="BF13" s="37">
        <v>-0.05</v>
      </c>
      <c r="BG13" s="37">
        <v>0.38</v>
      </c>
      <c r="BH13" s="37">
        <v>0</v>
      </c>
      <c r="BI13" s="37">
        <v>0</v>
      </c>
      <c r="BJ13" s="37">
        <v>0.28999999999999998</v>
      </c>
      <c r="BK13" s="37">
        <v>0</v>
      </c>
      <c r="BL13" s="37">
        <v>0</v>
      </c>
      <c r="BM13" s="37">
        <v>0</v>
      </c>
      <c r="BN13" s="37">
        <v>0.89</v>
      </c>
      <c r="BO13" s="37">
        <v>0</v>
      </c>
      <c r="BP13" s="40">
        <v>0</v>
      </c>
    </row>
    <row r="14" spans="1:68" s="35" customFormat="1" x14ac:dyDescent="0.15">
      <c r="A14" s="28" t="s">
        <v>237</v>
      </c>
      <c r="B14" s="28" t="s">
        <v>88</v>
      </c>
      <c r="C14" s="27" t="s">
        <v>225</v>
      </c>
      <c r="D14" s="28" t="s">
        <v>233</v>
      </c>
      <c r="E14" s="28">
        <v>0</v>
      </c>
      <c r="F14" s="28">
        <v>53.1</v>
      </c>
      <c r="G14" s="28">
        <v>0</v>
      </c>
      <c r="H14" s="28">
        <v>0</v>
      </c>
      <c r="I14" s="30">
        <v>0</v>
      </c>
      <c r="J14" s="30">
        <v>15</v>
      </c>
      <c r="K14" s="30">
        <v>0</v>
      </c>
      <c r="L14" s="30">
        <v>0</v>
      </c>
      <c r="M14" s="30">
        <v>0</v>
      </c>
      <c r="N14" s="30">
        <v>5</v>
      </c>
      <c r="O14" s="30">
        <v>0</v>
      </c>
      <c r="P14" s="30">
        <v>0</v>
      </c>
      <c r="Q14" s="30">
        <v>0</v>
      </c>
      <c r="R14" s="30">
        <v>0.96599999999999997</v>
      </c>
      <c r="S14" s="31">
        <v>0</v>
      </c>
      <c r="T14" s="30">
        <v>0</v>
      </c>
      <c r="U14" s="29">
        <v>0</v>
      </c>
      <c r="V14" s="30">
        <v>20</v>
      </c>
      <c r="W14" s="30">
        <v>0</v>
      </c>
      <c r="X14" s="30">
        <v>0</v>
      </c>
      <c r="Y14" s="30">
        <v>0</v>
      </c>
      <c r="Z14" s="30">
        <v>0.18</v>
      </c>
      <c r="AA14" s="30">
        <v>0</v>
      </c>
      <c r="AB14" s="30">
        <v>0</v>
      </c>
      <c r="AC14" s="30">
        <v>0</v>
      </c>
      <c r="AD14" s="30">
        <v>18.100000000000001</v>
      </c>
      <c r="AE14" s="30">
        <v>0</v>
      </c>
      <c r="AF14" s="30">
        <v>0</v>
      </c>
      <c r="AG14" s="30">
        <v>0</v>
      </c>
      <c r="AH14" s="30">
        <v>1E-4</v>
      </c>
      <c r="AI14" s="31">
        <v>0</v>
      </c>
      <c r="AJ14" s="30">
        <v>0</v>
      </c>
      <c r="AK14" s="29">
        <v>0</v>
      </c>
      <c r="AL14" s="30">
        <v>0.27</v>
      </c>
      <c r="AM14" s="30">
        <v>0</v>
      </c>
      <c r="AN14" s="30">
        <v>0</v>
      </c>
      <c r="AO14" s="30">
        <v>0</v>
      </c>
      <c r="AP14" s="30">
        <v>0.21</v>
      </c>
      <c r="AQ14" s="30">
        <v>0</v>
      </c>
      <c r="AR14" s="30">
        <v>0</v>
      </c>
      <c r="AS14" s="30">
        <v>0</v>
      </c>
      <c r="AT14" s="30">
        <v>1.06</v>
      </c>
      <c r="AU14" s="30">
        <v>0</v>
      </c>
      <c r="AV14" s="30">
        <v>0</v>
      </c>
      <c r="AW14" s="30">
        <v>0</v>
      </c>
      <c r="AX14" s="30">
        <v>0.48199999999999998</v>
      </c>
      <c r="AY14" s="31">
        <v>0</v>
      </c>
      <c r="AZ14" s="30">
        <v>0</v>
      </c>
      <c r="BA14" s="29">
        <v>0</v>
      </c>
      <c r="BB14" s="30">
        <v>49.4</v>
      </c>
      <c r="BC14" s="30">
        <v>0</v>
      </c>
      <c r="BD14" s="30">
        <v>0</v>
      </c>
      <c r="BE14" s="30">
        <v>0</v>
      </c>
      <c r="BF14" s="30">
        <v>0.09</v>
      </c>
      <c r="BG14" s="30">
        <v>0</v>
      </c>
      <c r="BH14" s="30">
        <v>0</v>
      </c>
      <c r="BI14" s="30">
        <v>0</v>
      </c>
      <c r="BJ14" s="30">
        <v>0.3</v>
      </c>
      <c r="BK14" s="30">
        <v>0</v>
      </c>
      <c r="BL14" s="30">
        <v>0</v>
      </c>
      <c r="BM14" s="30">
        <v>0</v>
      </c>
      <c r="BN14" s="30">
        <v>0.86</v>
      </c>
      <c r="BO14" s="30">
        <v>0</v>
      </c>
      <c r="BP14" s="34">
        <v>0</v>
      </c>
    </row>
    <row r="15" spans="1:68" s="35" customFormat="1" x14ac:dyDescent="0.15">
      <c r="A15" s="27" t="s">
        <v>239</v>
      </c>
      <c r="B15" s="28" t="s">
        <v>88</v>
      </c>
      <c r="C15" s="27" t="s">
        <v>238</v>
      </c>
      <c r="D15" s="28" t="s">
        <v>233</v>
      </c>
      <c r="E15" s="28">
        <v>0</v>
      </c>
      <c r="F15" s="28">
        <v>28.0377317266083</v>
      </c>
      <c r="G15" s="28">
        <v>0</v>
      </c>
      <c r="H15" s="28">
        <v>0</v>
      </c>
      <c r="I15" s="30">
        <v>1</v>
      </c>
      <c r="J15" s="30">
        <v>2.9999999999884501</v>
      </c>
      <c r="K15" s="30">
        <v>3.0000080975380299</v>
      </c>
      <c r="L15" s="30">
        <v>0</v>
      </c>
      <c r="M15" s="30">
        <v>1</v>
      </c>
      <c r="N15" s="30">
        <v>-0.83</v>
      </c>
      <c r="O15" s="30">
        <v>7.31</v>
      </c>
      <c r="P15" s="30">
        <v>0</v>
      </c>
      <c r="Q15" s="30">
        <v>0</v>
      </c>
      <c r="R15" s="30">
        <v>0.82491247877367502</v>
      </c>
      <c r="S15" s="31">
        <v>0</v>
      </c>
      <c r="T15" s="30">
        <v>0</v>
      </c>
      <c r="U15" s="29">
        <v>0</v>
      </c>
      <c r="V15" s="30">
        <v>20</v>
      </c>
      <c r="W15" s="30">
        <v>0</v>
      </c>
      <c r="X15" s="30">
        <v>0</v>
      </c>
      <c r="Y15" s="30">
        <v>1</v>
      </c>
      <c r="Z15" s="30">
        <v>-0.02</v>
      </c>
      <c r="AA15" s="30">
        <v>0.21</v>
      </c>
      <c r="AB15" s="30">
        <v>0</v>
      </c>
      <c r="AC15" s="30">
        <v>0</v>
      </c>
      <c r="AD15" s="30">
        <v>20</v>
      </c>
      <c r="AE15" s="30">
        <v>0</v>
      </c>
      <c r="AF15" s="30">
        <v>0</v>
      </c>
      <c r="AG15" s="30">
        <v>0</v>
      </c>
      <c r="AH15" s="30">
        <v>1E-4</v>
      </c>
      <c r="AI15" s="31">
        <v>0</v>
      </c>
      <c r="AJ15" s="30">
        <v>0</v>
      </c>
      <c r="AK15" s="29">
        <v>1</v>
      </c>
      <c r="AL15" s="30">
        <v>-0.48</v>
      </c>
      <c r="AM15" s="30">
        <v>3.33</v>
      </c>
      <c r="AN15" s="30">
        <v>0</v>
      </c>
      <c r="AO15" s="30">
        <v>1</v>
      </c>
      <c r="AP15" s="30">
        <v>-0.09</v>
      </c>
      <c r="AQ15" s="30">
        <v>0.72</v>
      </c>
      <c r="AR15" s="30">
        <v>0</v>
      </c>
      <c r="AS15" s="30">
        <v>1</v>
      </c>
      <c r="AT15" s="30">
        <v>-0.38</v>
      </c>
      <c r="AU15" s="30">
        <v>3.02</v>
      </c>
      <c r="AV15" s="30">
        <v>0</v>
      </c>
      <c r="AW15" s="30">
        <v>1</v>
      </c>
      <c r="AX15" s="30">
        <v>-0.06</v>
      </c>
      <c r="AY15" s="31">
        <v>0.95</v>
      </c>
      <c r="AZ15" s="30">
        <v>0</v>
      </c>
      <c r="BA15" s="29">
        <v>0</v>
      </c>
      <c r="BB15" s="30">
        <v>50</v>
      </c>
      <c r="BC15" s="30">
        <v>0</v>
      </c>
      <c r="BD15" s="30">
        <v>0</v>
      </c>
      <c r="BE15" s="30">
        <v>1</v>
      </c>
      <c r="BF15" s="30">
        <v>-0.06</v>
      </c>
      <c r="BG15" s="30">
        <v>0.4</v>
      </c>
      <c r="BH15" s="30">
        <v>0</v>
      </c>
      <c r="BI15" s="30">
        <v>0</v>
      </c>
      <c r="BJ15" s="30">
        <v>0.28999999999999998</v>
      </c>
      <c r="BK15" s="30">
        <v>0</v>
      </c>
      <c r="BL15" s="30">
        <v>0</v>
      </c>
      <c r="BM15" s="30">
        <v>0</v>
      </c>
      <c r="BN15" s="30">
        <v>0.88</v>
      </c>
      <c r="BO15" s="30">
        <v>0</v>
      </c>
      <c r="BP15" s="34">
        <v>0</v>
      </c>
    </row>
    <row r="16" spans="1:68" s="35" customFormat="1" x14ac:dyDescent="0.15">
      <c r="A16" s="27" t="s">
        <v>240</v>
      </c>
      <c r="B16" s="28" t="s">
        <v>88</v>
      </c>
      <c r="C16" s="27" t="s">
        <v>238</v>
      </c>
      <c r="D16" s="28" t="s">
        <v>233</v>
      </c>
      <c r="E16" s="28">
        <v>0</v>
      </c>
      <c r="F16" s="28">
        <v>28.0377317266083</v>
      </c>
      <c r="G16" s="28">
        <v>0</v>
      </c>
      <c r="H16" s="28">
        <v>0</v>
      </c>
      <c r="I16" s="30">
        <v>1</v>
      </c>
      <c r="J16" s="30">
        <v>2.9999999999884501</v>
      </c>
      <c r="K16" s="30">
        <v>3.0000080975380299</v>
      </c>
      <c r="L16" s="30">
        <v>0</v>
      </c>
      <c r="M16" s="30">
        <v>1</v>
      </c>
      <c r="N16" s="30">
        <v>0.49999999997374101</v>
      </c>
      <c r="O16" s="30">
        <v>14.399999847746599</v>
      </c>
      <c r="P16" s="30">
        <v>0</v>
      </c>
      <c r="Q16" s="30">
        <v>0</v>
      </c>
      <c r="R16" s="30">
        <v>0.98029933935520497</v>
      </c>
      <c r="S16" s="31">
        <v>0</v>
      </c>
      <c r="T16" s="30">
        <v>0</v>
      </c>
      <c r="U16" s="29">
        <v>0</v>
      </c>
      <c r="V16" s="30">
        <v>20</v>
      </c>
      <c r="W16" s="30">
        <v>0</v>
      </c>
      <c r="X16" s="30">
        <v>0</v>
      </c>
      <c r="Y16" s="30">
        <v>1</v>
      </c>
      <c r="Z16" s="30">
        <v>-0.02</v>
      </c>
      <c r="AA16" s="30">
        <v>0.21</v>
      </c>
      <c r="AB16" s="30">
        <v>0</v>
      </c>
      <c r="AC16" s="30">
        <v>0</v>
      </c>
      <c r="AD16" s="30">
        <v>20</v>
      </c>
      <c r="AE16" s="30">
        <v>0</v>
      </c>
      <c r="AF16" s="30">
        <v>0</v>
      </c>
      <c r="AG16" s="30">
        <v>0</v>
      </c>
      <c r="AH16" s="30">
        <v>1E-4</v>
      </c>
      <c r="AI16" s="31">
        <v>0</v>
      </c>
      <c r="AJ16" s="30">
        <v>0</v>
      </c>
      <c r="AK16" s="29">
        <v>1</v>
      </c>
      <c r="AL16" s="30">
        <v>-0.48</v>
      </c>
      <c r="AM16" s="30">
        <v>3.33</v>
      </c>
      <c r="AN16" s="30">
        <v>0</v>
      </c>
      <c r="AO16" s="30">
        <v>1</v>
      </c>
      <c r="AP16" s="30">
        <v>-0.09</v>
      </c>
      <c r="AQ16" s="30">
        <v>0.72</v>
      </c>
      <c r="AR16" s="30">
        <v>0</v>
      </c>
      <c r="AS16" s="30">
        <v>1</v>
      </c>
      <c r="AT16" s="30">
        <v>-0.38</v>
      </c>
      <c r="AU16" s="30">
        <v>3.02</v>
      </c>
      <c r="AV16" s="30">
        <v>0</v>
      </c>
      <c r="AW16" s="30">
        <v>1</v>
      </c>
      <c r="AX16" s="30">
        <v>-0.06</v>
      </c>
      <c r="AY16" s="31">
        <v>0.95</v>
      </c>
      <c r="AZ16" s="30">
        <v>0</v>
      </c>
      <c r="BA16" s="29">
        <v>0</v>
      </c>
      <c r="BB16" s="30">
        <v>50</v>
      </c>
      <c r="BC16" s="30">
        <v>0</v>
      </c>
      <c r="BD16" s="30">
        <v>0</v>
      </c>
      <c r="BE16" s="30">
        <v>1</v>
      </c>
      <c r="BF16" s="30">
        <v>-0.06</v>
      </c>
      <c r="BG16" s="30">
        <v>0.4</v>
      </c>
      <c r="BH16" s="30">
        <v>0</v>
      </c>
      <c r="BI16" s="30">
        <v>0</v>
      </c>
      <c r="BJ16" s="30">
        <v>0.28999999999999998</v>
      </c>
      <c r="BK16" s="30">
        <v>0</v>
      </c>
      <c r="BL16" s="30">
        <v>0</v>
      </c>
      <c r="BM16" s="30">
        <v>0</v>
      </c>
      <c r="BN16" s="30">
        <v>0.88</v>
      </c>
      <c r="BO16" s="30">
        <v>0</v>
      </c>
      <c r="BP16" s="34">
        <v>0</v>
      </c>
    </row>
    <row r="17" spans="1:68" s="35" customFormat="1" x14ac:dyDescent="0.15">
      <c r="A17" s="27" t="s">
        <v>241</v>
      </c>
      <c r="B17" s="28" t="s">
        <v>88</v>
      </c>
      <c r="C17" s="27" t="s">
        <v>242</v>
      </c>
      <c r="D17" s="28" t="s">
        <v>233</v>
      </c>
      <c r="E17" s="28">
        <v>0</v>
      </c>
      <c r="F17" s="28">
        <v>28.0377317266083</v>
      </c>
      <c r="G17" s="28">
        <v>0</v>
      </c>
      <c r="H17" s="28">
        <v>0</v>
      </c>
      <c r="I17" s="30">
        <v>1</v>
      </c>
      <c r="J17" s="30">
        <v>2.9999999999884501</v>
      </c>
      <c r="K17" s="30">
        <v>3.0000080975380299</v>
      </c>
      <c r="L17" s="30">
        <v>0</v>
      </c>
      <c r="M17" s="30">
        <v>1</v>
      </c>
      <c r="N17" s="30">
        <v>-0.83</v>
      </c>
      <c r="O17" s="30">
        <v>7.31</v>
      </c>
      <c r="P17" s="30">
        <v>0</v>
      </c>
      <c r="Q17" s="30">
        <v>0</v>
      </c>
      <c r="R17" s="30">
        <v>0.82491247877367502</v>
      </c>
      <c r="S17" s="31">
        <v>0</v>
      </c>
      <c r="T17" s="30">
        <v>0</v>
      </c>
      <c r="U17" s="29">
        <v>0</v>
      </c>
      <c r="V17" s="30">
        <v>8.2187302726447093</v>
      </c>
      <c r="W17" s="30">
        <v>0</v>
      </c>
      <c r="X17" s="30">
        <v>0</v>
      </c>
      <c r="Y17" s="30">
        <v>1</v>
      </c>
      <c r="Z17" s="30">
        <v>8.4261330675481305E-2</v>
      </c>
      <c r="AA17" s="30">
        <v>0.98148750239710303</v>
      </c>
      <c r="AB17" s="30">
        <v>0</v>
      </c>
      <c r="AC17" s="30">
        <v>0</v>
      </c>
      <c r="AD17" s="30">
        <v>20</v>
      </c>
      <c r="AE17" s="30">
        <v>0</v>
      </c>
      <c r="AF17" s="30">
        <v>0</v>
      </c>
      <c r="AG17" s="30">
        <v>0</v>
      </c>
      <c r="AH17" s="30">
        <v>2.1460168603028001E-5</v>
      </c>
      <c r="AI17" s="31">
        <v>0</v>
      </c>
      <c r="AJ17" s="30">
        <v>0</v>
      </c>
      <c r="AK17" s="29">
        <v>1</v>
      </c>
      <c r="AL17" s="30">
        <v>-0.48</v>
      </c>
      <c r="AM17" s="30">
        <v>3.33</v>
      </c>
      <c r="AN17" s="30">
        <v>0</v>
      </c>
      <c r="AO17" s="30">
        <v>1</v>
      </c>
      <c r="AP17" s="30">
        <v>-0.09</v>
      </c>
      <c r="AQ17" s="30">
        <v>0.72</v>
      </c>
      <c r="AR17" s="30">
        <v>0</v>
      </c>
      <c r="AS17" s="30">
        <v>1</v>
      </c>
      <c r="AT17" s="30">
        <v>-0.38</v>
      </c>
      <c r="AU17" s="30">
        <v>3.02</v>
      </c>
      <c r="AV17" s="30">
        <v>0</v>
      </c>
      <c r="AW17" s="30">
        <v>1</v>
      </c>
      <c r="AX17" s="30">
        <v>-0.06</v>
      </c>
      <c r="AY17" s="31">
        <v>0.95</v>
      </c>
      <c r="AZ17" s="30">
        <v>0</v>
      </c>
      <c r="BA17" s="29">
        <v>0</v>
      </c>
      <c r="BB17" s="30">
        <v>50</v>
      </c>
      <c r="BC17" s="30">
        <v>0</v>
      </c>
      <c r="BD17" s="30">
        <v>0</v>
      </c>
      <c r="BE17" s="30">
        <v>1</v>
      </c>
      <c r="BF17" s="30">
        <v>-0.06</v>
      </c>
      <c r="BG17" s="30">
        <v>0.4</v>
      </c>
      <c r="BH17" s="30">
        <v>0</v>
      </c>
      <c r="BI17" s="30">
        <v>0</v>
      </c>
      <c r="BJ17" s="30">
        <v>0.28999999999999998</v>
      </c>
      <c r="BK17" s="30">
        <v>0</v>
      </c>
      <c r="BL17" s="30">
        <v>0</v>
      </c>
      <c r="BM17" s="30">
        <v>0</v>
      </c>
      <c r="BN17" s="30">
        <v>0.88</v>
      </c>
      <c r="BO17" s="30">
        <v>0</v>
      </c>
      <c r="BP17" s="34">
        <v>0</v>
      </c>
    </row>
    <row r="18" spans="1:68" s="35" customFormat="1" x14ac:dyDescent="0.15">
      <c r="A18" s="27" t="s">
        <v>244</v>
      </c>
      <c r="B18" s="28" t="s">
        <v>88</v>
      </c>
      <c r="C18" s="27" t="s">
        <v>245</v>
      </c>
      <c r="D18" s="27" t="s">
        <v>243</v>
      </c>
      <c r="E18" s="29">
        <v>0</v>
      </c>
      <c r="F18" s="30">
        <v>30.000151965084701</v>
      </c>
      <c r="G18" s="30">
        <v>0</v>
      </c>
      <c r="H18" s="30">
        <v>0</v>
      </c>
      <c r="I18" s="30">
        <v>2</v>
      </c>
      <c r="J18" s="30">
        <v>15.8319886669663</v>
      </c>
      <c r="K18" s="30">
        <v>-4.6781988514875996</v>
      </c>
      <c r="L18" s="30">
        <v>-0.20129620954694399</v>
      </c>
      <c r="M18" s="30">
        <v>1</v>
      </c>
      <c r="N18" s="30">
        <v>-1.01</v>
      </c>
      <c r="O18" s="30">
        <v>10.51</v>
      </c>
      <c r="P18" s="30">
        <v>0</v>
      </c>
      <c r="Q18" s="30">
        <v>1</v>
      </c>
      <c r="R18" s="30">
        <v>-2.44360223556781E-2</v>
      </c>
      <c r="S18" s="31">
        <v>0.95711048177619595</v>
      </c>
      <c r="T18" s="30">
        <v>0</v>
      </c>
      <c r="U18" s="29">
        <v>0</v>
      </c>
      <c r="V18" s="30">
        <v>10</v>
      </c>
      <c r="W18" s="30">
        <v>0</v>
      </c>
      <c r="X18" s="30">
        <v>0</v>
      </c>
      <c r="Y18" s="30">
        <v>1</v>
      </c>
      <c r="Z18" s="30">
        <v>-0.04</v>
      </c>
      <c r="AA18" s="30">
        <v>0.47</v>
      </c>
      <c r="AB18" s="30">
        <v>0</v>
      </c>
      <c r="AC18" s="30">
        <v>1</v>
      </c>
      <c r="AD18" s="30">
        <v>-0.2</v>
      </c>
      <c r="AE18" s="30">
        <v>1.25</v>
      </c>
      <c r="AF18" s="30">
        <v>0</v>
      </c>
      <c r="AG18" s="30">
        <v>0</v>
      </c>
      <c r="AH18" s="30">
        <v>1E-4</v>
      </c>
      <c r="AI18" s="31">
        <v>0</v>
      </c>
      <c r="AJ18" s="30">
        <v>0</v>
      </c>
      <c r="AK18" s="29">
        <v>0</v>
      </c>
      <c r="AL18" s="30">
        <v>300</v>
      </c>
      <c r="AM18" s="32">
        <v>0</v>
      </c>
      <c r="AN18" s="32">
        <v>0</v>
      </c>
      <c r="AO18" s="30">
        <v>1</v>
      </c>
      <c r="AP18" s="30">
        <v>0.09</v>
      </c>
      <c r="AQ18" s="30">
        <v>0.57999999999999996</v>
      </c>
      <c r="AR18" s="30">
        <v>0</v>
      </c>
      <c r="AS18" s="30">
        <v>1</v>
      </c>
      <c r="AT18" s="30">
        <v>-0.26</v>
      </c>
      <c r="AU18" s="30">
        <v>2.77</v>
      </c>
      <c r="AV18" s="33">
        <v>0</v>
      </c>
      <c r="AW18" s="30">
        <v>1</v>
      </c>
      <c r="AX18" s="30">
        <v>-0.03</v>
      </c>
      <c r="AY18" s="31">
        <v>0.4</v>
      </c>
      <c r="AZ18" s="30">
        <v>0</v>
      </c>
      <c r="BA18" s="29">
        <v>0</v>
      </c>
      <c r="BB18" s="30">
        <v>200</v>
      </c>
      <c r="BC18" s="30">
        <v>0</v>
      </c>
      <c r="BD18" s="30">
        <v>0</v>
      </c>
      <c r="BE18" s="30">
        <v>1</v>
      </c>
      <c r="BF18" s="30">
        <v>-0.09</v>
      </c>
      <c r="BG18" s="30">
        <v>0.82</v>
      </c>
      <c r="BH18" s="30">
        <v>0</v>
      </c>
      <c r="BI18" s="30">
        <v>1</v>
      </c>
      <c r="BJ18" s="30">
        <v>-0.02</v>
      </c>
      <c r="BK18" s="30">
        <v>0.26</v>
      </c>
      <c r="BL18" s="30">
        <v>0</v>
      </c>
      <c r="BM18" s="30">
        <v>1</v>
      </c>
      <c r="BN18" s="30">
        <v>-0.12</v>
      </c>
      <c r="BO18" s="30">
        <v>0.83</v>
      </c>
      <c r="BP18" s="34">
        <v>0</v>
      </c>
    </row>
    <row r="19" spans="1:68" s="35" customFormat="1" x14ac:dyDescent="0.15">
      <c r="A19" s="27" t="s">
        <v>246</v>
      </c>
      <c r="B19" s="28" t="s">
        <v>88</v>
      </c>
      <c r="C19" s="27" t="s">
        <v>247</v>
      </c>
      <c r="D19" s="27" t="s">
        <v>243</v>
      </c>
      <c r="E19" s="29">
        <v>0</v>
      </c>
      <c r="F19" s="30">
        <v>30.000151965084701</v>
      </c>
      <c r="G19" s="30">
        <v>0</v>
      </c>
      <c r="H19" s="30">
        <v>0</v>
      </c>
      <c r="I19" s="30">
        <v>2</v>
      </c>
      <c r="J19" s="30">
        <v>15.8319886669663</v>
      </c>
      <c r="K19" s="30">
        <v>-4.6781988514875996</v>
      </c>
      <c r="L19" s="30">
        <v>-0.20129620954694399</v>
      </c>
      <c r="M19" s="30">
        <v>1</v>
      </c>
      <c r="N19" s="30">
        <v>-1.01</v>
      </c>
      <c r="O19" s="30">
        <v>10.51</v>
      </c>
      <c r="P19" s="30">
        <v>0</v>
      </c>
      <c r="Q19" s="30">
        <v>1</v>
      </c>
      <c r="R19" s="30">
        <v>-2.44360223556781E-2</v>
      </c>
      <c r="S19" s="31">
        <v>0.95711048177619595</v>
      </c>
      <c r="T19" s="30">
        <v>0</v>
      </c>
      <c r="U19" s="29">
        <v>0</v>
      </c>
      <c r="V19" s="30">
        <v>5.0000074672416801</v>
      </c>
      <c r="W19" s="30">
        <v>0</v>
      </c>
      <c r="X19" s="30">
        <v>0</v>
      </c>
      <c r="Y19" s="30">
        <v>1</v>
      </c>
      <c r="Z19" s="30">
        <v>-9.9999999998328204E-2</v>
      </c>
      <c r="AA19" s="30">
        <v>0.30171896372974299</v>
      </c>
      <c r="AB19" s="30">
        <v>0</v>
      </c>
      <c r="AC19" s="30">
        <v>1</v>
      </c>
      <c r="AD19" s="30">
        <v>-0.2</v>
      </c>
      <c r="AE19" s="30">
        <v>1.25</v>
      </c>
      <c r="AF19" s="30">
        <v>0</v>
      </c>
      <c r="AG19" s="30">
        <v>0</v>
      </c>
      <c r="AH19" s="30">
        <v>0.85271076251907896</v>
      </c>
      <c r="AI19" s="31">
        <v>0</v>
      </c>
      <c r="AJ19" s="30">
        <v>0</v>
      </c>
      <c r="AK19" s="29">
        <v>0</v>
      </c>
      <c r="AL19" s="30">
        <v>300</v>
      </c>
      <c r="AM19" s="32">
        <v>0</v>
      </c>
      <c r="AN19" s="32">
        <v>0</v>
      </c>
      <c r="AO19" s="30">
        <v>1</v>
      </c>
      <c r="AP19" s="30">
        <v>0.09</v>
      </c>
      <c r="AQ19" s="30">
        <v>0.57999999999999996</v>
      </c>
      <c r="AR19" s="30">
        <v>0</v>
      </c>
      <c r="AS19" s="30">
        <v>1</v>
      </c>
      <c r="AT19" s="30">
        <v>-0.26</v>
      </c>
      <c r="AU19" s="30">
        <v>2.77</v>
      </c>
      <c r="AV19" s="33">
        <v>0</v>
      </c>
      <c r="AW19" s="30">
        <v>1</v>
      </c>
      <c r="AX19" s="30">
        <v>-0.03</v>
      </c>
      <c r="AY19" s="31">
        <v>0.4</v>
      </c>
      <c r="AZ19" s="30">
        <v>0</v>
      </c>
      <c r="BA19" s="29">
        <v>0</v>
      </c>
      <c r="BB19" s="30">
        <v>200</v>
      </c>
      <c r="BC19" s="30">
        <v>0</v>
      </c>
      <c r="BD19" s="30">
        <v>0</v>
      </c>
      <c r="BE19" s="30">
        <v>1</v>
      </c>
      <c r="BF19" s="30">
        <v>-0.09</v>
      </c>
      <c r="BG19" s="30">
        <v>0.82</v>
      </c>
      <c r="BH19" s="30">
        <v>0</v>
      </c>
      <c r="BI19" s="30">
        <v>1</v>
      </c>
      <c r="BJ19" s="30">
        <v>-0.02</v>
      </c>
      <c r="BK19" s="30">
        <v>0.26</v>
      </c>
      <c r="BL19" s="30">
        <v>0</v>
      </c>
      <c r="BM19" s="30">
        <v>1</v>
      </c>
      <c r="BN19" s="30">
        <v>-0.12</v>
      </c>
      <c r="BO19" s="30">
        <v>0.83</v>
      </c>
      <c r="BP19" s="34">
        <v>0</v>
      </c>
    </row>
    <row r="20" spans="1:68" s="35" customFormat="1" x14ac:dyDescent="0.15">
      <c r="A20" s="28" t="s">
        <v>248</v>
      </c>
      <c r="B20" s="28" t="s">
        <v>249</v>
      </c>
      <c r="C20" s="28" t="s">
        <v>250</v>
      </c>
      <c r="D20" s="28" t="s">
        <v>243</v>
      </c>
      <c r="E20" s="28">
        <v>0</v>
      </c>
      <c r="F20" s="28">
        <v>30.000151965084701</v>
      </c>
      <c r="G20" s="28">
        <v>0</v>
      </c>
      <c r="H20" s="28">
        <v>0</v>
      </c>
      <c r="I20" s="30">
        <v>2</v>
      </c>
      <c r="J20" s="30">
        <v>15.8319886669663</v>
      </c>
      <c r="K20" s="30">
        <v>-4.6781988514875996</v>
      </c>
      <c r="L20" s="30">
        <v>-0.20129620954694399</v>
      </c>
      <c r="M20" s="30">
        <v>1</v>
      </c>
      <c r="N20" s="30">
        <v>-9.8506401981559258E-2</v>
      </c>
      <c r="O20" s="30">
        <v>14.387144571660031</v>
      </c>
      <c r="P20" s="30">
        <v>0</v>
      </c>
      <c r="Q20" s="30">
        <v>1</v>
      </c>
      <c r="R20" s="30">
        <v>-3.2605537427855132E-13</v>
      </c>
      <c r="S20" s="31">
        <v>0.90532518805013207</v>
      </c>
      <c r="T20" s="30">
        <v>0</v>
      </c>
      <c r="U20" s="29">
        <v>0</v>
      </c>
      <c r="V20" s="30">
        <v>5.0000074672416801</v>
      </c>
      <c r="W20" s="30">
        <v>0</v>
      </c>
      <c r="X20" s="30">
        <v>0</v>
      </c>
      <c r="Y20" s="30">
        <v>1</v>
      </c>
      <c r="Z20" s="30">
        <v>-9.9999999998328204E-2</v>
      </c>
      <c r="AA20" s="30">
        <v>0.30171896372974299</v>
      </c>
      <c r="AB20" s="30">
        <v>0</v>
      </c>
      <c r="AC20" s="30">
        <v>1</v>
      </c>
      <c r="AD20" s="30">
        <v>-0.2</v>
      </c>
      <c r="AE20" s="30">
        <v>1.25</v>
      </c>
      <c r="AF20" s="30">
        <v>0</v>
      </c>
      <c r="AG20" s="30">
        <v>0</v>
      </c>
      <c r="AH20" s="30">
        <v>0.85271076251907896</v>
      </c>
      <c r="AI20" s="31">
        <v>0</v>
      </c>
      <c r="AJ20" s="30">
        <v>0</v>
      </c>
      <c r="AK20" s="29">
        <v>0</v>
      </c>
      <c r="AL20" s="30">
        <v>300</v>
      </c>
      <c r="AM20" s="32">
        <v>0</v>
      </c>
      <c r="AN20" s="32">
        <v>0</v>
      </c>
      <c r="AO20" s="30">
        <v>1</v>
      </c>
      <c r="AP20" s="30">
        <v>0.09</v>
      </c>
      <c r="AQ20" s="30">
        <v>0.57999999999999996</v>
      </c>
      <c r="AR20" s="30">
        <v>0</v>
      </c>
      <c r="AS20" s="30">
        <v>1</v>
      </c>
      <c r="AT20" s="30">
        <v>-0.26</v>
      </c>
      <c r="AU20" s="30">
        <v>2.77</v>
      </c>
      <c r="AV20" s="30">
        <v>0</v>
      </c>
      <c r="AW20" s="30">
        <v>1</v>
      </c>
      <c r="AX20" s="30">
        <v>-0.03</v>
      </c>
      <c r="AY20" s="31">
        <v>0.4</v>
      </c>
      <c r="AZ20" s="30">
        <v>0</v>
      </c>
      <c r="BA20" s="29">
        <v>0</v>
      </c>
      <c r="BB20" s="30">
        <v>200</v>
      </c>
      <c r="BC20" s="30">
        <v>0</v>
      </c>
      <c r="BD20" s="30">
        <v>0</v>
      </c>
      <c r="BE20" s="30">
        <v>1</v>
      </c>
      <c r="BF20" s="30">
        <v>-0.09</v>
      </c>
      <c r="BG20" s="30">
        <v>0.82</v>
      </c>
      <c r="BH20" s="30">
        <v>0</v>
      </c>
      <c r="BI20" s="30">
        <v>1</v>
      </c>
      <c r="BJ20" s="30">
        <v>-0.02</v>
      </c>
      <c r="BK20" s="30">
        <v>0.26</v>
      </c>
      <c r="BL20" s="30">
        <v>0</v>
      </c>
      <c r="BM20" s="30">
        <v>1</v>
      </c>
      <c r="BN20" s="30">
        <v>-0.12</v>
      </c>
      <c r="BO20" s="30">
        <v>0.83</v>
      </c>
      <c r="BP20" s="34">
        <v>0</v>
      </c>
    </row>
    <row r="21" spans="1:68" s="35" customFormat="1" x14ac:dyDescent="0.15">
      <c r="A21" s="28" t="s">
        <v>251</v>
      </c>
      <c r="B21" s="28" t="s">
        <v>249</v>
      </c>
      <c r="C21" s="28"/>
      <c r="D21" s="28" t="s">
        <v>243</v>
      </c>
      <c r="E21" s="28">
        <v>0</v>
      </c>
      <c r="F21" s="28">
        <v>30.000151965084701</v>
      </c>
      <c r="G21" s="28">
        <v>0</v>
      </c>
      <c r="H21" s="28">
        <v>0</v>
      </c>
      <c r="I21" s="30">
        <v>2</v>
      </c>
      <c r="J21" s="30">
        <v>15.8319886669663</v>
      </c>
      <c r="K21" s="30">
        <v>-4.6781988514875996</v>
      </c>
      <c r="L21" s="30">
        <v>-0.20129620954694399</v>
      </c>
      <c r="M21" s="30">
        <v>1</v>
      </c>
      <c r="N21" s="30">
        <v>-1.01</v>
      </c>
      <c r="O21" s="30">
        <v>10.51</v>
      </c>
      <c r="P21" s="30">
        <v>0</v>
      </c>
      <c r="Q21" s="30">
        <v>1</v>
      </c>
      <c r="R21" s="30">
        <v>-2.44360223556781E-2</v>
      </c>
      <c r="S21" s="31">
        <v>0.95711048177619595</v>
      </c>
      <c r="T21" s="30">
        <v>0</v>
      </c>
      <c r="U21" s="29">
        <v>0</v>
      </c>
      <c r="V21" s="30">
        <v>5.0000000003431104</v>
      </c>
      <c r="W21" s="30">
        <v>0</v>
      </c>
      <c r="X21" s="30">
        <v>0</v>
      </c>
      <c r="Y21" s="30">
        <v>1</v>
      </c>
      <c r="Z21" s="30">
        <v>9.9999999999977801E-2</v>
      </c>
      <c r="AA21" s="30">
        <v>0.99999999999981615</v>
      </c>
      <c r="AB21" s="30">
        <v>0</v>
      </c>
      <c r="AC21" s="30">
        <v>1</v>
      </c>
      <c r="AD21" s="30">
        <v>-0.2</v>
      </c>
      <c r="AE21" s="30">
        <v>1.25</v>
      </c>
      <c r="AF21" s="30">
        <v>0</v>
      </c>
      <c r="AG21" s="30">
        <v>0</v>
      </c>
      <c r="AH21" s="30">
        <v>2.2205788041285662E-14</v>
      </c>
      <c r="AI21" s="31">
        <v>0</v>
      </c>
      <c r="AJ21" s="30">
        <v>0</v>
      </c>
      <c r="AK21" s="29">
        <v>0</v>
      </c>
      <c r="AL21" s="30">
        <v>300</v>
      </c>
      <c r="AM21" s="32">
        <v>0</v>
      </c>
      <c r="AN21" s="32">
        <v>0</v>
      </c>
      <c r="AO21" s="30">
        <v>1</v>
      </c>
      <c r="AP21" s="30">
        <v>0.09</v>
      </c>
      <c r="AQ21" s="30">
        <v>0.57999999999999996</v>
      </c>
      <c r="AR21" s="30">
        <v>0</v>
      </c>
      <c r="AS21" s="30">
        <v>1</v>
      </c>
      <c r="AT21" s="30">
        <v>-0.26</v>
      </c>
      <c r="AU21" s="30">
        <v>2.77</v>
      </c>
      <c r="AV21" s="30">
        <v>0</v>
      </c>
      <c r="AW21" s="30">
        <v>1</v>
      </c>
      <c r="AX21" s="30">
        <v>-0.03</v>
      </c>
      <c r="AY21" s="31">
        <v>0.4</v>
      </c>
      <c r="AZ21" s="30">
        <v>0</v>
      </c>
      <c r="BA21" s="29">
        <v>0</v>
      </c>
      <c r="BB21" s="30">
        <v>200</v>
      </c>
      <c r="BC21" s="30">
        <v>0</v>
      </c>
      <c r="BD21" s="30">
        <v>0</v>
      </c>
      <c r="BE21" s="30">
        <v>1</v>
      </c>
      <c r="BF21" s="30">
        <v>-0.09</v>
      </c>
      <c r="BG21" s="30">
        <v>0.82</v>
      </c>
      <c r="BH21" s="30">
        <v>0</v>
      </c>
      <c r="BI21" s="30">
        <v>1</v>
      </c>
      <c r="BJ21" s="30">
        <v>-0.02</v>
      </c>
      <c r="BK21" s="30">
        <v>0.26</v>
      </c>
      <c r="BL21" s="30">
        <v>0</v>
      </c>
      <c r="BM21" s="30">
        <v>1</v>
      </c>
      <c r="BN21" s="30">
        <v>-0.12</v>
      </c>
      <c r="BO21" s="30">
        <v>0.83</v>
      </c>
      <c r="BP21" s="34">
        <v>0</v>
      </c>
    </row>
    <row r="22" spans="1:68" s="35" customFormat="1" x14ac:dyDescent="0.15">
      <c r="A22" s="28" t="s">
        <v>252</v>
      </c>
      <c r="B22" s="28"/>
      <c r="C22" s="28"/>
      <c r="D22" s="28" t="s">
        <v>243</v>
      </c>
      <c r="E22" s="28">
        <v>0</v>
      </c>
      <c r="F22" s="28">
        <v>122.33819146867501</v>
      </c>
      <c r="G22" s="28">
        <v>0</v>
      </c>
      <c r="H22" s="28">
        <v>0</v>
      </c>
      <c r="I22" s="30">
        <v>2</v>
      </c>
      <c r="J22" s="30">
        <v>13.0139591720548</v>
      </c>
      <c r="K22" s="30">
        <v>-6.9518430603733297</v>
      </c>
      <c r="L22" s="30">
        <v>-0.16100616691115599</v>
      </c>
      <c r="M22" s="30">
        <v>1</v>
      </c>
      <c r="N22" s="30">
        <v>-0.95219788340695732</v>
      </c>
      <c r="O22" s="30">
        <v>6.8988271841054036</v>
      </c>
      <c r="P22" s="30">
        <v>0</v>
      </c>
      <c r="Q22" s="30">
        <v>1</v>
      </c>
      <c r="R22" s="30">
        <v>-2.3373116430240793E-14</v>
      </c>
      <c r="S22" s="31">
        <v>0.97537292362472094</v>
      </c>
      <c r="T22" s="30">
        <v>0</v>
      </c>
      <c r="U22" s="29">
        <v>0</v>
      </c>
      <c r="V22" s="30">
        <v>10</v>
      </c>
      <c r="W22" s="30">
        <v>0</v>
      </c>
      <c r="X22" s="30">
        <v>0</v>
      </c>
      <c r="Y22" s="30">
        <v>1</v>
      </c>
      <c r="Z22" s="30">
        <v>-0.04</v>
      </c>
      <c r="AA22" s="30">
        <v>0.38</v>
      </c>
      <c r="AB22" s="30">
        <v>0</v>
      </c>
      <c r="AC22" s="30">
        <v>1</v>
      </c>
      <c r="AD22" s="30">
        <v>-0.11</v>
      </c>
      <c r="AE22" s="30">
        <v>0.97</v>
      </c>
      <c r="AF22" s="30">
        <v>0</v>
      </c>
      <c r="AG22" s="30">
        <v>0</v>
      </c>
      <c r="AH22" s="30">
        <v>1E-4</v>
      </c>
      <c r="AI22" s="31">
        <v>0</v>
      </c>
      <c r="AJ22" s="30">
        <v>0</v>
      </c>
      <c r="AK22" s="29">
        <v>0</v>
      </c>
      <c r="AL22" s="30">
        <v>300</v>
      </c>
      <c r="AM22" s="32">
        <v>0</v>
      </c>
      <c r="AN22" s="32">
        <v>0</v>
      </c>
      <c r="AO22" s="30">
        <v>1</v>
      </c>
      <c r="AP22" s="30">
        <v>7.0000000000000007E-2</v>
      </c>
      <c r="AQ22" s="30">
        <v>0.6</v>
      </c>
      <c r="AR22" s="30">
        <v>0</v>
      </c>
      <c r="AS22" s="30">
        <v>1</v>
      </c>
      <c r="AT22" s="30">
        <v>-0.32</v>
      </c>
      <c r="AU22" s="30">
        <v>2.56</v>
      </c>
      <c r="AV22" s="30">
        <v>0</v>
      </c>
      <c r="AW22" s="30">
        <v>1</v>
      </c>
      <c r="AX22" s="30">
        <v>-0.03</v>
      </c>
      <c r="AY22" s="31">
        <v>0.74</v>
      </c>
      <c r="AZ22" s="30">
        <v>0</v>
      </c>
      <c r="BA22" s="29">
        <v>0</v>
      </c>
      <c r="BB22" s="30">
        <v>200</v>
      </c>
      <c r="BC22" s="30">
        <v>0</v>
      </c>
      <c r="BD22" s="30">
        <v>0</v>
      </c>
      <c r="BE22" s="30">
        <v>1</v>
      </c>
      <c r="BF22" s="30">
        <v>-0.08</v>
      </c>
      <c r="BG22" s="30">
        <v>0.65</v>
      </c>
      <c r="BH22" s="30">
        <v>0</v>
      </c>
      <c r="BI22" s="30">
        <v>1</v>
      </c>
      <c r="BJ22" s="30">
        <v>-3.0000000000000001E-3</v>
      </c>
      <c r="BK22" s="30">
        <v>0.2</v>
      </c>
      <c r="BL22" s="30">
        <v>0</v>
      </c>
      <c r="BM22" s="30">
        <v>1</v>
      </c>
      <c r="BN22" s="30">
        <v>-0.16</v>
      </c>
      <c r="BO22" s="30">
        <v>1.01</v>
      </c>
      <c r="BP22" s="34">
        <v>0</v>
      </c>
    </row>
    <row r="23" spans="1:68" s="35" customFormat="1" x14ac:dyDescent="0.15">
      <c r="A23" s="27" t="s">
        <v>253</v>
      </c>
      <c r="B23" s="27" t="s">
        <v>249</v>
      </c>
      <c r="C23" s="28"/>
      <c r="D23" s="27" t="s">
        <v>243</v>
      </c>
      <c r="E23" s="29">
        <v>0</v>
      </c>
      <c r="F23" s="30">
        <v>33.927432258725801</v>
      </c>
      <c r="G23" s="30">
        <v>0</v>
      </c>
      <c r="H23" s="30">
        <v>0</v>
      </c>
      <c r="I23" s="30">
        <v>2</v>
      </c>
      <c r="J23" s="30">
        <v>15.620845045642101</v>
      </c>
      <c r="K23" s="30">
        <v>-8.5091894875659797</v>
      </c>
      <c r="L23" s="30">
        <v>-0.16100000000002401</v>
      </c>
      <c r="M23" s="30">
        <v>1</v>
      </c>
      <c r="N23" s="30">
        <v>-0.46600000000000003</v>
      </c>
      <c r="O23" s="30">
        <v>4.4000000000000004</v>
      </c>
      <c r="P23" s="30">
        <v>0</v>
      </c>
      <c r="Q23" s="30">
        <v>1</v>
      </c>
      <c r="R23" s="30">
        <v>-5.6090812506759097E-2</v>
      </c>
      <c r="S23" s="31">
        <v>0.984361508331557</v>
      </c>
      <c r="T23" s="30">
        <v>0</v>
      </c>
      <c r="U23" s="29">
        <v>0</v>
      </c>
      <c r="V23" s="30">
        <v>10</v>
      </c>
      <c r="W23" s="30">
        <v>0</v>
      </c>
      <c r="X23" s="30">
        <v>0</v>
      </c>
      <c r="Y23" s="30">
        <v>1</v>
      </c>
      <c r="Z23" s="30">
        <v>-7.0999999999999994E-2</v>
      </c>
      <c r="AA23" s="30">
        <v>0.629</v>
      </c>
      <c r="AB23" s="30">
        <v>0</v>
      </c>
      <c r="AC23" s="30">
        <v>1</v>
      </c>
      <c r="AD23" s="30">
        <v>-4.4999999999999998E-2</v>
      </c>
      <c r="AE23" s="30">
        <v>0.28399999999999997</v>
      </c>
      <c r="AF23" s="30">
        <v>0</v>
      </c>
      <c r="AG23" s="30">
        <v>1</v>
      </c>
      <c r="AH23" s="30">
        <v>0.16800000000000001</v>
      </c>
      <c r="AI23" s="31">
        <v>5.0000000000000001E-3</v>
      </c>
      <c r="AJ23" s="30">
        <v>0</v>
      </c>
      <c r="AK23" s="29">
        <v>0</v>
      </c>
      <c r="AL23" s="30">
        <v>15</v>
      </c>
      <c r="AM23" s="32">
        <v>0</v>
      </c>
      <c r="AN23" s="32">
        <v>0</v>
      </c>
      <c r="AO23" s="30">
        <v>1</v>
      </c>
      <c r="AP23" s="30">
        <v>0</v>
      </c>
      <c r="AQ23" s="30">
        <v>0.26200000000000001</v>
      </c>
      <c r="AR23" s="30">
        <v>0</v>
      </c>
      <c r="AS23" s="30">
        <v>1</v>
      </c>
      <c r="AT23" s="30">
        <v>0</v>
      </c>
      <c r="AU23" s="30">
        <v>4.3999999999999997E-2</v>
      </c>
      <c r="AV23" s="33">
        <v>0</v>
      </c>
      <c r="AW23" s="30">
        <v>1</v>
      </c>
      <c r="AX23" s="30">
        <v>-8.2000000000000003E-2</v>
      </c>
      <c r="AY23" s="31">
        <v>0.67600000000000005</v>
      </c>
      <c r="AZ23" s="30">
        <v>0</v>
      </c>
      <c r="BA23" s="29">
        <v>0</v>
      </c>
      <c r="BB23" s="30">
        <v>900</v>
      </c>
      <c r="BC23" s="30">
        <v>0</v>
      </c>
      <c r="BD23" s="30">
        <v>0</v>
      </c>
      <c r="BE23" s="30">
        <v>1</v>
      </c>
      <c r="BF23" s="30">
        <v>0</v>
      </c>
      <c r="BG23" s="30">
        <v>0.20699999999999999</v>
      </c>
      <c r="BH23" s="30">
        <v>0</v>
      </c>
      <c r="BI23" s="30">
        <v>1</v>
      </c>
      <c r="BJ23" s="30">
        <v>0</v>
      </c>
      <c r="BK23" s="30">
        <v>3.0000000000000001E-3</v>
      </c>
      <c r="BL23" s="30">
        <v>0</v>
      </c>
      <c r="BM23" s="30">
        <v>1</v>
      </c>
      <c r="BN23" s="30">
        <v>0</v>
      </c>
      <c r="BO23" s="30">
        <v>0.7</v>
      </c>
      <c r="BP23" s="34">
        <v>0</v>
      </c>
    </row>
    <row r="24" spans="1:68" s="35" customFormat="1" x14ac:dyDescent="0.15">
      <c r="A24" s="28" t="s">
        <v>254</v>
      </c>
      <c r="B24" s="28" t="s">
        <v>249</v>
      </c>
      <c r="C24" s="28"/>
      <c r="D24" s="28" t="s">
        <v>243</v>
      </c>
      <c r="E24" s="28">
        <v>0</v>
      </c>
      <c r="F24" s="28">
        <v>33.927432258725801</v>
      </c>
      <c r="G24" s="28">
        <v>0</v>
      </c>
      <c r="H24" s="28">
        <v>0</v>
      </c>
      <c r="I24" s="30">
        <v>2</v>
      </c>
      <c r="J24" s="30">
        <v>15.620845045642101</v>
      </c>
      <c r="K24" s="30">
        <v>-8.5091894875659797</v>
      </c>
      <c r="L24" s="30">
        <v>-0.16100000000002401</v>
      </c>
      <c r="M24" s="30">
        <v>1</v>
      </c>
      <c r="N24" s="30">
        <v>-1.8822137470628506</v>
      </c>
      <c r="O24" s="30">
        <v>13.727045186807281</v>
      </c>
      <c r="P24" s="30">
        <v>0</v>
      </c>
      <c r="Q24" s="30">
        <v>1</v>
      </c>
      <c r="R24" s="30">
        <v>-1.7698697004142532E-8</v>
      </c>
      <c r="S24" s="31">
        <v>0.95111201631689624</v>
      </c>
      <c r="T24" s="30">
        <v>0</v>
      </c>
      <c r="U24" s="29">
        <v>0</v>
      </c>
      <c r="V24" s="30">
        <v>10</v>
      </c>
      <c r="W24" s="30">
        <v>0</v>
      </c>
      <c r="X24" s="30">
        <v>0</v>
      </c>
      <c r="Y24" s="30">
        <v>1</v>
      </c>
      <c r="Z24" s="30">
        <v>-7.0999999999999994E-2</v>
      </c>
      <c r="AA24" s="30">
        <v>0.629</v>
      </c>
      <c r="AB24" s="30">
        <v>0</v>
      </c>
      <c r="AC24" s="30">
        <v>1</v>
      </c>
      <c r="AD24" s="30">
        <v>-4.4999999999999998E-2</v>
      </c>
      <c r="AE24" s="30">
        <v>0.28399999999999997</v>
      </c>
      <c r="AF24" s="30">
        <v>0</v>
      </c>
      <c r="AG24" s="30">
        <v>1</v>
      </c>
      <c r="AH24" s="30">
        <v>0.16800000000000001</v>
      </c>
      <c r="AI24" s="31">
        <v>5.0000000000000001E-3</v>
      </c>
      <c r="AJ24" s="30">
        <v>0</v>
      </c>
      <c r="AK24" s="29">
        <v>0</v>
      </c>
      <c r="AL24" s="30">
        <v>15</v>
      </c>
      <c r="AM24" s="30">
        <v>0</v>
      </c>
      <c r="AN24" s="30">
        <v>0</v>
      </c>
      <c r="AO24" s="30">
        <v>1</v>
      </c>
      <c r="AP24" s="30">
        <v>0</v>
      </c>
      <c r="AQ24" s="30">
        <v>0.26200000000000001</v>
      </c>
      <c r="AR24" s="30">
        <v>0</v>
      </c>
      <c r="AS24" s="30">
        <v>1</v>
      </c>
      <c r="AT24" s="30">
        <v>0</v>
      </c>
      <c r="AU24" s="30">
        <v>4.3999999999999997E-2</v>
      </c>
      <c r="AV24" s="30">
        <v>0</v>
      </c>
      <c r="AW24" s="30">
        <v>1</v>
      </c>
      <c r="AX24" s="30">
        <v>-8.2000000000000003E-2</v>
      </c>
      <c r="AY24" s="31">
        <v>0.67600000000000005</v>
      </c>
      <c r="AZ24" s="30">
        <v>0</v>
      </c>
      <c r="BA24" s="29">
        <v>0</v>
      </c>
      <c r="BB24" s="30">
        <v>900</v>
      </c>
      <c r="BC24" s="30">
        <v>0</v>
      </c>
      <c r="BD24" s="30">
        <v>0</v>
      </c>
      <c r="BE24" s="30">
        <v>1</v>
      </c>
      <c r="BF24" s="30">
        <v>0</v>
      </c>
      <c r="BG24" s="30">
        <v>0.20699999999999999</v>
      </c>
      <c r="BH24" s="30">
        <v>0</v>
      </c>
      <c r="BI24" s="30">
        <v>1</v>
      </c>
      <c r="BJ24" s="30">
        <v>0</v>
      </c>
      <c r="BK24" s="30">
        <v>3.0000000000000001E-3</v>
      </c>
      <c r="BL24" s="30">
        <v>0</v>
      </c>
      <c r="BM24" s="30">
        <v>1</v>
      </c>
      <c r="BN24" s="30">
        <v>0</v>
      </c>
      <c r="BO24" s="30">
        <v>0.7</v>
      </c>
      <c r="BP24" s="34">
        <v>0</v>
      </c>
    </row>
    <row r="25" spans="1:68" s="35" customFormat="1" x14ac:dyDescent="0.15">
      <c r="A25" s="28" t="s">
        <v>255</v>
      </c>
      <c r="B25" s="28" t="s">
        <v>249</v>
      </c>
      <c r="C25" s="28"/>
      <c r="D25" s="28" t="s">
        <v>243</v>
      </c>
      <c r="E25" s="28">
        <v>0</v>
      </c>
      <c r="F25" s="28">
        <v>33.927432258725801</v>
      </c>
      <c r="G25" s="28">
        <v>0</v>
      </c>
      <c r="H25" s="28">
        <v>0</v>
      </c>
      <c r="I25" s="30">
        <v>2</v>
      </c>
      <c r="J25" s="30">
        <v>15.620845045642101</v>
      </c>
      <c r="K25" s="30">
        <v>-8.5091894875659797</v>
      </c>
      <c r="L25" s="30">
        <v>-0.16100000000002401</v>
      </c>
      <c r="M25" s="30">
        <v>1</v>
      </c>
      <c r="N25" s="30">
        <v>-1.8853978680746215</v>
      </c>
      <c r="O25" s="30">
        <v>13.726556098198934</v>
      </c>
      <c r="P25" s="30">
        <v>0</v>
      </c>
      <c r="Q25" s="30">
        <v>1</v>
      </c>
      <c r="R25" s="30">
        <v>-1.7683188710893723E-8</v>
      </c>
      <c r="S25" s="31">
        <v>0.95062760584890571</v>
      </c>
      <c r="T25" s="30">
        <v>0</v>
      </c>
      <c r="U25" s="29">
        <v>0</v>
      </c>
      <c r="V25" s="30">
        <v>10</v>
      </c>
      <c r="W25" s="30">
        <v>0</v>
      </c>
      <c r="X25" s="30">
        <v>0</v>
      </c>
      <c r="Y25" s="30">
        <v>1</v>
      </c>
      <c r="Z25" s="30">
        <v>-7.0999999999999994E-2</v>
      </c>
      <c r="AA25" s="30">
        <v>0.629</v>
      </c>
      <c r="AB25" s="30">
        <v>0</v>
      </c>
      <c r="AC25" s="30">
        <v>1</v>
      </c>
      <c r="AD25" s="30">
        <v>-4.4999999999999998E-2</v>
      </c>
      <c r="AE25" s="30">
        <v>0.28399999999999997</v>
      </c>
      <c r="AF25" s="30">
        <v>0</v>
      </c>
      <c r="AG25" s="30">
        <v>1</v>
      </c>
      <c r="AH25" s="30">
        <v>0.16800000000000001</v>
      </c>
      <c r="AI25" s="31">
        <v>5.0000000000000001E-3</v>
      </c>
      <c r="AJ25" s="30">
        <v>0</v>
      </c>
      <c r="AK25" s="29">
        <v>0</v>
      </c>
      <c r="AL25" s="30">
        <v>15</v>
      </c>
      <c r="AM25" s="30">
        <v>0</v>
      </c>
      <c r="AN25" s="30">
        <v>0</v>
      </c>
      <c r="AO25" s="30">
        <v>1</v>
      </c>
      <c r="AP25" s="30">
        <v>0</v>
      </c>
      <c r="AQ25" s="30">
        <v>0.26200000000000001</v>
      </c>
      <c r="AR25" s="30">
        <v>0</v>
      </c>
      <c r="AS25" s="30">
        <v>1</v>
      </c>
      <c r="AT25" s="30">
        <v>0</v>
      </c>
      <c r="AU25" s="30">
        <v>4.3999999999999997E-2</v>
      </c>
      <c r="AV25" s="30">
        <v>0</v>
      </c>
      <c r="AW25" s="30">
        <v>1</v>
      </c>
      <c r="AX25" s="30">
        <v>-8.2000000000000003E-2</v>
      </c>
      <c r="AY25" s="31">
        <v>0.67600000000000005</v>
      </c>
      <c r="AZ25" s="30">
        <v>0</v>
      </c>
      <c r="BA25" s="29">
        <v>0</v>
      </c>
      <c r="BB25" s="30">
        <v>900</v>
      </c>
      <c r="BC25" s="30">
        <v>0</v>
      </c>
      <c r="BD25" s="30">
        <v>0</v>
      </c>
      <c r="BE25" s="30">
        <v>1</v>
      </c>
      <c r="BF25" s="30">
        <v>0</v>
      </c>
      <c r="BG25" s="30">
        <v>0.20699999999999999</v>
      </c>
      <c r="BH25" s="30">
        <v>0</v>
      </c>
      <c r="BI25" s="30">
        <v>1</v>
      </c>
      <c r="BJ25" s="30">
        <v>0</v>
      </c>
      <c r="BK25" s="30">
        <v>3.0000000000000001E-3</v>
      </c>
      <c r="BL25" s="30">
        <v>0</v>
      </c>
      <c r="BM25" s="30">
        <v>1</v>
      </c>
      <c r="BN25" s="30">
        <v>0</v>
      </c>
      <c r="BO25" s="30">
        <v>0.7</v>
      </c>
      <c r="BP25" s="34">
        <v>0</v>
      </c>
    </row>
    <row r="26" spans="1:68" s="35" customFormat="1" x14ac:dyDescent="0.15">
      <c r="A26" s="28" t="s">
        <v>256</v>
      </c>
      <c r="B26" s="28" t="s">
        <v>249</v>
      </c>
      <c r="C26" s="28"/>
      <c r="D26" s="28" t="s">
        <v>243</v>
      </c>
      <c r="E26" s="28">
        <v>0</v>
      </c>
      <c r="F26" s="28">
        <v>129.159264942888</v>
      </c>
      <c r="G26" s="28">
        <v>0</v>
      </c>
      <c r="H26" s="28">
        <v>0</v>
      </c>
      <c r="I26" s="30">
        <v>2</v>
      </c>
      <c r="J26" s="30">
        <v>15.831969636684301</v>
      </c>
      <c r="K26" s="30">
        <v>-7.6590932322315499</v>
      </c>
      <c r="L26" s="30">
        <v>-0.29626549430638699</v>
      </c>
      <c r="M26" s="30">
        <v>1</v>
      </c>
      <c r="N26" s="30">
        <v>-1.01</v>
      </c>
      <c r="O26" s="30">
        <v>10.51</v>
      </c>
      <c r="P26" s="30">
        <v>0</v>
      </c>
      <c r="Q26" s="30">
        <v>1</v>
      </c>
      <c r="R26" s="30">
        <v>-1.7913127174631199E-2</v>
      </c>
      <c r="S26" s="31">
        <v>0.94645181610888895</v>
      </c>
      <c r="T26" s="30">
        <v>0</v>
      </c>
      <c r="U26" s="29">
        <v>0</v>
      </c>
      <c r="V26" s="30">
        <v>10</v>
      </c>
      <c r="W26" s="30">
        <v>0</v>
      </c>
      <c r="X26" s="30">
        <v>0</v>
      </c>
      <c r="Y26" s="30">
        <v>1</v>
      </c>
      <c r="Z26" s="30">
        <v>-0.04</v>
      </c>
      <c r="AA26" s="30">
        <v>0.47</v>
      </c>
      <c r="AB26" s="30">
        <v>0</v>
      </c>
      <c r="AC26" s="30">
        <v>1</v>
      </c>
      <c r="AD26" s="30">
        <v>-0.2</v>
      </c>
      <c r="AE26" s="30">
        <v>1.25</v>
      </c>
      <c r="AF26" s="30">
        <v>0</v>
      </c>
      <c r="AG26" s="30">
        <v>0</v>
      </c>
      <c r="AH26" s="30">
        <v>1E-4</v>
      </c>
      <c r="AI26" s="31">
        <v>0</v>
      </c>
      <c r="AJ26" s="30">
        <v>0</v>
      </c>
      <c r="AK26" s="29">
        <v>0</v>
      </c>
      <c r="AL26" s="30">
        <v>300</v>
      </c>
      <c r="AM26" s="30">
        <v>0</v>
      </c>
      <c r="AN26" s="30">
        <v>0</v>
      </c>
      <c r="AO26" s="30">
        <v>1</v>
      </c>
      <c r="AP26" s="30">
        <v>0.09</v>
      </c>
      <c r="AQ26" s="30">
        <v>0.57999999999999996</v>
      </c>
      <c r="AR26" s="30">
        <v>0</v>
      </c>
      <c r="AS26" s="30">
        <v>1</v>
      </c>
      <c r="AT26" s="30">
        <v>-0.26</v>
      </c>
      <c r="AU26" s="30">
        <v>2.77</v>
      </c>
      <c r="AV26" s="30">
        <v>0</v>
      </c>
      <c r="AW26" s="30">
        <v>1</v>
      </c>
      <c r="AX26" s="30">
        <v>-0.03</v>
      </c>
      <c r="AY26" s="31">
        <v>0.4</v>
      </c>
      <c r="AZ26" s="30">
        <v>0</v>
      </c>
      <c r="BA26" s="29">
        <v>0</v>
      </c>
      <c r="BB26" s="30">
        <v>200</v>
      </c>
      <c r="BC26" s="30">
        <v>0</v>
      </c>
      <c r="BD26" s="30">
        <v>0</v>
      </c>
      <c r="BE26" s="30">
        <v>1</v>
      </c>
      <c r="BF26" s="30">
        <v>-0.09</v>
      </c>
      <c r="BG26" s="30">
        <v>0.82</v>
      </c>
      <c r="BH26" s="30">
        <v>0</v>
      </c>
      <c r="BI26" s="30">
        <v>1</v>
      </c>
      <c r="BJ26" s="30">
        <v>-0.02</v>
      </c>
      <c r="BK26" s="30">
        <v>0.26</v>
      </c>
      <c r="BL26" s="30">
        <v>0</v>
      </c>
      <c r="BM26" s="30">
        <v>1</v>
      </c>
      <c r="BN26" s="30">
        <v>-0.12</v>
      </c>
      <c r="BO26" s="30">
        <v>0.83</v>
      </c>
      <c r="BP26" s="34">
        <v>0</v>
      </c>
    </row>
    <row r="27" spans="1:68" s="41" customFormat="1" x14ac:dyDescent="0.15">
      <c r="A27" s="36" t="s">
        <v>257</v>
      </c>
      <c r="B27" s="36" t="s">
        <v>249</v>
      </c>
      <c r="C27" s="36"/>
      <c r="D27" s="36" t="s">
        <v>243</v>
      </c>
      <c r="E27" s="36">
        <v>0</v>
      </c>
      <c r="F27" s="36">
        <v>133.15437946555073</v>
      </c>
      <c r="G27" s="36">
        <v>0</v>
      </c>
      <c r="H27" s="36">
        <v>0</v>
      </c>
      <c r="I27" s="37">
        <v>2</v>
      </c>
      <c r="J27" s="37">
        <v>15.8319696366803</v>
      </c>
      <c r="K27" s="37">
        <v>-7.6590932324649597</v>
      </c>
      <c r="L27" s="37">
        <v>-0.29626549436935201</v>
      </c>
      <c r="M27" s="37">
        <v>1</v>
      </c>
      <c r="N27" s="37">
        <v>-1.8405978732042521</v>
      </c>
      <c r="O27" s="37">
        <v>14.399999978996329</v>
      </c>
      <c r="P27" s="37">
        <v>0</v>
      </c>
      <c r="Q27" s="37">
        <v>1</v>
      </c>
      <c r="R27" s="37">
        <v>-2.230307264374435E-14</v>
      </c>
      <c r="S27" s="38">
        <v>0.9109697006100802</v>
      </c>
      <c r="T27" s="37">
        <v>0</v>
      </c>
      <c r="U27" s="39">
        <v>0</v>
      </c>
      <c r="V27" s="37">
        <v>10</v>
      </c>
      <c r="W27" s="37">
        <v>0</v>
      </c>
      <c r="X27" s="37">
        <v>0</v>
      </c>
      <c r="Y27" s="37">
        <v>1</v>
      </c>
      <c r="Z27" s="37">
        <v>-0.04</v>
      </c>
      <c r="AA27" s="37">
        <v>0.47</v>
      </c>
      <c r="AB27" s="37">
        <v>0</v>
      </c>
      <c r="AC27" s="37">
        <v>1</v>
      </c>
      <c r="AD27" s="37">
        <v>-0.2</v>
      </c>
      <c r="AE27" s="37">
        <v>1.25</v>
      </c>
      <c r="AF27" s="37">
        <v>0</v>
      </c>
      <c r="AG27" s="37">
        <v>0</v>
      </c>
      <c r="AH27" s="37">
        <v>1E-4</v>
      </c>
      <c r="AI27" s="38">
        <v>0</v>
      </c>
      <c r="AJ27" s="37">
        <v>0</v>
      </c>
      <c r="AK27" s="39">
        <v>0</v>
      </c>
      <c r="AL27" s="37">
        <v>300</v>
      </c>
      <c r="AM27" s="37">
        <v>0</v>
      </c>
      <c r="AN27" s="37">
        <v>0</v>
      </c>
      <c r="AO27" s="37">
        <v>1</v>
      </c>
      <c r="AP27" s="37">
        <v>0.09</v>
      </c>
      <c r="AQ27" s="37">
        <v>0.57999999999999996</v>
      </c>
      <c r="AR27" s="37">
        <v>0</v>
      </c>
      <c r="AS27" s="37">
        <v>1</v>
      </c>
      <c r="AT27" s="37">
        <v>-0.26</v>
      </c>
      <c r="AU27" s="37">
        <v>2.77</v>
      </c>
      <c r="AV27" s="37">
        <v>0</v>
      </c>
      <c r="AW27" s="37">
        <v>1</v>
      </c>
      <c r="AX27" s="37">
        <v>-0.03</v>
      </c>
      <c r="AY27" s="38">
        <v>0.4</v>
      </c>
      <c r="AZ27" s="37">
        <v>0</v>
      </c>
      <c r="BA27" s="39">
        <v>0</v>
      </c>
      <c r="BB27" s="37">
        <v>200</v>
      </c>
      <c r="BC27" s="37">
        <v>0</v>
      </c>
      <c r="BD27" s="37">
        <v>0</v>
      </c>
      <c r="BE27" s="37">
        <v>1</v>
      </c>
      <c r="BF27" s="37">
        <v>-0.09</v>
      </c>
      <c r="BG27" s="37">
        <v>0.82</v>
      </c>
      <c r="BH27" s="37">
        <v>0</v>
      </c>
      <c r="BI27" s="37">
        <v>1</v>
      </c>
      <c r="BJ27" s="37">
        <v>-0.02</v>
      </c>
      <c r="BK27" s="37">
        <v>0.26</v>
      </c>
      <c r="BL27" s="37">
        <v>0</v>
      </c>
      <c r="BM27" s="37">
        <v>1</v>
      </c>
      <c r="BN27" s="37">
        <v>-0.12</v>
      </c>
      <c r="BO27" s="37">
        <v>0.83</v>
      </c>
      <c r="BP27" s="40">
        <v>0</v>
      </c>
    </row>
    <row r="28" spans="1:68" s="41" customFormat="1" x14ac:dyDescent="0.15">
      <c r="A28" s="36" t="s">
        <v>258</v>
      </c>
      <c r="B28" s="36" t="s">
        <v>249</v>
      </c>
      <c r="C28" s="36"/>
      <c r="D28" s="36" t="s">
        <v>243</v>
      </c>
      <c r="E28" s="36">
        <v>0</v>
      </c>
      <c r="F28" s="36">
        <v>53.358645435442398</v>
      </c>
      <c r="G28" s="36">
        <v>0</v>
      </c>
      <c r="H28" s="36">
        <v>0</v>
      </c>
      <c r="I28" s="37">
        <v>2</v>
      </c>
      <c r="J28" s="37">
        <v>15.8319994385112</v>
      </c>
      <c r="K28" s="37">
        <v>-8.8146084659373898</v>
      </c>
      <c r="L28" s="37">
        <v>-0.199367907203541</v>
      </c>
      <c r="M28" s="37">
        <v>1</v>
      </c>
      <c r="N28" s="37">
        <v>-1.1000000000000001</v>
      </c>
      <c r="O28" s="37">
        <v>8.1199999999999992</v>
      </c>
      <c r="P28" s="37">
        <v>0</v>
      </c>
      <c r="Q28" s="37">
        <v>1</v>
      </c>
      <c r="R28" s="37">
        <v>-2.61467625921732E-2</v>
      </c>
      <c r="S28" s="38">
        <v>0.95259886382482095</v>
      </c>
      <c r="T28" s="37">
        <v>0</v>
      </c>
      <c r="U28" s="39">
        <v>0</v>
      </c>
      <c r="V28" s="37">
        <v>10</v>
      </c>
      <c r="W28" s="37">
        <v>0</v>
      </c>
      <c r="X28" s="37">
        <v>0</v>
      </c>
      <c r="Y28" s="37">
        <v>1</v>
      </c>
      <c r="Z28" s="37">
        <v>-0.04</v>
      </c>
      <c r="AA28" s="37">
        <v>0.38</v>
      </c>
      <c r="AB28" s="37">
        <v>0</v>
      </c>
      <c r="AC28" s="37">
        <v>1</v>
      </c>
      <c r="AD28" s="37">
        <v>-0.11</v>
      </c>
      <c r="AE28" s="37">
        <v>0.97</v>
      </c>
      <c r="AF28" s="37">
        <v>0</v>
      </c>
      <c r="AG28" s="37">
        <v>0</v>
      </c>
      <c r="AH28" s="37">
        <v>1E-4</v>
      </c>
      <c r="AI28" s="38">
        <v>0</v>
      </c>
      <c r="AJ28" s="37">
        <v>0</v>
      </c>
      <c r="AK28" s="39">
        <v>0</v>
      </c>
      <c r="AL28" s="37">
        <v>300</v>
      </c>
      <c r="AM28" s="37">
        <v>0</v>
      </c>
      <c r="AN28" s="37">
        <v>0</v>
      </c>
      <c r="AO28" s="37">
        <v>1</v>
      </c>
      <c r="AP28" s="37">
        <v>7.0000000000000007E-2</v>
      </c>
      <c r="AQ28" s="37">
        <v>0.6</v>
      </c>
      <c r="AR28" s="37">
        <v>0</v>
      </c>
      <c r="AS28" s="37">
        <v>1</v>
      </c>
      <c r="AT28" s="37">
        <v>-0.32</v>
      </c>
      <c r="AU28" s="37">
        <v>2.56</v>
      </c>
      <c r="AV28" s="37">
        <v>0</v>
      </c>
      <c r="AW28" s="37">
        <v>1</v>
      </c>
      <c r="AX28" s="37">
        <v>-0.03</v>
      </c>
      <c r="AY28" s="38">
        <v>0.74</v>
      </c>
      <c r="AZ28" s="37">
        <v>0</v>
      </c>
      <c r="BA28" s="39">
        <v>0</v>
      </c>
      <c r="BB28" s="37">
        <v>200</v>
      </c>
      <c r="BC28" s="37">
        <v>0</v>
      </c>
      <c r="BD28" s="37">
        <v>0</v>
      </c>
      <c r="BE28" s="37">
        <v>1</v>
      </c>
      <c r="BF28" s="37">
        <v>-0.08</v>
      </c>
      <c r="BG28" s="37">
        <v>0.65</v>
      </c>
      <c r="BH28" s="37">
        <v>0</v>
      </c>
      <c r="BI28" s="37">
        <v>1</v>
      </c>
      <c r="BJ28" s="37">
        <v>-3.0000000000000001E-3</v>
      </c>
      <c r="BK28" s="37">
        <v>0.2</v>
      </c>
      <c r="BL28" s="37">
        <v>0</v>
      </c>
      <c r="BM28" s="37">
        <v>1</v>
      </c>
      <c r="BN28" s="37">
        <v>-0.16</v>
      </c>
      <c r="BO28" s="37">
        <v>1.01</v>
      </c>
      <c r="BP28" s="40">
        <v>0</v>
      </c>
    </row>
    <row r="29" spans="1:68" s="41" customFormat="1" x14ac:dyDescent="0.15">
      <c r="A29" s="36" t="s">
        <v>259</v>
      </c>
      <c r="B29" s="36" t="s">
        <v>249</v>
      </c>
      <c r="C29" s="36"/>
      <c r="D29" s="36" t="s">
        <v>243</v>
      </c>
      <c r="E29" s="36">
        <v>0</v>
      </c>
      <c r="F29" s="36">
        <v>199.99999999995072</v>
      </c>
      <c r="G29" s="36">
        <v>0</v>
      </c>
      <c r="H29" s="36">
        <v>0</v>
      </c>
      <c r="I29" s="37">
        <v>2</v>
      </c>
      <c r="J29" s="37">
        <v>15.8319696366803</v>
      </c>
      <c r="K29" s="37">
        <v>-7.6590932324649597</v>
      </c>
      <c r="L29" s="37">
        <v>-0.29626549436935201</v>
      </c>
      <c r="M29" s="37">
        <v>1</v>
      </c>
      <c r="N29" s="37">
        <v>-1.5456878212353524</v>
      </c>
      <c r="O29" s="37">
        <v>14.399999999999977</v>
      </c>
      <c r="P29" s="37">
        <v>0</v>
      </c>
      <c r="Q29" s="37">
        <v>1</v>
      </c>
      <c r="R29" s="37">
        <v>-2.2204460492503131E-14</v>
      </c>
      <c r="S29" s="38">
        <v>0.91936953093877183</v>
      </c>
      <c r="T29" s="37">
        <v>0</v>
      </c>
      <c r="U29" s="39">
        <v>0</v>
      </c>
      <c r="V29" s="37">
        <v>10</v>
      </c>
      <c r="W29" s="37">
        <v>0</v>
      </c>
      <c r="X29" s="37">
        <v>0</v>
      </c>
      <c r="Y29" s="37">
        <v>1</v>
      </c>
      <c r="Z29" s="37">
        <v>-0.04</v>
      </c>
      <c r="AA29" s="37">
        <v>0.47</v>
      </c>
      <c r="AB29" s="37">
        <v>0</v>
      </c>
      <c r="AC29" s="37">
        <v>1</v>
      </c>
      <c r="AD29" s="37">
        <v>-0.2</v>
      </c>
      <c r="AE29" s="37">
        <v>1.25</v>
      </c>
      <c r="AF29" s="37">
        <v>0</v>
      </c>
      <c r="AG29" s="37">
        <v>0</v>
      </c>
      <c r="AH29" s="37">
        <v>1E-4</v>
      </c>
      <c r="AI29" s="38">
        <v>0</v>
      </c>
      <c r="AJ29" s="37">
        <v>0</v>
      </c>
      <c r="AK29" s="39">
        <v>0</v>
      </c>
      <c r="AL29" s="37">
        <v>300</v>
      </c>
      <c r="AM29" s="37">
        <v>0</v>
      </c>
      <c r="AN29" s="37">
        <v>0</v>
      </c>
      <c r="AO29" s="37">
        <v>1</v>
      </c>
      <c r="AP29" s="37">
        <v>0.09</v>
      </c>
      <c r="AQ29" s="37">
        <v>0.57999999999999996</v>
      </c>
      <c r="AR29" s="37">
        <v>0</v>
      </c>
      <c r="AS29" s="37">
        <v>1</v>
      </c>
      <c r="AT29" s="37">
        <v>-0.26</v>
      </c>
      <c r="AU29" s="37">
        <v>2.77</v>
      </c>
      <c r="AV29" s="37">
        <v>0</v>
      </c>
      <c r="AW29" s="37">
        <v>1</v>
      </c>
      <c r="AX29" s="37">
        <v>-0.03</v>
      </c>
      <c r="AY29" s="38">
        <v>0.4</v>
      </c>
      <c r="AZ29" s="37">
        <v>0</v>
      </c>
      <c r="BA29" s="39">
        <v>0</v>
      </c>
      <c r="BB29" s="37">
        <v>200</v>
      </c>
      <c r="BC29" s="37">
        <v>0</v>
      </c>
      <c r="BD29" s="37">
        <v>0</v>
      </c>
      <c r="BE29" s="37">
        <v>1</v>
      </c>
      <c r="BF29" s="37">
        <v>-0.09</v>
      </c>
      <c r="BG29" s="37">
        <v>0.82</v>
      </c>
      <c r="BH29" s="37">
        <v>0</v>
      </c>
      <c r="BI29" s="37">
        <v>1</v>
      </c>
      <c r="BJ29" s="37">
        <v>-0.02</v>
      </c>
      <c r="BK29" s="37">
        <v>0.26</v>
      </c>
      <c r="BL29" s="37">
        <v>0</v>
      </c>
      <c r="BM29" s="37">
        <v>1</v>
      </c>
      <c r="BN29" s="37">
        <v>-0.12</v>
      </c>
      <c r="BO29" s="37">
        <v>0.83</v>
      </c>
      <c r="BP29" s="40">
        <v>0</v>
      </c>
    </row>
    <row r="30" spans="1:68" s="41" customFormat="1" x14ac:dyDescent="0.15">
      <c r="A30" s="42" t="s">
        <v>260</v>
      </c>
      <c r="B30" s="36" t="s">
        <v>249</v>
      </c>
      <c r="C30" s="36"/>
      <c r="D30" s="42" t="s">
        <v>233</v>
      </c>
      <c r="E30" s="36">
        <v>0</v>
      </c>
      <c r="F30" s="36">
        <v>200</v>
      </c>
      <c r="G30" s="36">
        <v>0</v>
      </c>
      <c r="H30" s="36">
        <v>0</v>
      </c>
      <c r="I30" s="37">
        <v>1</v>
      </c>
      <c r="J30" s="37">
        <v>3</v>
      </c>
      <c r="K30" s="37">
        <v>6.7767900000000001</v>
      </c>
      <c r="L30" s="37">
        <v>0</v>
      </c>
      <c r="M30" s="37">
        <v>1</v>
      </c>
      <c r="N30" s="37">
        <v>0.5</v>
      </c>
      <c r="O30" s="37">
        <v>1.11897</v>
      </c>
      <c r="P30" s="37">
        <v>0</v>
      </c>
      <c r="Q30" s="37">
        <v>0</v>
      </c>
      <c r="R30" s="37">
        <v>0.94</v>
      </c>
      <c r="S30" s="38">
        <v>0</v>
      </c>
      <c r="T30" s="37">
        <v>0</v>
      </c>
      <c r="U30" s="39">
        <v>0</v>
      </c>
      <c r="V30" s="37">
        <v>20</v>
      </c>
      <c r="W30" s="37">
        <v>0</v>
      </c>
      <c r="X30" s="37">
        <v>0</v>
      </c>
      <c r="Y30" s="37">
        <v>1</v>
      </c>
      <c r="Z30" s="37">
        <v>-0.1</v>
      </c>
      <c r="AA30" s="37">
        <v>0.19</v>
      </c>
      <c r="AB30" s="37">
        <v>0</v>
      </c>
      <c r="AC30" s="37">
        <v>0</v>
      </c>
      <c r="AD30" s="37">
        <v>20</v>
      </c>
      <c r="AE30" s="37">
        <v>0</v>
      </c>
      <c r="AF30" s="37">
        <v>0</v>
      </c>
      <c r="AG30" s="37">
        <v>0</v>
      </c>
      <c r="AH30" s="37">
        <v>1E-4</v>
      </c>
      <c r="AI30" s="38">
        <v>0</v>
      </c>
      <c r="AJ30" s="37">
        <v>0</v>
      </c>
      <c r="AK30" s="39">
        <v>1</v>
      </c>
      <c r="AL30" s="37">
        <v>-0.2</v>
      </c>
      <c r="AM30" s="37">
        <v>2.17</v>
      </c>
      <c r="AN30" s="37">
        <v>0</v>
      </c>
      <c r="AO30" s="37">
        <v>1</v>
      </c>
      <c r="AP30" s="37">
        <v>-7.0000000000000007E-2</v>
      </c>
      <c r="AQ30" s="37">
        <v>0.62</v>
      </c>
      <c r="AR30" s="37">
        <v>0</v>
      </c>
      <c r="AS30" s="37">
        <v>1</v>
      </c>
      <c r="AT30" s="37">
        <v>-0.37</v>
      </c>
      <c r="AU30" s="37">
        <v>3.07</v>
      </c>
      <c r="AV30" s="37">
        <v>0</v>
      </c>
      <c r="AW30" s="37">
        <v>1</v>
      </c>
      <c r="AX30" s="37">
        <v>-0.04</v>
      </c>
      <c r="AY30" s="38">
        <v>0.9</v>
      </c>
      <c r="AZ30" s="37">
        <v>0</v>
      </c>
      <c r="BA30" s="39">
        <v>0</v>
      </c>
      <c r="BB30" s="37">
        <v>50</v>
      </c>
      <c r="BC30" s="37">
        <v>0</v>
      </c>
      <c r="BD30" s="37">
        <v>0</v>
      </c>
      <c r="BE30" s="37">
        <v>1</v>
      </c>
      <c r="BF30" s="37">
        <v>-0.04</v>
      </c>
      <c r="BG30" s="37">
        <v>0.26</v>
      </c>
      <c r="BH30" s="37">
        <v>0</v>
      </c>
      <c r="BI30" s="37">
        <v>0</v>
      </c>
      <c r="BJ30" s="37">
        <v>0.28000000000000003</v>
      </c>
      <c r="BK30" s="37">
        <v>0</v>
      </c>
      <c r="BL30" s="37">
        <v>0</v>
      </c>
      <c r="BM30" s="37">
        <v>0</v>
      </c>
      <c r="BN30" s="37">
        <v>0.87</v>
      </c>
      <c r="BO30" s="37">
        <v>0</v>
      </c>
      <c r="BP30" s="40">
        <v>0</v>
      </c>
    </row>
    <row r="31" spans="1:68" x14ac:dyDescent="0.15">
      <c r="A31" s="8" t="s">
        <v>261</v>
      </c>
      <c r="B31" s="8" t="s">
        <v>262</v>
      </c>
      <c r="C31" s="8" t="s">
        <v>263</v>
      </c>
      <c r="D31" s="8" t="s">
        <v>233</v>
      </c>
      <c r="E31" s="8">
        <v>0</v>
      </c>
      <c r="F31" s="8">
        <v>299.99999999507583</v>
      </c>
      <c r="G31" s="8">
        <v>0</v>
      </c>
      <c r="H31" s="8">
        <v>0</v>
      </c>
      <c r="I31" s="11">
        <v>1</v>
      </c>
      <c r="J31" s="11">
        <v>-18.093139887522799</v>
      </c>
      <c r="K31" s="11">
        <v>81.333856385174499</v>
      </c>
      <c r="L31" s="11">
        <v>0</v>
      </c>
      <c r="M31" s="11">
        <v>1</v>
      </c>
      <c r="N31" s="11">
        <v>-2.3999955869394092</v>
      </c>
      <c r="O31" s="11">
        <v>49.977416056744929</v>
      </c>
      <c r="P31" s="11">
        <v>0</v>
      </c>
      <c r="Q31" s="11">
        <v>0</v>
      </c>
      <c r="R31" s="11">
        <v>0.99624527174013067</v>
      </c>
      <c r="S31" s="12">
        <v>0</v>
      </c>
      <c r="T31" s="11">
        <v>0</v>
      </c>
      <c r="U31" s="10">
        <v>0</v>
      </c>
      <c r="V31" s="11">
        <v>20</v>
      </c>
      <c r="W31" s="11">
        <v>0</v>
      </c>
      <c r="X31" s="11">
        <v>0</v>
      </c>
      <c r="Y31" s="11">
        <v>1</v>
      </c>
      <c r="Z31" s="11">
        <v>-0.02</v>
      </c>
      <c r="AA31" s="11">
        <v>0.21</v>
      </c>
      <c r="AB31" s="11">
        <v>0</v>
      </c>
      <c r="AC31" s="11">
        <v>0</v>
      </c>
      <c r="AD31" s="11">
        <v>20</v>
      </c>
      <c r="AE31" s="11">
        <v>0</v>
      </c>
      <c r="AF31" s="11">
        <v>0</v>
      </c>
      <c r="AG31" s="11">
        <v>0</v>
      </c>
      <c r="AH31" s="11">
        <v>1E-4</v>
      </c>
      <c r="AI31" s="12">
        <v>0</v>
      </c>
      <c r="AJ31" s="11">
        <v>0</v>
      </c>
      <c r="AK31" s="10">
        <v>1</v>
      </c>
      <c r="AL31" s="11">
        <v>-0.48</v>
      </c>
      <c r="AM31" s="11">
        <v>3.33</v>
      </c>
      <c r="AN31" s="11">
        <v>0</v>
      </c>
      <c r="AO31" s="11">
        <v>1</v>
      </c>
      <c r="AP31" s="11">
        <v>-0.09</v>
      </c>
      <c r="AQ31" s="11">
        <v>0.72</v>
      </c>
      <c r="AR31" s="11">
        <v>0</v>
      </c>
      <c r="AS31" s="11">
        <v>1</v>
      </c>
      <c r="AT31" s="11">
        <v>-0.38</v>
      </c>
      <c r="AU31" s="11">
        <v>3.02</v>
      </c>
      <c r="AV31" s="11">
        <v>0</v>
      </c>
      <c r="AW31" s="11">
        <v>1</v>
      </c>
      <c r="AX31" s="11">
        <v>-0.06</v>
      </c>
      <c r="AY31" s="12">
        <v>0.95</v>
      </c>
      <c r="AZ31" s="11">
        <v>0</v>
      </c>
      <c r="BA31" s="10">
        <v>0</v>
      </c>
      <c r="BB31" s="11">
        <v>50</v>
      </c>
      <c r="BC31" s="11">
        <v>0</v>
      </c>
      <c r="BD31" s="11">
        <v>0</v>
      </c>
      <c r="BE31" s="11">
        <v>1</v>
      </c>
      <c r="BF31" s="11">
        <v>-0.06</v>
      </c>
      <c r="BG31" s="11">
        <v>0.4</v>
      </c>
      <c r="BH31" s="11">
        <v>0</v>
      </c>
      <c r="BI31" s="11">
        <v>0</v>
      </c>
      <c r="BJ31" s="11">
        <v>0.28999999999999998</v>
      </c>
      <c r="BK31" s="11">
        <v>0</v>
      </c>
      <c r="BL31" s="11">
        <v>0</v>
      </c>
      <c r="BM31" s="11">
        <v>0</v>
      </c>
      <c r="BN31" s="11">
        <v>0.88</v>
      </c>
      <c r="BO31" s="11">
        <v>0</v>
      </c>
      <c r="BP31" s="9">
        <v>0</v>
      </c>
    </row>
    <row r="32" spans="1:68" x14ac:dyDescent="0.15">
      <c r="A32" s="8" t="s">
        <v>264</v>
      </c>
      <c r="B32" s="8" t="s">
        <v>262</v>
      </c>
      <c r="C32" s="8" t="s">
        <v>263</v>
      </c>
      <c r="D32" s="8" t="s">
        <v>233</v>
      </c>
      <c r="E32" s="8">
        <v>0</v>
      </c>
      <c r="F32" s="8">
        <v>430.52040786377665</v>
      </c>
      <c r="G32" s="8">
        <v>0</v>
      </c>
      <c r="H32" s="8">
        <v>0</v>
      </c>
      <c r="I32" s="11">
        <v>1</v>
      </c>
      <c r="J32" s="11">
        <v>-4.39701381619955</v>
      </c>
      <c r="K32" s="11">
        <v>68.274712108328899</v>
      </c>
      <c r="L32" s="11">
        <v>0</v>
      </c>
      <c r="M32" s="11">
        <v>1</v>
      </c>
      <c r="N32" s="11">
        <v>5.5570375799564582</v>
      </c>
      <c r="O32" s="11">
        <v>69.680738355842337</v>
      </c>
      <c r="P32" s="11">
        <v>0</v>
      </c>
      <c r="Q32" s="11">
        <v>0</v>
      </c>
      <c r="R32" s="11">
        <v>0.9984482010137905</v>
      </c>
      <c r="S32" s="12">
        <v>0</v>
      </c>
      <c r="T32" s="11">
        <v>0</v>
      </c>
      <c r="U32" s="10">
        <v>0</v>
      </c>
      <c r="V32" s="11">
        <v>20</v>
      </c>
      <c r="W32" s="11">
        <v>0</v>
      </c>
      <c r="X32" s="11">
        <v>0</v>
      </c>
      <c r="Y32" s="11">
        <v>1</v>
      </c>
      <c r="Z32" s="11">
        <v>-0.02</v>
      </c>
      <c r="AA32" s="11">
        <v>0.21</v>
      </c>
      <c r="AB32" s="11">
        <v>0</v>
      </c>
      <c r="AC32" s="11">
        <v>0</v>
      </c>
      <c r="AD32" s="11">
        <v>20</v>
      </c>
      <c r="AE32" s="11">
        <v>0</v>
      </c>
      <c r="AF32" s="11">
        <v>0</v>
      </c>
      <c r="AG32" s="11">
        <v>0</v>
      </c>
      <c r="AH32" s="11">
        <v>1E-4</v>
      </c>
      <c r="AI32" s="12">
        <v>0</v>
      </c>
      <c r="AJ32" s="11">
        <v>0</v>
      </c>
      <c r="AK32" s="10">
        <v>1</v>
      </c>
      <c r="AL32" s="11">
        <v>-0.48</v>
      </c>
      <c r="AM32" s="11">
        <v>3.33</v>
      </c>
      <c r="AN32" s="11">
        <v>0</v>
      </c>
      <c r="AO32" s="11">
        <v>1</v>
      </c>
      <c r="AP32" s="11">
        <v>-0.09</v>
      </c>
      <c r="AQ32" s="11">
        <v>0.72</v>
      </c>
      <c r="AR32" s="11">
        <v>0</v>
      </c>
      <c r="AS32" s="11">
        <v>1</v>
      </c>
      <c r="AT32" s="11">
        <v>-0.38</v>
      </c>
      <c r="AU32" s="11">
        <v>3.02</v>
      </c>
      <c r="AV32" s="11">
        <v>0</v>
      </c>
      <c r="AW32" s="11">
        <v>1</v>
      </c>
      <c r="AX32" s="11">
        <v>-0.06</v>
      </c>
      <c r="AY32" s="12">
        <v>0.95</v>
      </c>
      <c r="AZ32" s="11">
        <v>0</v>
      </c>
      <c r="BA32" s="10">
        <v>0</v>
      </c>
      <c r="BB32" s="11">
        <v>50</v>
      </c>
      <c r="BC32" s="11">
        <v>0</v>
      </c>
      <c r="BD32" s="11">
        <v>0</v>
      </c>
      <c r="BE32" s="11">
        <v>1</v>
      </c>
      <c r="BF32" s="11">
        <v>-0.06</v>
      </c>
      <c r="BG32" s="11">
        <v>0.4</v>
      </c>
      <c r="BH32" s="11">
        <v>0</v>
      </c>
      <c r="BI32" s="11">
        <v>0</v>
      </c>
      <c r="BJ32" s="11">
        <v>0.28999999999999998</v>
      </c>
      <c r="BK32" s="11">
        <v>0</v>
      </c>
      <c r="BL32" s="11">
        <v>0</v>
      </c>
      <c r="BM32" s="11">
        <v>0</v>
      </c>
      <c r="BN32" s="11">
        <v>0.88</v>
      </c>
      <c r="BO32" s="11">
        <v>0</v>
      </c>
      <c r="BP32" s="9">
        <v>0</v>
      </c>
    </row>
    <row r="33" spans="1:68" s="41" customFormat="1" x14ac:dyDescent="0.15">
      <c r="A33" s="42" t="s">
        <v>265</v>
      </c>
      <c r="B33" s="36" t="s">
        <v>249</v>
      </c>
      <c r="C33" s="36"/>
      <c r="D33" s="36" t="s">
        <v>243</v>
      </c>
      <c r="E33" s="36">
        <v>0</v>
      </c>
      <c r="F33" s="36">
        <v>199.99999999995072</v>
      </c>
      <c r="G33" s="36">
        <v>0</v>
      </c>
      <c r="H33" s="36">
        <v>0</v>
      </c>
      <c r="I33" s="37">
        <v>2</v>
      </c>
      <c r="J33" s="37">
        <v>15.8319696366803</v>
      </c>
      <c r="K33" s="37">
        <v>-7.6590932324649597</v>
      </c>
      <c r="L33" s="37">
        <v>-0.29626549436935201</v>
      </c>
      <c r="M33" s="37">
        <v>1</v>
      </c>
      <c r="N33" s="37">
        <v>-1.5456878212353524</v>
      </c>
      <c r="O33" s="37">
        <v>14.399999999999977</v>
      </c>
      <c r="P33" s="37">
        <v>0</v>
      </c>
      <c r="Q33" s="37">
        <v>1</v>
      </c>
      <c r="R33" s="37">
        <v>-2.2204460492503131E-14</v>
      </c>
      <c r="S33" s="38">
        <v>0.91936953093877183</v>
      </c>
      <c r="T33" s="37">
        <v>0</v>
      </c>
      <c r="U33" s="39">
        <v>0</v>
      </c>
      <c r="V33" s="45">
        <v>5.0000000000365201</v>
      </c>
      <c r="W33" s="37">
        <v>0</v>
      </c>
      <c r="X33" s="37">
        <v>0</v>
      </c>
      <c r="Y33" s="37">
        <v>1</v>
      </c>
      <c r="Z33" s="37">
        <v>-5.3976382771485198E-2</v>
      </c>
      <c r="AA33" s="37">
        <v>0.49476790763170297</v>
      </c>
      <c r="AB33" s="37">
        <v>0</v>
      </c>
      <c r="AC33" s="37">
        <v>1</v>
      </c>
      <c r="AD33" s="37">
        <v>-7.2710584606612005E-2</v>
      </c>
      <c r="AE33" s="37">
        <v>0.26897200812711197</v>
      </c>
      <c r="AF33" s="37">
        <v>0</v>
      </c>
      <c r="AG33" s="37">
        <v>0</v>
      </c>
      <c r="AH33" s="37">
        <v>2.4792615724761199E-12</v>
      </c>
      <c r="AI33" s="38">
        <v>0</v>
      </c>
      <c r="AJ33" s="37">
        <v>0</v>
      </c>
      <c r="AK33" s="39">
        <v>0</v>
      </c>
      <c r="AL33" s="37">
        <v>300</v>
      </c>
      <c r="AM33" s="37">
        <v>0</v>
      </c>
      <c r="AN33" s="37">
        <v>0</v>
      </c>
      <c r="AO33" s="37">
        <v>1</v>
      </c>
      <c r="AP33" s="37">
        <v>0.09</v>
      </c>
      <c r="AQ33" s="37">
        <v>0.57999999999999996</v>
      </c>
      <c r="AR33" s="37">
        <v>0</v>
      </c>
      <c r="AS33" s="37">
        <v>1</v>
      </c>
      <c r="AT33" s="37">
        <v>-0.26</v>
      </c>
      <c r="AU33" s="37">
        <v>2.77</v>
      </c>
      <c r="AV33" s="37">
        <v>0</v>
      </c>
      <c r="AW33" s="37">
        <v>1</v>
      </c>
      <c r="AX33" s="37">
        <v>-0.03</v>
      </c>
      <c r="AY33" s="38">
        <v>0.4</v>
      </c>
      <c r="AZ33" s="37">
        <v>0</v>
      </c>
      <c r="BA33" s="39">
        <v>0</v>
      </c>
      <c r="BB33" s="37">
        <v>200</v>
      </c>
      <c r="BC33" s="37">
        <v>0</v>
      </c>
      <c r="BD33" s="37">
        <v>0</v>
      </c>
      <c r="BE33" s="37">
        <v>1</v>
      </c>
      <c r="BF33" s="37">
        <v>-0.09</v>
      </c>
      <c r="BG33" s="37">
        <v>0.82</v>
      </c>
      <c r="BH33" s="37">
        <v>0</v>
      </c>
      <c r="BI33" s="37">
        <v>1</v>
      </c>
      <c r="BJ33" s="37">
        <v>-0.02</v>
      </c>
      <c r="BK33" s="37">
        <v>0.26</v>
      </c>
      <c r="BL33" s="37">
        <v>0</v>
      </c>
      <c r="BM33" s="37">
        <v>1</v>
      </c>
      <c r="BN33" s="37">
        <v>-0.12</v>
      </c>
      <c r="BO33" s="37">
        <v>0.83</v>
      </c>
      <c r="BP33" s="40">
        <v>0</v>
      </c>
    </row>
    <row r="34" spans="1:68" x14ac:dyDescent="0.15">
      <c r="A34" s="8" t="s">
        <v>266</v>
      </c>
      <c r="B34" s="8" t="s">
        <v>249</v>
      </c>
      <c r="C34" s="8" t="s">
        <v>263</v>
      </c>
      <c r="D34" s="8" t="s">
        <v>243</v>
      </c>
      <c r="E34" s="8">
        <v>0</v>
      </c>
      <c r="F34" s="8">
        <v>499.672808029446</v>
      </c>
      <c r="G34" s="8">
        <v>0</v>
      </c>
      <c r="H34" s="8">
        <v>0</v>
      </c>
      <c r="I34" s="11">
        <v>2</v>
      </c>
      <c r="J34" s="11">
        <v>15.8319696366803</v>
      </c>
      <c r="K34" s="11">
        <v>-7.6590932324649597</v>
      </c>
      <c r="L34" s="11">
        <v>-0.29626549436935201</v>
      </c>
      <c r="M34" s="11">
        <v>1</v>
      </c>
      <c r="N34" s="11">
        <v>-2.3638540919117701</v>
      </c>
      <c r="O34" s="11">
        <v>51.003965176915898</v>
      </c>
      <c r="P34" s="11">
        <v>0</v>
      </c>
      <c r="Q34" s="11">
        <v>1</v>
      </c>
      <c r="R34" s="11">
        <v>-2.9042937650003498E-6</v>
      </c>
      <c r="S34" s="12">
        <v>0.97661486443323997</v>
      </c>
      <c r="T34" s="11">
        <v>0</v>
      </c>
      <c r="U34" s="10">
        <v>0</v>
      </c>
      <c r="V34" s="11">
        <v>5.0000000000365201</v>
      </c>
      <c r="W34" s="11">
        <v>0</v>
      </c>
      <c r="X34" s="11">
        <v>0</v>
      </c>
      <c r="Y34" s="11">
        <v>1</v>
      </c>
      <c r="Z34" s="11">
        <v>-5.3976382771485198E-2</v>
      </c>
      <c r="AA34" s="11">
        <v>0.49476790763170297</v>
      </c>
      <c r="AB34" s="11">
        <v>0</v>
      </c>
      <c r="AC34" s="11">
        <v>1</v>
      </c>
      <c r="AD34" s="11">
        <v>-7.2710584606612005E-2</v>
      </c>
      <c r="AE34" s="11">
        <v>0.26897200812711197</v>
      </c>
      <c r="AF34" s="11">
        <v>0</v>
      </c>
      <c r="AG34" s="11">
        <v>0</v>
      </c>
      <c r="AH34" s="11">
        <v>2.4792615724761199E-12</v>
      </c>
      <c r="AI34" s="12">
        <v>0</v>
      </c>
      <c r="AJ34" s="11">
        <v>0</v>
      </c>
      <c r="AK34" s="10">
        <v>0</v>
      </c>
      <c r="AL34" s="11">
        <v>300</v>
      </c>
      <c r="AM34" s="11">
        <v>0</v>
      </c>
      <c r="AN34" s="11">
        <v>0</v>
      </c>
      <c r="AO34" s="11">
        <v>1</v>
      </c>
      <c r="AP34" s="11">
        <v>0.09</v>
      </c>
      <c r="AQ34" s="11">
        <v>0.57999999999999996</v>
      </c>
      <c r="AR34" s="11">
        <v>0</v>
      </c>
      <c r="AS34" s="11">
        <v>1</v>
      </c>
      <c r="AT34" s="11">
        <v>-0.26</v>
      </c>
      <c r="AU34" s="11">
        <v>2.77</v>
      </c>
      <c r="AV34" s="11">
        <v>0</v>
      </c>
      <c r="AW34" s="11">
        <v>1</v>
      </c>
      <c r="AX34" s="11">
        <v>-0.03</v>
      </c>
      <c r="AY34" s="12">
        <v>0.4</v>
      </c>
      <c r="AZ34" s="11">
        <v>0</v>
      </c>
      <c r="BA34" s="10">
        <v>0</v>
      </c>
      <c r="BB34" s="11">
        <v>200</v>
      </c>
      <c r="BC34" s="11">
        <v>0</v>
      </c>
      <c r="BD34" s="11">
        <v>0</v>
      </c>
      <c r="BE34" s="11">
        <v>1</v>
      </c>
      <c r="BF34" s="11">
        <v>-0.09</v>
      </c>
      <c r="BG34" s="11">
        <v>0.82</v>
      </c>
      <c r="BH34" s="11">
        <v>0</v>
      </c>
      <c r="BI34" s="11">
        <v>1</v>
      </c>
      <c r="BJ34" s="11">
        <v>-0.02</v>
      </c>
      <c r="BK34" s="11">
        <v>0.26</v>
      </c>
      <c r="BL34" s="11">
        <v>0</v>
      </c>
      <c r="BM34" s="11">
        <v>1</v>
      </c>
      <c r="BN34" s="11">
        <v>-0.12</v>
      </c>
      <c r="BO34" s="11">
        <v>0.83</v>
      </c>
      <c r="BP34" s="9">
        <v>0</v>
      </c>
    </row>
    <row r="35" spans="1:68" x14ac:dyDescent="0.15">
      <c r="A35" s="8" t="s">
        <v>267</v>
      </c>
      <c r="B35" s="8" t="s">
        <v>249</v>
      </c>
      <c r="C35" s="8" t="s">
        <v>263</v>
      </c>
      <c r="D35" s="8" t="s">
        <v>243</v>
      </c>
      <c r="E35" s="8">
        <v>0</v>
      </c>
      <c r="F35" s="8">
        <v>57.053088773419603</v>
      </c>
      <c r="G35" s="8">
        <v>0</v>
      </c>
      <c r="H35" s="8">
        <v>0</v>
      </c>
      <c r="I35" s="11">
        <v>2</v>
      </c>
      <c r="J35" s="11">
        <v>15.8319994385112</v>
      </c>
      <c r="K35" s="11">
        <v>-8.8146084659373898</v>
      </c>
      <c r="L35" s="11">
        <v>-0.199367907203541</v>
      </c>
      <c r="M35" s="11">
        <v>1</v>
      </c>
      <c r="N35" s="11">
        <v>-2.3999999998894541</v>
      </c>
      <c r="O35" s="11">
        <v>18.266239341141397</v>
      </c>
      <c r="P35" s="11">
        <v>0</v>
      </c>
      <c r="Q35" s="11">
        <v>1</v>
      </c>
      <c r="R35" s="11">
        <v>-5.3975215727881528E-10</v>
      </c>
      <c r="S35" s="12">
        <v>0.95168754799307298</v>
      </c>
      <c r="T35" s="11">
        <v>0</v>
      </c>
      <c r="U35" s="10">
        <v>0</v>
      </c>
      <c r="V35" s="11">
        <v>12.056414634431601</v>
      </c>
      <c r="W35" s="11">
        <v>0</v>
      </c>
      <c r="X35" s="11">
        <v>0</v>
      </c>
      <c r="Y35" s="11">
        <v>1</v>
      </c>
      <c r="Z35" s="11">
        <v>-9.29677854695245E-2</v>
      </c>
      <c r="AA35" s="11">
        <v>0.58793744416059301</v>
      </c>
      <c r="AB35" s="11">
        <v>0</v>
      </c>
      <c r="AC35" s="11">
        <v>1</v>
      </c>
      <c r="AD35" s="11">
        <v>-0.103559417162825</v>
      </c>
      <c r="AE35" s="11">
        <v>0.32066461546931802</v>
      </c>
      <c r="AF35" s="11">
        <v>0</v>
      </c>
      <c r="AG35" s="11">
        <v>0</v>
      </c>
      <c r="AH35" s="11">
        <v>1.7912291587453501E-7</v>
      </c>
      <c r="AI35" s="12">
        <v>0</v>
      </c>
      <c r="AJ35" s="11">
        <v>0</v>
      </c>
      <c r="AK35" s="10">
        <v>0</v>
      </c>
      <c r="AL35" s="11">
        <v>300</v>
      </c>
      <c r="AM35" s="11">
        <v>0</v>
      </c>
      <c r="AN35" s="11">
        <v>0</v>
      </c>
      <c r="AO35" s="11">
        <v>1</v>
      </c>
      <c r="AP35" s="11">
        <v>7.0000000000000007E-2</v>
      </c>
      <c r="AQ35" s="11">
        <v>0.6</v>
      </c>
      <c r="AR35" s="11">
        <v>0</v>
      </c>
      <c r="AS35" s="11">
        <v>1</v>
      </c>
      <c r="AT35" s="11">
        <v>-0.32</v>
      </c>
      <c r="AU35" s="11">
        <v>2.56</v>
      </c>
      <c r="AV35" s="11">
        <v>0</v>
      </c>
      <c r="AW35" s="11">
        <v>1</v>
      </c>
      <c r="AX35" s="11">
        <v>-0.03</v>
      </c>
      <c r="AY35" s="12">
        <v>0.74</v>
      </c>
      <c r="AZ35" s="11">
        <v>0</v>
      </c>
      <c r="BA35" s="10">
        <v>0</v>
      </c>
      <c r="BB35" s="11">
        <v>200</v>
      </c>
      <c r="BC35" s="11">
        <v>0</v>
      </c>
      <c r="BD35" s="11">
        <v>0</v>
      </c>
      <c r="BE35" s="11">
        <v>1</v>
      </c>
      <c r="BF35" s="11">
        <v>-0.08</v>
      </c>
      <c r="BG35" s="11">
        <v>0.65</v>
      </c>
      <c r="BH35" s="11">
        <v>0</v>
      </c>
      <c r="BI35" s="11">
        <v>1</v>
      </c>
      <c r="BJ35" s="11">
        <v>-3.0000000000000001E-3</v>
      </c>
      <c r="BK35" s="11">
        <v>0.2</v>
      </c>
      <c r="BL35" s="11">
        <v>0</v>
      </c>
      <c r="BM35" s="11">
        <v>1</v>
      </c>
      <c r="BN35" s="11">
        <v>-0.16</v>
      </c>
      <c r="BO35" s="11">
        <v>1.01</v>
      </c>
      <c r="BP35" s="9">
        <v>0</v>
      </c>
    </row>
    <row r="36" spans="1:68" x14ac:dyDescent="0.15">
      <c r="A36" s="8" t="s">
        <v>268</v>
      </c>
      <c r="B36" s="8" t="s">
        <v>249</v>
      </c>
      <c r="C36" s="8" t="s">
        <v>263</v>
      </c>
      <c r="D36" s="8" t="s">
        <v>243</v>
      </c>
      <c r="E36" s="8">
        <v>0</v>
      </c>
      <c r="F36" s="8">
        <v>57.053088773419603</v>
      </c>
      <c r="G36" s="8">
        <v>0</v>
      </c>
      <c r="H36" s="8">
        <v>0</v>
      </c>
      <c r="I36" s="11">
        <v>2</v>
      </c>
      <c r="J36" s="11">
        <v>15.8319994385112</v>
      </c>
      <c r="K36" s="11">
        <v>-8.8146084659373898</v>
      </c>
      <c r="L36" s="11">
        <v>-0.199367907203541</v>
      </c>
      <c r="M36" s="11">
        <v>1</v>
      </c>
      <c r="N36" s="11">
        <v>-2.3999999998894541</v>
      </c>
      <c r="O36" s="11">
        <v>18.266239341141397</v>
      </c>
      <c r="P36" s="11">
        <v>0</v>
      </c>
      <c r="Q36" s="11">
        <v>1</v>
      </c>
      <c r="R36" s="11">
        <v>-5.3975215727881528E-10</v>
      </c>
      <c r="S36" s="12">
        <v>0.95168754799307298</v>
      </c>
      <c r="T36" s="11">
        <v>0</v>
      </c>
      <c r="U36" s="10">
        <v>0</v>
      </c>
      <c r="V36" s="11">
        <v>12.056414634431601</v>
      </c>
      <c r="W36" s="11">
        <v>0</v>
      </c>
      <c r="X36" s="11">
        <v>0</v>
      </c>
      <c r="Y36" s="11">
        <v>1</v>
      </c>
      <c r="Z36" s="11">
        <v>-9.29677854695245E-2</v>
      </c>
      <c r="AA36" s="11">
        <v>0.58793744416059301</v>
      </c>
      <c r="AB36" s="11">
        <v>0</v>
      </c>
      <c r="AC36" s="11">
        <v>1</v>
      </c>
      <c r="AD36" s="11">
        <v>-0.103559417162825</v>
      </c>
      <c r="AE36" s="11">
        <v>0.32066461546931802</v>
      </c>
      <c r="AF36" s="11">
        <v>0</v>
      </c>
      <c r="AG36" s="11">
        <v>0</v>
      </c>
      <c r="AH36" s="11">
        <v>1.7912291587453501E-7</v>
      </c>
      <c r="AI36" s="12">
        <v>0</v>
      </c>
      <c r="AJ36" s="11">
        <v>0</v>
      </c>
      <c r="AK36" s="10">
        <v>0</v>
      </c>
      <c r="AL36" s="11">
        <v>300</v>
      </c>
      <c r="AM36" s="11">
        <v>0</v>
      </c>
      <c r="AN36" s="11">
        <v>0</v>
      </c>
      <c r="AO36" s="11">
        <v>1</v>
      </c>
      <c r="AP36" s="11">
        <v>7.0000000000000007E-2</v>
      </c>
      <c r="AQ36" s="11">
        <v>0.6</v>
      </c>
      <c r="AR36" s="11">
        <v>0</v>
      </c>
      <c r="AS36" s="11">
        <v>1</v>
      </c>
      <c r="AT36" s="11">
        <v>-0.32</v>
      </c>
      <c r="AU36" s="11">
        <v>2.56</v>
      </c>
      <c r="AV36" s="11">
        <v>0</v>
      </c>
      <c r="AW36" s="11">
        <v>1</v>
      </c>
      <c r="AX36" s="11">
        <v>-0.03</v>
      </c>
      <c r="AY36" s="12">
        <v>0.74</v>
      </c>
      <c r="AZ36" s="11">
        <v>0</v>
      </c>
      <c r="BA36" s="10">
        <v>0</v>
      </c>
      <c r="BB36" s="11">
        <v>1146.0729396853301</v>
      </c>
      <c r="BC36" s="11">
        <v>0</v>
      </c>
      <c r="BD36" s="11">
        <v>0</v>
      </c>
      <c r="BE36" s="11">
        <v>1</v>
      </c>
      <c r="BF36" s="11">
        <v>-2.7283896022895101E-2</v>
      </c>
      <c r="BG36" s="11">
        <v>0.119888864397857</v>
      </c>
      <c r="BH36" s="11">
        <v>0</v>
      </c>
      <c r="BI36" s="11">
        <v>1</v>
      </c>
      <c r="BJ36" s="11">
        <v>9.3101335001315698E-3</v>
      </c>
      <c r="BK36" s="11">
        <v>-5.0699217109184801E-3</v>
      </c>
      <c r="BL36" s="11">
        <v>0</v>
      </c>
      <c r="BM36" s="11">
        <v>1</v>
      </c>
      <c r="BN36" s="11">
        <v>-8.28303348819142E-2</v>
      </c>
      <c r="BO36" s="11">
        <v>1.3600726176050999</v>
      </c>
      <c r="BP36" s="9">
        <v>0</v>
      </c>
    </row>
    <row r="37" spans="1:68" x14ac:dyDescent="0.15">
      <c r="A37" s="8" t="s">
        <v>269</v>
      </c>
      <c r="B37" s="8" t="s">
        <v>249</v>
      </c>
      <c r="C37" s="8" t="s">
        <v>263</v>
      </c>
      <c r="D37" s="8" t="s">
        <v>243</v>
      </c>
      <c r="E37" s="8">
        <v>0</v>
      </c>
      <c r="F37" s="8">
        <v>57.053088773419603</v>
      </c>
      <c r="G37" s="8">
        <v>0</v>
      </c>
      <c r="H37" s="8">
        <v>0</v>
      </c>
      <c r="I37" s="11">
        <v>2</v>
      </c>
      <c r="J37" s="11">
        <v>15.8319994385112</v>
      </c>
      <c r="K37" s="11">
        <v>-8.8146084659373898</v>
      </c>
      <c r="L37" s="11">
        <v>-0.199367907203541</v>
      </c>
      <c r="M37" s="11">
        <v>1</v>
      </c>
      <c r="N37" s="11">
        <v>-2.3999999998894541</v>
      </c>
      <c r="O37" s="11">
        <v>18.266239341141397</v>
      </c>
      <c r="P37" s="11">
        <v>0</v>
      </c>
      <c r="Q37" s="11">
        <v>1</v>
      </c>
      <c r="R37" s="11">
        <v>-5.3975215727881528E-10</v>
      </c>
      <c r="S37" s="12">
        <v>0.95168754799307298</v>
      </c>
      <c r="T37" s="11">
        <v>0</v>
      </c>
      <c r="U37" s="10">
        <v>0</v>
      </c>
      <c r="V37" s="11">
        <v>12.056414634431601</v>
      </c>
      <c r="W37" s="11">
        <v>0</v>
      </c>
      <c r="X37" s="11">
        <v>0</v>
      </c>
      <c r="Y37" s="11">
        <v>1</v>
      </c>
      <c r="Z37" s="11">
        <v>-9.29677854695245E-2</v>
      </c>
      <c r="AA37" s="11">
        <v>0.58793744416059301</v>
      </c>
      <c r="AB37" s="11">
        <v>0</v>
      </c>
      <c r="AC37" s="11">
        <v>1</v>
      </c>
      <c r="AD37" s="11">
        <v>-0.103559417162825</v>
      </c>
      <c r="AE37" s="11">
        <v>0.32066461546931802</v>
      </c>
      <c r="AF37" s="11">
        <v>0</v>
      </c>
      <c r="AG37" s="11">
        <v>0</v>
      </c>
      <c r="AH37" s="11">
        <v>1.7912291587453501E-7</v>
      </c>
      <c r="AI37" s="12">
        <v>0</v>
      </c>
      <c r="AJ37" s="11">
        <v>0</v>
      </c>
      <c r="AK37" s="10">
        <v>0</v>
      </c>
      <c r="AL37" s="11">
        <v>40.484001238759703</v>
      </c>
      <c r="AM37" s="11">
        <v>0</v>
      </c>
      <c r="AN37" s="11">
        <v>0</v>
      </c>
      <c r="AO37" s="11">
        <v>1</v>
      </c>
      <c r="AP37" s="11">
        <v>2.0263391959678899E-5</v>
      </c>
      <c r="AQ37" s="11">
        <v>2.65604561386617E-2</v>
      </c>
      <c r="AR37" s="11">
        <v>0</v>
      </c>
      <c r="AS37" s="11">
        <v>1</v>
      </c>
      <c r="AT37" s="11">
        <v>-0.183349250799274</v>
      </c>
      <c r="AU37" s="11">
        <v>2.6557715413692602</v>
      </c>
      <c r="AV37" s="11">
        <v>0</v>
      </c>
      <c r="AW37" s="11">
        <v>1</v>
      </c>
      <c r="AX37" s="11">
        <v>2.3111174671732002E-2</v>
      </c>
      <c r="AY37" s="12">
        <v>0.91589637563792703</v>
      </c>
      <c r="AZ37" s="11">
        <v>0</v>
      </c>
      <c r="BA37" s="10">
        <v>0</v>
      </c>
      <c r="BB37" s="11">
        <v>1146.0729396853301</v>
      </c>
      <c r="BC37" s="11">
        <v>0</v>
      </c>
      <c r="BD37" s="11">
        <v>0</v>
      </c>
      <c r="BE37" s="11">
        <v>1</v>
      </c>
      <c r="BF37" s="11">
        <v>-2.7283896022895101E-2</v>
      </c>
      <c r="BG37" s="11">
        <v>0.119888864397857</v>
      </c>
      <c r="BH37" s="11">
        <v>0</v>
      </c>
      <c r="BI37" s="11">
        <v>1</v>
      </c>
      <c r="BJ37" s="11">
        <v>9.3101335001315698E-3</v>
      </c>
      <c r="BK37" s="11">
        <v>-5.0699217109184801E-3</v>
      </c>
      <c r="BL37" s="11">
        <v>0</v>
      </c>
      <c r="BM37" s="11">
        <v>1</v>
      </c>
      <c r="BN37" s="11">
        <v>-8.28303348819142E-2</v>
      </c>
      <c r="BO37" s="11">
        <v>1.3600726176050999</v>
      </c>
      <c r="BP37" s="9">
        <v>0</v>
      </c>
    </row>
    <row r="38" spans="1:68" x14ac:dyDescent="0.15">
      <c r="A38" s="8" t="s">
        <v>270</v>
      </c>
      <c r="B38" s="8" t="s">
        <v>262</v>
      </c>
      <c r="C38" s="8" t="s">
        <v>263</v>
      </c>
      <c r="D38" s="8" t="s">
        <v>233</v>
      </c>
      <c r="E38" s="8">
        <v>0</v>
      </c>
      <c r="F38" s="8">
        <v>200</v>
      </c>
      <c r="G38" s="8">
        <v>0</v>
      </c>
      <c r="H38" s="8">
        <v>0</v>
      </c>
      <c r="I38" s="11">
        <v>1</v>
      </c>
      <c r="J38" s="11">
        <v>-18.093139999999998</v>
      </c>
      <c r="K38" s="11">
        <v>81.333860000000001</v>
      </c>
      <c r="L38" s="11">
        <v>0</v>
      </c>
      <c r="M38" s="11">
        <v>1</v>
      </c>
      <c r="N38" s="11">
        <v>14.99188</v>
      </c>
      <c r="O38" s="11">
        <v>2.17</v>
      </c>
      <c r="P38" s="11">
        <v>0</v>
      </c>
      <c r="Q38" s="11">
        <v>0</v>
      </c>
      <c r="R38" s="11">
        <v>0.99792999999999998</v>
      </c>
      <c r="S38" s="12">
        <v>0</v>
      </c>
      <c r="T38" s="11">
        <v>0</v>
      </c>
      <c r="U38" s="10">
        <v>0</v>
      </c>
      <c r="V38" s="11">
        <v>0.31137722527817102</v>
      </c>
      <c r="W38" s="11">
        <v>0</v>
      </c>
      <c r="X38" s="11">
        <v>0</v>
      </c>
      <c r="Y38" s="11">
        <v>1</v>
      </c>
      <c r="Z38" s="11">
        <v>0.104953551624292</v>
      </c>
      <c r="AA38" s="11">
        <v>9.2329157271455506E-2</v>
      </c>
      <c r="AB38" s="11">
        <v>0</v>
      </c>
      <c r="AC38" s="11">
        <v>0</v>
      </c>
      <c r="AD38" s="11">
        <v>10.214569852096901</v>
      </c>
      <c r="AE38" s="11">
        <v>0</v>
      </c>
      <c r="AF38" s="11">
        <v>0</v>
      </c>
      <c r="AG38" s="11">
        <v>0</v>
      </c>
      <c r="AH38" s="11">
        <v>0.84203011273345596</v>
      </c>
      <c r="AI38" s="12">
        <v>0</v>
      </c>
      <c r="AJ38" s="11">
        <v>0</v>
      </c>
      <c r="AK38" s="10">
        <v>1</v>
      </c>
      <c r="AL38" s="11">
        <v>-0.48</v>
      </c>
      <c r="AM38" s="11">
        <v>3.33</v>
      </c>
      <c r="AN38" s="11">
        <v>0</v>
      </c>
      <c r="AO38" s="11">
        <v>1</v>
      </c>
      <c r="AP38" s="11">
        <v>-0.09</v>
      </c>
      <c r="AQ38" s="11">
        <v>0.72</v>
      </c>
      <c r="AR38" s="11">
        <v>0</v>
      </c>
      <c r="AS38" s="11">
        <v>1</v>
      </c>
      <c r="AT38" s="11">
        <v>-0.38</v>
      </c>
      <c r="AU38" s="11">
        <v>3.02</v>
      </c>
      <c r="AV38" s="11">
        <v>0</v>
      </c>
      <c r="AW38" s="11">
        <v>1</v>
      </c>
      <c r="AX38" s="11">
        <v>-0.06</v>
      </c>
      <c r="AY38" s="12">
        <v>0.95</v>
      </c>
      <c r="AZ38" s="11">
        <v>0</v>
      </c>
      <c r="BA38" s="10">
        <v>0</v>
      </c>
      <c r="BB38" s="11">
        <v>50</v>
      </c>
      <c r="BC38" s="11">
        <v>0</v>
      </c>
      <c r="BD38" s="11">
        <v>0</v>
      </c>
      <c r="BE38" s="11">
        <v>1</v>
      </c>
      <c r="BF38" s="11">
        <v>-0.06</v>
      </c>
      <c r="BG38" s="11">
        <v>0.4</v>
      </c>
      <c r="BH38" s="11">
        <v>0</v>
      </c>
      <c r="BI38" s="11">
        <v>0</v>
      </c>
      <c r="BJ38" s="11">
        <v>0.28999999999999998</v>
      </c>
      <c r="BK38" s="11">
        <v>0</v>
      </c>
      <c r="BL38" s="11">
        <v>0</v>
      </c>
      <c r="BM38" s="11">
        <v>0</v>
      </c>
      <c r="BN38" s="11">
        <v>0.88</v>
      </c>
      <c r="BO38" s="11">
        <v>0</v>
      </c>
      <c r="BP38" s="9">
        <v>0</v>
      </c>
    </row>
    <row r="39" spans="1:68" x14ac:dyDescent="0.15">
      <c r="A39" s="8" t="s">
        <v>271</v>
      </c>
      <c r="B39" s="8" t="s">
        <v>272</v>
      </c>
      <c r="C39" s="8" t="s">
        <v>263</v>
      </c>
      <c r="D39" s="8" t="s">
        <v>233</v>
      </c>
      <c r="E39" s="8">
        <v>0</v>
      </c>
      <c r="F39" s="8">
        <v>200</v>
      </c>
      <c r="G39" s="8">
        <v>0</v>
      </c>
      <c r="H39" s="8">
        <v>0</v>
      </c>
      <c r="I39" s="11">
        <v>1</v>
      </c>
      <c r="J39" s="11">
        <v>-18.093139999999998</v>
      </c>
      <c r="K39" s="11">
        <v>81.333860000000001</v>
      </c>
      <c r="L39" s="11">
        <v>0</v>
      </c>
      <c r="M39" s="11">
        <v>1</v>
      </c>
      <c r="N39" s="11">
        <v>14.99188</v>
      </c>
      <c r="O39" s="11">
        <v>2.17</v>
      </c>
      <c r="P39" s="11">
        <v>0</v>
      </c>
      <c r="Q39" s="11">
        <v>0</v>
      </c>
      <c r="R39" s="11">
        <v>0.99792999999999998</v>
      </c>
      <c r="S39" s="12">
        <v>0</v>
      </c>
      <c r="T39" s="11">
        <v>0</v>
      </c>
      <c r="U39" s="10">
        <v>0</v>
      </c>
      <c r="V39" s="11">
        <v>0.31137722527817102</v>
      </c>
      <c r="W39" s="11">
        <v>0</v>
      </c>
      <c r="X39" s="11">
        <v>0</v>
      </c>
      <c r="Y39" s="11">
        <v>0</v>
      </c>
      <c r="Z39" s="11">
        <v>0.104953551624292</v>
      </c>
      <c r="AA39" s="11">
        <v>9.2329157271455506E-2</v>
      </c>
      <c r="AB39" s="11">
        <v>0</v>
      </c>
      <c r="AC39" s="11">
        <v>0</v>
      </c>
      <c r="AD39" s="11">
        <v>10.214569852096901</v>
      </c>
      <c r="AE39" s="11">
        <v>0</v>
      </c>
      <c r="AF39" s="11">
        <v>0</v>
      </c>
      <c r="AG39" s="11">
        <v>0</v>
      </c>
      <c r="AH39" s="11">
        <v>0.84203011273345596</v>
      </c>
      <c r="AI39" s="12">
        <v>0</v>
      </c>
      <c r="AJ39" s="11">
        <v>0</v>
      </c>
      <c r="AK39" s="10">
        <v>1</v>
      </c>
      <c r="AL39" s="11">
        <v>4.3377463535607701</v>
      </c>
      <c r="AM39" s="11">
        <v>26.334885255772999</v>
      </c>
      <c r="AN39" s="11">
        <v>0</v>
      </c>
      <c r="AO39" s="11">
        <v>1</v>
      </c>
      <c r="AP39" s="11">
        <v>-9.6042200418298002E-2</v>
      </c>
      <c r="AQ39" s="11">
        <v>0.43175773576611798</v>
      </c>
      <c r="AR39" s="11">
        <v>0</v>
      </c>
      <c r="AS39" s="11">
        <v>1</v>
      </c>
      <c r="AT39" s="11">
        <v>-0.55768905290058701</v>
      </c>
      <c r="AU39" s="11">
        <v>2.58104004197883</v>
      </c>
      <c r="AV39" s="11">
        <v>0</v>
      </c>
      <c r="AW39" s="11">
        <v>1</v>
      </c>
      <c r="AX39" s="11">
        <v>-1.1575938523373099E-2</v>
      </c>
      <c r="AY39" s="12">
        <v>1.04012614682084</v>
      </c>
      <c r="AZ39" s="11">
        <v>0</v>
      </c>
      <c r="BA39" s="10">
        <v>0</v>
      </c>
      <c r="BB39" s="11">
        <v>50</v>
      </c>
      <c r="BC39" s="11">
        <v>0</v>
      </c>
      <c r="BD39" s="11">
        <v>0</v>
      </c>
      <c r="BE39" s="11">
        <v>1</v>
      </c>
      <c r="BF39" s="11">
        <v>-0.06</v>
      </c>
      <c r="BG39" s="11">
        <v>0.4</v>
      </c>
      <c r="BH39" s="11">
        <v>0</v>
      </c>
      <c r="BI39" s="11">
        <v>0</v>
      </c>
      <c r="BJ39" s="11">
        <v>0.28999999999999998</v>
      </c>
      <c r="BK39" s="11">
        <v>0</v>
      </c>
      <c r="BL39" s="11">
        <v>0</v>
      </c>
      <c r="BM39" s="11">
        <v>0</v>
      </c>
      <c r="BN39" s="11">
        <v>0.88</v>
      </c>
      <c r="BO39" s="11">
        <v>0</v>
      </c>
      <c r="BP39" s="9">
        <v>0</v>
      </c>
    </row>
    <row r="40" spans="1:68" s="41" customFormat="1" x14ac:dyDescent="0.15">
      <c r="A40" s="42" t="s">
        <v>273</v>
      </c>
      <c r="B40" s="42" t="s">
        <v>88</v>
      </c>
      <c r="C40" s="36"/>
      <c r="D40" s="42" t="s">
        <v>233</v>
      </c>
      <c r="E40" s="36">
        <v>0</v>
      </c>
      <c r="F40" s="36">
        <v>58.93</v>
      </c>
      <c r="G40" s="36">
        <v>0</v>
      </c>
      <c r="H40" s="36">
        <v>0</v>
      </c>
      <c r="I40" s="37">
        <v>1</v>
      </c>
      <c r="J40" s="37">
        <v>-9.49</v>
      </c>
      <c r="K40" s="37">
        <v>25.61</v>
      </c>
      <c r="L40" s="37">
        <v>0</v>
      </c>
      <c r="M40" s="37">
        <v>1</v>
      </c>
      <c r="N40" s="37">
        <v>-0.83</v>
      </c>
      <c r="O40" s="37">
        <v>7.31</v>
      </c>
      <c r="P40" s="37">
        <v>0</v>
      </c>
      <c r="Q40" s="37">
        <v>0</v>
      </c>
      <c r="R40" s="37">
        <v>0.96199999999999997</v>
      </c>
      <c r="S40" s="38">
        <v>0</v>
      </c>
      <c r="T40" s="37">
        <v>0</v>
      </c>
      <c r="U40" s="39">
        <v>0</v>
      </c>
      <c r="V40" s="8">
        <v>5.0046790779064798</v>
      </c>
      <c r="W40" s="37">
        <v>0</v>
      </c>
      <c r="X40" s="37">
        <v>0</v>
      </c>
      <c r="Y40" s="37">
        <v>1</v>
      </c>
      <c r="Z40" s="8">
        <v>0.41604331130468297</v>
      </c>
      <c r="AA40" s="8">
        <v>0.99988848715450296</v>
      </c>
      <c r="AB40" s="37">
        <v>0</v>
      </c>
      <c r="AC40" s="37">
        <v>0</v>
      </c>
      <c r="AD40" s="8">
        <v>139.717350500771</v>
      </c>
      <c r="AE40" s="37">
        <v>0</v>
      </c>
      <c r="AF40" s="37">
        <v>0</v>
      </c>
      <c r="AG40" s="37">
        <v>0</v>
      </c>
      <c r="AH40" s="8">
        <v>0.99481355878337896</v>
      </c>
      <c r="AI40" s="38">
        <v>0</v>
      </c>
      <c r="AJ40" s="37">
        <v>0</v>
      </c>
      <c r="AK40" s="39">
        <v>1</v>
      </c>
      <c r="AL40" s="37">
        <v>-0.48</v>
      </c>
      <c r="AM40" s="37">
        <v>3.33</v>
      </c>
      <c r="AN40" s="37">
        <v>0</v>
      </c>
      <c r="AO40" s="37">
        <v>1</v>
      </c>
      <c r="AP40" s="37">
        <v>-0.09</v>
      </c>
      <c r="AQ40" s="37">
        <v>0.72</v>
      </c>
      <c r="AR40" s="37">
        <v>0</v>
      </c>
      <c r="AS40" s="37">
        <v>1</v>
      </c>
      <c r="AT40" s="37">
        <v>-0.38</v>
      </c>
      <c r="AU40" s="37">
        <v>3.02</v>
      </c>
      <c r="AV40" s="37">
        <v>0</v>
      </c>
      <c r="AW40" s="37">
        <v>1</v>
      </c>
      <c r="AX40" s="37">
        <v>-0.06</v>
      </c>
      <c r="AY40" s="38">
        <v>0.95</v>
      </c>
      <c r="AZ40" s="37">
        <v>0</v>
      </c>
      <c r="BA40" s="39">
        <v>0</v>
      </c>
      <c r="BB40" s="37">
        <v>50</v>
      </c>
      <c r="BC40" s="37">
        <v>0</v>
      </c>
      <c r="BD40" s="37">
        <v>0</v>
      </c>
      <c r="BE40" s="37">
        <v>1</v>
      </c>
      <c r="BF40" s="37">
        <v>-0.06</v>
      </c>
      <c r="BG40" s="37">
        <v>0.4</v>
      </c>
      <c r="BH40" s="37">
        <v>0</v>
      </c>
      <c r="BI40" s="37">
        <v>0</v>
      </c>
      <c r="BJ40" s="37">
        <v>0.28999999999999998</v>
      </c>
      <c r="BK40" s="37">
        <v>0</v>
      </c>
      <c r="BL40" s="37">
        <v>0</v>
      </c>
      <c r="BM40" s="37">
        <v>0</v>
      </c>
      <c r="BN40" s="37">
        <v>0.88</v>
      </c>
      <c r="BO40" s="37">
        <v>0</v>
      </c>
      <c r="BP40" s="40">
        <v>0</v>
      </c>
    </row>
    <row r="41" spans="1:68" s="41" customFormat="1" x14ac:dyDescent="0.15">
      <c r="A41" s="42" t="s">
        <v>274</v>
      </c>
      <c r="B41" s="42" t="s">
        <v>88</v>
      </c>
      <c r="C41" s="36"/>
      <c r="D41" s="42" t="s">
        <v>233</v>
      </c>
      <c r="E41" s="36">
        <v>0</v>
      </c>
      <c r="F41">
        <v>699.752658077663</v>
      </c>
      <c r="G41" s="36">
        <v>0</v>
      </c>
      <c r="H41" s="36">
        <v>0</v>
      </c>
      <c r="I41" s="37">
        <v>1</v>
      </c>
      <c r="J41">
        <v>19.458599993370001</v>
      </c>
      <c r="K41">
        <v>1.00000312768351</v>
      </c>
      <c r="L41" s="37">
        <v>0</v>
      </c>
      <c r="M41" s="37">
        <v>1</v>
      </c>
      <c r="N41">
        <v>16.4310556579549</v>
      </c>
      <c r="O41">
        <v>0.20000570964105199</v>
      </c>
      <c r="P41" s="37">
        <v>0</v>
      </c>
      <c r="Q41" s="37">
        <v>0</v>
      </c>
      <c r="R41" s="46">
        <v>0.96425708442704205</v>
      </c>
      <c r="S41" s="38">
        <v>0</v>
      </c>
      <c r="T41" s="37">
        <v>0</v>
      </c>
      <c r="U41" s="39">
        <v>0</v>
      </c>
      <c r="V41" s="37">
        <v>20</v>
      </c>
      <c r="W41" s="37">
        <v>0</v>
      </c>
      <c r="X41" s="37">
        <v>0</v>
      </c>
      <c r="Y41" s="37">
        <v>1</v>
      </c>
      <c r="Z41" s="37">
        <v>-0.02</v>
      </c>
      <c r="AA41" s="37">
        <v>0.21</v>
      </c>
      <c r="AB41" s="37">
        <v>0</v>
      </c>
      <c r="AC41" s="37">
        <v>0</v>
      </c>
      <c r="AD41" s="37">
        <v>20</v>
      </c>
      <c r="AE41" s="37">
        <v>0</v>
      </c>
      <c r="AF41" s="37">
        <v>0</v>
      </c>
      <c r="AG41" s="37">
        <v>0</v>
      </c>
      <c r="AH41" s="37">
        <v>1E-4</v>
      </c>
      <c r="AI41" s="38">
        <v>0</v>
      </c>
      <c r="AJ41" s="37">
        <v>0</v>
      </c>
      <c r="AK41" s="39">
        <v>1</v>
      </c>
      <c r="AL41">
        <v>5.1409070609339098</v>
      </c>
      <c r="AM41">
        <v>113.547217272308</v>
      </c>
      <c r="AN41" s="37">
        <v>0</v>
      </c>
      <c r="AO41" s="37">
        <v>1</v>
      </c>
      <c r="AP41">
        <v>-0.15260514646387299</v>
      </c>
      <c r="AQ41">
        <v>0.65624818945086005</v>
      </c>
      <c r="AR41" s="37">
        <v>0</v>
      </c>
      <c r="AS41" s="37">
        <v>1</v>
      </c>
      <c r="AT41">
        <v>-0.53316206996418702</v>
      </c>
      <c r="AU41">
        <v>2.60020649663476</v>
      </c>
      <c r="AV41" s="37">
        <v>0</v>
      </c>
      <c r="AW41" s="37">
        <v>1</v>
      </c>
      <c r="AX41">
        <v>-5.9160209300685301E-2</v>
      </c>
      <c r="AY41" s="8">
        <v>0.95379022723806905</v>
      </c>
      <c r="AZ41" s="37">
        <v>0</v>
      </c>
      <c r="BA41" s="39">
        <v>0</v>
      </c>
      <c r="BB41">
        <v>120.538298729071</v>
      </c>
      <c r="BC41" s="37">
        <v>0</v>
      </c>
      <c r="BD41" s="37">
        <v>0</v>
      </c>
      <c r="BE41" s="37">
        <v>1</v>
      </c>
      <c r="BF41">
        <v>-0.178970337701301</v>
      </c>
      <c r="BG41">
        <v>0.72995049213177199</v>
      </c>
      <c r="BH41" s="37">
        <v>0</v>
      </c>
      <c r="BI41" s="37">
        <v>0</v>
      </c>
      <c r="BJ41">
        <v>2.15273947764032E-3</v>
      </c>
      <c r="BK41" s="37">
        <v>0</v>
      </c>
      <c r="BL41" s="37">
        <v>0</v>
      </c>
      <c r="BM41" s="37">
        <v>0</v>
      </c>
      <c r="BN41">
        <v>0.704269970243805</v>
      </c>
      <c r="BO41" s="37">
        <v>0</v>
      </c>
      <c r="BP41" s="40">
        <v>0</v>
      </c>
    </row>
    <row r="42" spans="1:68" s="41" customFormat="1" x14ac:dyDescent="0.15">
      <c r="A42" s="36" t="s">
        <v>275</v>
      </c>
      <c r="B42" s="36" t="s">
        <v>88</v>
      </c>
      <c r="C42" s="36"/>
      <c r="D42" s="42" t="s">
        <v>243</v>
      </c>
      <c r="E42" s="39">
        <v>0</v>
      </c>
      <c r="F42">
        <v>164.05941906636201</v>
      </c>
      <c r="G42" s="37">
        <v>0</v>
      </c>
      <c r="H42" s="37">
        <v>0</v>
      </c>
      <c r="I42" s="37">
        <v>2</v>
      </c>
      <c r="J42">
        <v>15.832000000000001</v>
      </c>
      <c r="K42">
        <v>-4.0790000000000202</v>
      </c>
      <c r="L42">
        <v>-2.43999999999998</v>
      </c>
      <c r="M42" s="37">
        <v>1</v>
      </c>
      <c r="N42">
        <v>0.49999999999997802</v>
      </c>
      <c r="O42">
        <v>14.4</v>
      </c>
      <c r="P42" s="37">
        <v>0</v>
      </c>
      <c r="Q42" s="37">
        <v>1</v>
      </c>
      <c r="R42" s="8">
        <v>-0.13001357484791501</v>
      </c>
      <c r="S42" s="8">
        <v>0.99939067866604203</v>
      </c>
      <c r="T42" s="37">
        <v>0</v>
      </c>
      <c r="U42" s="39">
        <v>0</v>
      </c>
      <c r="V42" s="37">
        <v>10</v>
      </c>
      <c r="W42" s="37">
        <v>0</v>
      </c>
      <c r="X42" s="37">
        <v>0</v>
      </c>
      <c r="Y42" s="37">
        <v>1</v>
      </c>
      <c r="Z42" s="37">
        <v>-0.04</v>
      </c>
      <c r="AA42" s="37">
        <v>0.47</v>
      </c>
      <c r="AB42" s="37">
        <v>0</v>
      </c>
      <c r="AC42" s="37">
        <v>1</v>
      </c>
      <c r="AD42" s="37">
        <v>-0.2</v>
      </c>
      <c r="AE42" s="37">
        <v>1.25</v>
      </c>
      <c r="AF42" s="37">
        <v>0</v>
      </c>
      <c r="AG42" s="37">
        <v>0</v>
      </c>
      <c r="AH42" s="37">
        <v>1E-4</v>
      </c>
      <c r="AI42" s="38">
        <v>0</v>
      </c>
      <c r="AJ42" s="37">
        <v>0</v>
      </c>
      <c r="AK42" s="39">
        <v>0</v>
      </c>
      <c r="AL42" s="37">
        <v>300</v>
      </c>
      <c r="AM42" s="43">
        <v>0</v>
      </c>
      <c r="AN42" s="43">
        <v>0</v>
      </c>
      <c r="AO42" s="37">
        <v>1</v>
      </c>
      <c r="AP42" s="37">
        <v>0.09</v>
      </c>
      <c r="AQ42" s="37">
        <v>0.57999999999999996</v>
      </c>
      <c r="AR42" s="37">
        <v>0</v>
      </c>
      <c r="AS42" s="37">
        <v>1</v>
      </c>
      <c r="AT42" s="37">
        <v>-0.26</v>
      </c>
      <c r="AU42" s="37">
        <v>2.77</v>
      </c>
      <c r="AV42" s="37">
        <v>0</v>
      </c>
      <c r="AW42" s="37">
        <v>1</v>
      </c>
      <c r="AX42" s="37">
        <v>-0.03</v>
      </c>
      <c r="AY42" s="38">
        <v>0.4</v>
      </c>
      <c r="AZ42" s="37">
        <v>0</v>
      </c>
      <c r="BA42" s="39">
        <v>0</v>
      </c>
      <c r="BB42" s="37">
        <v>200</v>
      </c>
      <c r="BC42" s="37">
        <v>0</v>
      </c>
      <c r="BD42" s="37">
        <v>0</v>
      </c>
      <c r="BE42" s="37">
        <v>1</v>
      </c>
      <c r="BF42" s="37">
        <v>-0.09</v>
      </c>
      <c r="BG42" s="37">
        <v>0.82</v>
      </c>
      <c r="BH42" s="37">
        <v>0</v>
      </c>
      <c r="BI42" s="37">
        <v>1</v>
      </c>
      <c r="BJ42" s="37">
        <v>-0.02</v>
      </c>
      <c r="BK42" s="37">
        <v>0.26</v>
      </c>
      <c r="BL42" s="37">
        <v>0</v>
      </c>
      <c r="BM42" s="37">
        <v>1</v>
      </c>
      <c r="BN42" s="37">
        <v>-0.12</v>
      </c>
      <c r="BO42" s="37">
        <v>0.83</v>
      </c>
      <c r="BP42" s="40">
        <v>0</v>
      </c>
    </row>
    <row r="43" spans="1:68" s="41" customFormat="1" x14ac:dyDescent="0.15">
      <c r="A43" s="36" t="s">
        <v>276</v>
      </c>
      <c r="B43" s="36" t="s">
        <v>88</v>
      </c>
      <c r="C43" s="36" t="s">
        <v>263</v>
      </c>
      <c r="D43" s="42" t="s">
        <v>243</v>
      </c>
      <c r="E43" s="39">
        <v>0</v>
      </c>
      <c r="F43" s="36">
        <v>164.05941906636201</v>
      </c>
      <c r="G43" s="36">
        <v>0</v>
      </c>
      <c r="H43" s="36">
        <v>0</v>
      </c>
      <c r="I43" s="36">
        <v>2</v>
      </c>
      <c r="J43" s="36">
        <v>15.832000000000001</v>
      </c>
      <c r="K43" s="36">
        <v>-4.0790000000000202</v>
      </c>
      <c r="L43" s="36">
        <v>-2.43999999999998</v>
      </c>
      <c r="M43" s="36">
        <v>1</v>
      </c>
      <c r="N43" s="36">
        <v>0.49999999999997802</v>
      </c>
      <c r="O43" s="36">
        <v>14.4</v>
      </c>
      <c r="P43" s="36">
        <v>0</v>
      </c>
      <c r="Q43" s="36">
        <v>1</v>
      </c>
      <c r="R43" s="36">
        <v>-0.13001357484791501</v>
      </c>
      <c r="S43" s="38">
        <v>0.99939067866604203</v>
      </c>
      <c r="T43" s="36">
        <v>0</v>
      </c>
      <c r="U43" s="39">
        <v>0</v>
      </c>
      <c r="V43" s="36">
        <v>10</v>
      </c>
      <c r="W43" s="36">
        <v>0</v>
      </c>
      <c r="X43" s="36">
        <v>0</v>
      </c>
      <c r="Y43" s="36">
        <v>1</v>
      </c>
      <c r="Z43" s="36">
        <v>-0.04</v>
      </c>
      <c r="AA43" s="36">
        <v>0.47</v>
      </c>
      <c r="AB43" s="36">
        <v>0</v>
      </c>
      <c r="AC43" s="36">
        <v>1</v>
      </c>
      <c r="AD43" s="36">
        <v>-0.2</v>
      </c>
      <c r="AE43" s="36">
        <v>1.25</v>
      </c>
      <c r="AF43" s="36">
        <v>0</v>
      </c>
      <c r="AG43" s="36">
        <v>0</v>
      </c>
      <c r="AH43" s="36">
        <v>1E-4</v>
      </c>
      <c r="AI43" s="38">
        <v>0</v>
      </c>
      <c r="AJ43" s="37">
        <v>0</v>
      </c>
      <c r="AK43" s="39">
        <v>0</v>
      </c>
      <c r="AL43" s="36">
        <v>300</v>
      </c>
      <c r="AM43" s="47">
        <v>0</v>
      </c>
      <c r="AN43" s="47">
        <v>0</v>
      </c>
      <c r="AO43" s="36">
        <v>1</v>
      </c>
      <c r="AP43" s="36">
        <v>0.09</v>
      </c>
      <c r="AQ43" s="36">
        <v>0.57999999999999996</v>
      </c>
      <c r="AR43" s="37">
        <v>0</v>
      </c>
      <c r="AS43" s="36">
        <v>1</v>
      </c>
      <c r="AT43" s="36">
        <v>-0.26</v>
      </c>
      <c r="AU43" s="36">
        <v>2.77</v>
      </c>
      <c r="AV43" s="37">
        <v>0</v>
      </c>
      <c r="AW43" s="36">
        <v>1</v>
      </c>
      <c r="AX43" s="36">
        <v>-0.03</v>
      </c>
      <c r="AY43" s="38">
        <v>0.4</v>
      </c>
      <c r="AZ43" s="37">
        <v>0</v>
      </c>
      <c r="BA43" s="39">
        <v>0</v>
      </c>
      <c r="BB43" s="36">
        <v>200</v>
      </c>
      <c r="BC43" s="36">
        <v>0</v>
      </c>
      <c r="BD43" s="36">
        <v>0</v>
      </c>
      <c r="BE43" s="36">
        <v>1</v>
      </c>
      <c r="BF43" s="36">
        <v>-0.09</v>
      </c>
      <c r="BG43" s="36">
        <v>0.82</v>
      </c>
      <c r="BH43" s="36">
        <v>0</v>
      </c>
      <c r="BI43" s="36">
        <v>1</v>
      </c>
      <c r="BJ43" s="36">
        <v>-0.02</v>
      </c>
      <c r="BK43" s="36">
        <v>0.26</v>
      </c>
      <c r="BL43" s="36">
        <v>0</v>
      </c>
      <c r="BM43" s="36">
        <v>1</v>
      </c>
      <c r="BN43" s="36">
        <v>-0.12</v>
      </c>
      <c r="BO43" s="36">
        <v>0.83</v>
      </c>
      <c r="BP43" s="40">
        <v>0</v>
      </c>
    </row>
    <row r="44" spans="1:68" x14ac:dyDescent="0.15">
      <c r="A44" s="8" t="s">
        <v>277</v>
      </c>
      <c r="B44" s="8" t="s">
        <v>262</v>
      </c>
      <c r="C44" s="8" t="s">
        <v>263</v>
      </c>
      <c r="D44" s="8" t="s">
        <v>233</v>
      </c>
      <c r="E44" s="8">
        <v>0</v>
      </c>
      <c r="F44" s="8">
        <v>699.752658077663</v>
      </c>
      <c r="G44" s="8">
        <v>0</v>
      </c>
      <c r="H44" s="8">
        <v>0</v>
      </c>
      <c r="I44" s="8">
        <v>1</v>
      </c>
      <c r="J44" s="8">
        <v>19.458599993370001</v>
      </c>
      <c r="K44" s="8">
        <v>1.00000312768351</v>
      </c>
      <c r="L44" s="8">
        <v>0</v>
      </c>
      <c r="M44" s="8">
        <v>1</v>
      </c>
      <c r="N44" s="8">
        <v>16.4310556579549</v>
      </c>
      <c r="O44" s="8">
        <v>0.20000570964105199</v>
      </c>
      <c r="P44" s="8">
        <v>0</v>
      </c>
      <c r="Q44" s="8">
        <v>0</v>
      </c>
      <c r="R44" s="8">
        <v>0.96425708442704205</v>
      </c>
      <c r="S44" s="12">
        <v>0</v>
      </c>
      <c r="T44" s="8">
        <v>0</v>
      </c>
      <c r="U44" s="10">
        <v>0</v>
      </c>
      <c r="V44" s="8">
        <v>20</v>
      </c>
      <c r="W44" s="8">
        <v>0</v>
      </c>
      <c r="X44" s="8">
        <v>0</v>
      </c>
      <c r="Y44" s="8">
        <v>1</v>
      </c>
      <c r="Z44" s="8">
        <v>-0.02</v>
      </c>
      <c r="AA44" s="8">
        <v>0.21</v>
      </c>
      <c r="AB44" s="8">
        <v>0</v>
      </c>
      <c r="AC44" s="8">
        <v>0</v>
      </c>
      <c r="AD44" s="8">
        <v>20</v>
      </c>
      <c r="AE44" s="8">
        <v>0</v>
      </c>
      <c r="AF44" s="8">
        <v>0</v>
      </c>
      <c r="AG44" s="8">
        <v>0</v>
      </c>
      <c r="AH44" s="8">
        <v>1E-4</v>
      </c>
      <c r="AI44" s="12">
        <v>0</v>
      </c>
      <c r="AJ44" s="8">
        <v>0</v>
      </c>
      <c r="AK44" s="10">
        <v>1</v>
      </c>
      <c r="AL44" s="8">
        <v>5.1409070609339098</v>
      </c>
      <c r="AM44" s="8">
        <v>113.547217272308</v>
      </c>
      <c r="AN44" s="8">
        <v>0</v>
      </c>
      <c r="AO44" s="8">
        <v>1</v>
      </c>
      <c r="AP44" s="8">
        <v>-0.15260514646387299</v>
      </c>
      <c r="AQ44" s="8">
        <v>0.65624818945086005</v>
      </c>
      <c r="AR44" s="8">
        <v>0</v>
      </c>
      <c r="AS44" s="8">
        <v>1</v>
      </c>
      <c r="AT44" s="8">
        <v>-0.53316206996418702</v>
      </c>
      <c r="AU44" s="8">
        <v>2.60020649663476</v>
      </c>
      <c r="AV44" s="8">
        <v>0</v>
      </c>
      <c r="AW44" s="8">
        <v>1</v>
      </c>
      <c r="AX44" s="8">
        <v>-5.9160209300685301E-2</v>
      </c>
      <c r="AY44" s="12">
        <v>0.95379022723806905</v>
      </c>
      <c r="AZ44" s="8">
        <v>0</v>
      </c>
      <c r="BA44" s="10">
        <v>0</v>
      </c>
      <c r="BB44" s="8">
        <v>120.538298729071</v>
      </c>
      <c r="BC44" s="8">
        <v>0</v>
      </c>
      <c r="BD44" s="8">
        <v>0</v>
      </c>
      <c r="BE44" s="8">
        <v>1</v>
      </c>
      <c r="BF44" s="8">
        <v>-0.178970337701301</v>
      </c>
      <c r="BG44" s="8">
        <v>0.72995049213177199</v>
      </c>
      <c r="BH44" s="8">
        <v>0</v>
      </c>
      <c r="BI44" s="8">
        <v>0</v>
      </c>
      <c r="BJ44" s="8">
        <v>0.28999999999999998</v>
      </c>
      <c r="BK44" s="8">
        <v>0</v>
      </c>
      <c r="BL44" s="8">
        <v>0</v>
      </c>
      <c r="BM44" s="8">
        <v>0</v>
      </c>
      <c r="BN44" s="8">
        <v>0.704269970243805</v>
      </c>
      <c r="BO44" s="8">
        <v>0</v>
      </c>
      <c r="BP44" s="9">
        <v>0</v>
      </c>
    </row>
    <row r="45" spans="1:68" x14ac:dyDescent="0.15">
      <c r="A45" s="8" t="s">
        <v>278</v>
      </c>
      <c r="B45" s="8" t="s">
        <v>262</v>
      </c>
      <c r="C45" s="8" t="s">
        <v>263</v>
      </c>
      <c r="D45" s="8" t="s">
        <v>233</v>
      </c>
      <c r="E45" s="8">
        <v>0</v>
      </c>
      <c r="F45" s="8">
        <v>193.43662359999999</v>
      </c>
      <c r="G45" s="8">
        <v>0</v>
      </c>
      <c r="H45" s="8">
        <v>0</v>
      </c>
      <c r="I45" s="11">
        <v>1</v>
      </c>
      <c r="J45" s="11">
        <v>-15.783626999999999</v>
      </c>
      <c r="K45" s="11">
        <v>59.223509999999997</v>
      </c>
      <c r="L45" s="11">
        <v>0</v>
      </c>
      <c r="M45" s="11">
        <v>1</v>
      </c>
      <c r="N45" s="11">
        <v>42.051369999999999</v>
      </c>
      <c r="O45" s="11">
        <v>33.815190000000001</v>
      </c>
      <c r="P45" s="11">
        <v>0</v>
      </c>
      <c r="Q45" s="11">
        <v>0</v>
      </c>
      <c r="R45" s="11">
        <v>0.99789399999999995</v>
      </c>
      <c r="S45" s="12">
        <v>0</v>
      </c>
      <c r="T45" s="11">
        <v>0</v>
      </c>
      <c r="U45" s="10">
        <v>0</v>
      </c>
      <c r="V45" s="11">
        <v>20</v>
      </c>
      <c r="W45" s="11">
        <v>0</v>
      </c>
      <c r="X45" s="11">
        <v>0</v>
      </c>
      <c r="Y45" s="11">
        <v>1</v>
      </c>
      <c r="Z45" s="11">
        <v>-0.02</v>
      </c>
      <c r="AA45" s="11">
        <v>0.21</v>
      </c>
      <c r="AB45" s="11">
        <v>0</v>
      </c>
      <c r="AC45" s="11">
        <v>0</v>
      </c>
      <c r="AD45" s="11">
        <v>20</v>
      </c>
      <c r="AE45" s="11">
        <v>0</v>
      </c>
      <c r="AF45" s="11">
        <v>0</v>
      </c>
      <c r="AG45" s="11">
        <v>0</v>
      </c>
      <c r="AH45" s="11">
        <v>1E-4</v>
      </c>
      <c r="AI45" s="12">
        <v>0</v>
      </c>
      <c r="AJ45" s="11">
        <v>0</v>
      </c>
      <c r="AK45" s="10">
        <v>1</v>
      </c>
      <c r="AL45" s="11">
        <v>-1.9381603999999999</v>
      </c>
      <c r="AM45" s="11">
        <v>8.6512930000000008</v>
      </c>
      <c r="AN45" s="11">
        <v>0</v>
      </c>
      <c r="AO45" s="11">
        <v>1</v>
      </c>
      <c r="AP45" s="11">
        <v>-0.225862268</v>
      </c>
      <c r="AQ45" s="11">
        <v>0.52608999999999995</v>
      </c>
      <c r="AR45" s="11">
        <v>0</v>
      </c>
      <c r="AS45" s="11">
        <v>1</v>
      </c>
      <c r="AT45" s="11">
        <v>-0.33624799999999999</v>
      </c>
      <c r="AU45" s="11">
        <v>3.9923769999999998</v>
      </c>
      <c r="AV45" s="11">
        <v>0</v>
      </c>
      <c r="AW45" s="11">
        <v>1</v>
      </c>
      <c r="AX45" s="11">
        <v>-2.5600000000000001E-2</v>
      </c>
      <c r="AY45" s="12">
        <v>1.0468</v>
      </c>
      <c r="AZ45" s="11">
        <v>0</v>
      </c>
      <c r="BA45" s="10">
        <v>0</v>
      </c>
      <c r="BB45" s="8">
        <v>1200</v>
      </c>
      <c r="BC45" s="11">
        <v>0</v>
      </c>
      <c r="BD45" s="11">
        <v>0</v>
      </c>
      <c r="BE45" s="11">
        <v>1</v>
      </c>
      <c r="BF45" s="11">
        <v>-0.2112957</v>
      </c>
      <c r="BG45" s="11">
        <v>0.48317300000000002</v>
      </c>
      <c r="BH45" s="11">
        <v>0</v>
      </c>
      <c r="BI45" s="11">
        <v>0</v>
      </c>
      <c r="BJ45" s="11">
        <v>6.9499999999999998E-4</v>
      </c>
      <c r="BK45" s="11">
        <v>0</v>
      </c>
      <c r="BL45" s="11">
        <v>0</v>
      </c>
      <c r="BM45" s="11">
        <v>0</v>
      </c>
      <c r="BN45" s="11">
        <v>0.73128857899999999</v>
      </c>
      <c r="BO45" s="11">
        <v>0</v>
      </c>
      <c r="BP45" s="9">
        <v>0</v>
      </c>
    </row>
    <row r="46" spans="1:68" x14ac:dyDescent="0.15">
      <c r="A46" s="8" t="s">
        <v>279</v>
      </c>
      <c r="B46" s="8" t="s">
        <v>280</v>
      </c>
      <c r="C46" s="8" t="s">
        <v>263</v>
      </c>
      <c r="D46" s="8" t="s">
        <v>233</v>
      </c>
      <c r="E46" s="8">
        <v>0</v>
      </c>
      <c r="F46" s="8">
        <v>308.62171895620907</v>
      </c>
      <c r="G46" s="8">
        <v>0</v>
      </c>
      <c r="H46" s="8">
        <v>0</v>
      </c>
      <c r="I46" s="11">
        <v>1</v>
      </c>
      <c r="J46" s="11">
        <v>-27.886019423184393</v>
      </c>
      <c r="K46" s="11">
        <v>51.403966612751439</v>
      </c>
      <c r="L46" s="11">
        <v>0</v>
      </c>
      <c r="M46" s="11">
        <v>1</v>
      </c>
      <c r="N46" s="11">
        <v>44.847569971280898</v>
      </c>
      <c r="O46" s="11">
        <v>40.9389396669539</v>
      </c>
      <c r="P46" s="11">
        <v>0</v>
      </c>
      <c r="Q46" s="11">
        <v>0</v>
      </c>
      <c r="R46" s="11">
        <v>0.99254209476447408</v>
      </c>
      <c r="S46" s="12">
        <v>0</v>
      </c>
      <c r="T46" s="11">
        <v>0</v>
      </c>
      <c r="U46" s="10">
        <v>0</v>
      </c>
      <c r="V46" s="11">
        <v>20</v>
      </c>
      <c r="W46" s="11">
        <v>0</v>
      </c>
      <c r="X46" s="11">
        <v>0</v>
      </c>
      <c r="Y46" s="11">
        <v>1</v>
      </c>
      <c r="Z46" s="11">
        <v>2.1072E-2</v>
      </c>
      <c r="AA46" s="11">
        <v>0.16800957</v>
      </c>
      <c r="AB46" s="11">
        <v>0</v>
      </c>
      <c r="AC46" s="11">
        <v>0</v>
      </c>
      <c r="AD46" s="8">
        <v>1.3376699999999999</v>
      </c>
      <c r="AE46" s="8">
        <v>0</v>
      </c>
      <c r="AF46" s="8">
        <v>0</v>
      </c>
      <c r="AG46" s="8">
        <v>0</v>
      </c>
      <c r="AH46" s="8">
        <v>0.29056199999999999</v>
      </c>
      <c r="AI46" s="12">
        <v>0</v>
      </c>
      <c r="AJ46" s="11">
        <v>0</v>
      </c>
      <c r="AK46" s="10">
        <v>1</v>
      </c>
      <c r="AL46" s="11">
        <v>-1.9381603999999999</v>
      </c>
      <c r="AM46" s="11">
        <v>8.6512930000000008</v>
      </c>
      <c r="AN46" s="11">
        <v>0</v>
      </c>
      <c r="AO46" s="11">
        <v>1</v>
      </c>
      <c r="AP46" s="11">
        <v>-0.225862268</v>
      </c>
      <c r="AQ46" s="11">
        <v>0.52608999999999995</v>
      </c>
      <c r="AR46" s="11">
        <v>0</v>
      </c>
      <c r="AS46" s="11">
        <v>1</v>
      </c>
      <c r="AT46" s="11">
        <v>-0.33624799999999999</v>
      </c>
      <c r="AU46" s="11">
        <v>3.9923769999999998</v>
      </c>
      <c r="AV46" s="11">
        <v>0</v>
      </c>
      <c r="AW46" s="11">
        <v>1</v>
      </c>
      <c r="AX46" s="11">
        <v>-2.5600000000000001E-2</v>
      </c>
      <c r="AY46" s="12">
        <v>1.0468</v>
      </c>
      <c r="AZ46" s="11">
        <v>0</v>
      </c>
      <c r="BA46" s="10">
        <v>0</v>
      </c>
      <c r="BB46" s="11">
        <v>1200</v>
      </c>
      <c r="BC46" s="11">
        <v>0</v>
      </c>
      <c r="BD46" s="11">
        <v>0</v>
      </c>
      <c r="BE46" s="11">
        <v>1</v>
      </c>
      <c r="BF46" s="11">
        <v>-0.2112957</v>
      </c>
      <c r="BG46" s="11">
        <v>0.48317300000000002</v>
      </c>
      <c r="BH46" s="11">
        <v>0</v>
      </c>
      <c r="BI46" s="11">
        <v>0</v>
      </c>
      <c r="BJ46" s="11">
        <v>6.9499999999999998E-4</v>
      </c>
      <c r="BK46" s="11">
        <v>0</v>
      </c>
      <c r="BL46" s="11">
        <v>0</v>
      </c>
      <c r="BM46" s="11">
        <v>0</v>
      </c>
      <c r="BN46" s="11">
        <v>0.73128857899999999</v>
      </c>
      <c r="BO46" s="11">
        <v>0</v>
      </c>
      <c r="BP46" s="9">
        <v>0</v>
      </c>
    </row>
    <row r="47" spans="1:68" x14ac:dyDescent="0.15">
      <c r="A47" s="8" t="s">
        <v>281</v>
      </c>
      <c r="B47" s="8" t="s">
        <v>280</v>
      </c>
      <c r="C47" s="8" t="s">
        <v>263</v>
      </c>
      <c r="D47" s="8" t="s">
        <v>233</v>
      </c>
      <c r="E47" s="8">
        <v>0</v>
      </c>
      <c r="F47" s="8">
        <v>176.54573289999999</v>
      </c>
      <c r="G47" s="8">
        <v>0</v>
      </c>
      <c r="H47" s="8">
        <v>0</v>
      </c>
      <c r="I47" s="11">
        <v>1</v>
      </c>
      <c r="J47" s="11">
        <v>-21.217969</v>
      </c>
      <c r="K47" s="11">
        <v>79.414630000000002</v>
      </c>
      <c r="L47" s="11">
        <v>0</v>
      </c>
      <c r="M47" s="11">
        <v>1</v>
      </c>
      <c r="N47" s="11">
        <v>29.13317</v>
      </c>
      <c r="O47" s="11">
        <v>34.251390000000001</v>
      </c>
      <c r="P47" s="11">
        <v>0</v>
      </c>
      <c r="Q47" s="11">
        <v>0</v>
      </c>
      <c r="R47" s="11">
        <v>0.99783999999999995</v>
      </c>
      <c r="S47" s="12">
        <v>0</v>
      </c>
      <c r="T47" s="11">
        <v>0</v>
      </c>
      <c r="U47" s="10">
        <v>0</v>
      </c>
      <c r="V47" s="11">
        <v>20</v>
      </c>
      <c r="W47" s="11">
        <v>0</v>
      </c>
      <c r="X47" s="11">
        <v>0</v>
      </c>
      <c r="Y47" s="11">
        <v>1</v>
      </c>
      <c r="Z47" s="11">
        <v>1.8495999999999999E-2</v>
      </c>
      <c r="AA47" s="11">
        <v>0.188253272</v>
      </c>
      <c r="AB47" s="11">
        <v>0</v>
      </c>
      <c r="AC47" s="11">
        <v>0</v>
      </c>
      <c r="AD47" s="8">
        <v>0.97521634999999995</v>
      </c>
      <c r="AE47" s="8">
        <v>0</v>
      </c>
      <c r="AF47" s="8">
        <v>0</v>
      </c>
      <c r="AG47" s="8">
        <v>0</v>
      </c>
      <c r="AH47" s="8">
        <v>0.184784</v>
      </c>
      <c r="AI47" s="12">
        <v>0</v>
      </c>
      <c r="AJ47" s="11">
        <v>0</v>
      </c>
      <c r="AK47" s="10">
        <v>1</v>
      </c>
      <c r="AL47" s="11">
        <v>-2.0269341000000001</v>
      </c>
      <c r="AM47" s="11">
        <v>8.5196179999999995</v>
      </c>
      <c r="AN47" s="11">
        <v>0</v>
      </c>
      <c r="AO47" s="11">
        <v>1</v>
      </c>
      <c r="AP47" s="11">
        <v>-0.22401516399999999</v>
      </c>
      <c r="AQ47" s="11">
        <v>0.52423900000000001</v>
      </c>
      <c r="AR47" s="11">
        <v>0</v>
      </c>
      <c r="AS47" s="11">
        <v>1</v>
      </c>
      <c r="AT47" s="11">
        <v>-0.35245900000000002</v>
      </c>
      <c r="AU47" s="11">
        <v>3.7008679999999998</v>
      </c>
      <c r="AV47" s="11">
        <v>0</v>
      </c>
      <c r="AW47" s="11">
        <v>1</v>
      </c>
      <c r="AX47" s="11">
        <v>-1.2200000000000001E-2</v>
      </c>
      <c r="AY47" s="12">
        <v>1.0170999999999999</v>
      </c>
      <c r="AZ47" s="11">
        <v>0</v>
      </c>
      <c r="BA47" s="10">
        <v>0</v>
      </c>
      <c r="BB47" s="11">
        <v>1979.077</v>
      </c>
      <c r="BC47" s="11">
        <v>0</v>
      </c>
      <c r="BD47" s="11">
        <v>0</v>
      </c>
      <c r="BE47" s="11">
        <v>1</v>
      </c>
      <c r="BF47" s="11">
        <v>-0.22019440000000001</v>
      </c>
      <c r="BG47" s="11">
        <v>0.50399700000000003</v>
      </c>
      <c r="BH47" s="11">
        <v>0</v>
      </c>
      <c r="BI47" s="11">
        <v>0</v>
      </c>
      <c r="BJ47" s="11">
        <v>8.3246000000000004E-4</v>
      </c>
      <c r="BK47" s="11">
        <v>0</v>
      </c>
      <c r="BL47" s="11">
        <v>0</v>
      </c>
      <c r="BM47" s="11">
        <v>0</v>
      </c>
      <c r="BN47" s="11">
        <v>0.81325858600000001</v>
      </c>
      <c r="BO47" s="11">
        <v>0</v>
      </c>
      <c r="BP47" s="9">
        <v>0</v>
      </c>
    </row>
    <row r="48" spans="1:68" x14ac:dyDescent="0.15">
      <c r="A48" s="8" t="s">
        <v>282</v>
      </c>
      <c r="B48" s="8" t="s">
        <v>280</v>
      </c>
      <c r="C48" s="8" t="s">
        <v>263</v>
      </c>
      <c r="D48" s="8" t="s">
        <v>233</v>
      </c>
      <c r="E48" s="8">
        <v>0</v>
      </c>
      <c r="F48" s="8">
        <v>190.4834094</v>
      </c>
      <c r="G48" s="8">
        <v>0</v>
      </c>
      <c r="H48" s="8">
        <v>0</v>
      </c>
      <c r="I48" s="11">
        <v>1</v>
      </c>
      <c r="J48" s="11">
        <v>-11.875522</v>
      </c>
      <c r="K48" s="11">
        <v>50.795520000000003</v>
      </c>
      <c r="L48" s="11">
        <v>0</v>
      </c>
      <c r="M48" s="11">
        <v>1</v>
      </c>
      <c r="N48" s="11">
        <v>47.410143699999999</v>
      </c>
      <c r="O48" s="11">
        <v>26.339919999999999</v>
      </c>
      <c r="P48" s="11">
        <v>0</v>
      </c>
      <c r="Q48" s="11">
        <v>0</v>
      </c>
      <c r="R48" s="11">
        <v>0.99790800000000002</v>
      </c>
      <c r="S48" s="12">
        <v>0</v>
      </c>
      <c r="T48" s="11">
        <v>0</v>
      </c>
      <c r="U48" s="10">
        <v>0</v>
      </c>
      <c r="V48" s="11">
        <v>20</v>
      </c>
      <c r="W48" s="11">
        <v>0</v>
      </c>
      <c r="X48" s="11">
        <v>0</v>
      </c>
      <c r="Y48" s="11">
        <v>1</v>
      </c>
      <c r="Z48" s="11">
        <v>2.1429E-2</v>
      </c>
      <c r="AA48" s="11">
        <v>0.16087876700000001</v>
      </c>
      <c r="AB48" s="11">
        <v>0</v>
      </c>
      <c r="AC48" s="11">
        <v>0</v>
      </c>
      <c r="AD48" s="8">
        <v>1.7270004800000001</v>
      </c>
      <c r="AE48" s="8">
        <v>0</v>
      </c>
      <c r="AF48" s="8">
        <v>0</v>
      </c>
      <c r="AG48" s="8">
        <v>0</v>
      </c>
      <c r="AH48" s="8">
        <v>0.409663</v>
      </c>
      <c r="AI48" s="12">
        <v>0</v>
      </c>
      <c r="AJ48" s="11">
        <v>0</v>
      </c>
      <c r="AK48" s="10">
        <v>1</v>
      </c>
      <c r="AL48" s="11">
        <v>-0.44542989999999999</v>
      </c>
      <c r="AM48" s="11">
        <v>4.3074399999999997</v>
      </c>
      <c r="AN48" s="11">
        <v>0</v>
      </c>
      <c r="AO48" s="11">
        <v>1</v>
      </c>
      <c r="AP48" s="11">
        <v>-0.17497005500000001</v>
      </c>
      <c r="AQ48" s="11">
        <v>0.41106501000000001</v>
      </c>
      <c r="AR48" s="11">
        <v>0</v>
      </c>
      <c r="AS48" s="11">
        <v>1</v>
      </c>
      <c r="AT48" s="11">
        <v>-0.68916699999999997</v>
      </c>
      <c r="AU48" s="11">
        <v>1.57514</v>
      </c>
      <c r="AV48" s="11">
        <v>0</v>
      </c>
      <c r="AW48" s="11">
        <v>1</v>
      </c>
      <c r="AX48" s="11">
        <v>-0.15559999999999999</v>
      </c>
      <c r="AY48" s="12">
        <v>0.51629999999999998</v>
      </c>
      <c r="AZ48" s="11">
        <v>0</v>
      </c>
      <c r="BA48" s="10">
        <v>0</v>
      </c>
      <c r="BB48" s="11">
        <v>1354.0429999999999</v>
      </c>
      <c r="BC48" s="11">
        <v>0</v>
      </c>
      <c r="BD48" s="11">
        <v>0</v>
      </c>
      <c r="BE48" s="11">
        <v>1</v>
      </c>
      <c r="BF48" s="11">
        <v>-0.16828389999999999</v>
      </c>
      <c r="BG48" s="11">
        <v>0.38704899999999998</v>
      </c>
      <c r="BH48" s="11">
        <v>0</v>
      </c>
      <c r="BI48" s="11">
        <v>0</v>
      </c>
      <c r="BJ48" s="11">
        <v>1.0321550000000001E-2</v>
      </c>
      <c r="BK48" s="11">
        <v>0</v>
      </c>
      <c r="BL48" s="11">
        <v>0</v>
      </c>
      <c r="BM48" s="11">
        <v>0</v>
      </c>
      <c r="BN48" s="11">
        <v>0.97942619799999997</v>
      </c>
      <c r="BO48" s="11">
        <v>0</v>
      </c>
      <c r="BP48" s="9">
        <v>0</v>
      </c>
    </row>
    <row r="49" spans="1:70" x14ac:dyDescent="0.15">
      <c r="A49" s="8" t="s">
        <v>225</v>
      </c>
      <c r="B49" s="8" t="s">
        <v>225</v>
      </c>
      <c r="C49" s="8" t="s">
        <v>225</v>
      </c>
      <c r="D49" s="8" t="s">
        <v>233</v>
      </c>
      <c r="E49" s="8">
        <v>0</v>
      </c>
      <c r="F49" s="8">
        <v>192.27385474175699</v>
      </c>
      <c r="G49" s="8">
        <v>0</v>
      </c>
      <c r="H49" s="8">
        <v>0</v>
      </c>
      <c r="I49" s="11">
        <v>1</v>
      </c>
      <c r="J49" s="11">
        <v>-18.8738621861431</v>
      </c>
      <c r="K49" s="11">
        <v>49.188460395287699</v>
      </c>
      <c r="L49" s="11">
        <v>0</v>
      </c>
      <c r="M49" s="11">
        <v>1</v>
      </c>
      <c r="N49" s="11">
        <v>49.993513137159603</v>
      </c>
      <c r="O49" s="11">
        <v>29.385743090778099</v>
      </c>
      <c r="P49" s="11">
        <v>0</v>
      </c>
      <c r="Q49" s="11">
        <v>0</v>
      </c>
      <c r="R49" s="11">
        <v>0.99613613621471497</v>
      </c>
      <c r="S49" s="12">
        <v>0</v>
      </c>
      <c r="T49" s="11">
        <v>0</v>
      </c>
      <c r="U49" s="10">
        <v>0</v>
      </c>
      <c r="V49" s="11">
        <v>20</v>
      </c>
      <c r="W49" s="11">
        <v>0</v>
      </c>
      <c r="X49" s="11">
        <v>0</v>
      </c>
      <c r="Y49" s="11">
        <v>1</v>
      </c>
      <c r="Z49" s="11">
        <v>2.1429E-2</v>
      </c>
      <c r="AA49" s="11">
        <v>0.16087876700000001</v>
      </c>
      <c r="AB49" s="11">
        <v>0</v>
      </c>
      <c r="AC49" s="11">
        <v>0</v>
      </c>
      <c r="AD49" s="11">
        <v>1.7270004800000001</v>
      </c>
      <c r="AE49" s="11">
        <v>0</v>
      </c>
      <c r="AF49" s="11">
        <v>0</v>
      </c>
      <c r="AG49" s="11">
        <v>0</v>
      </c>
      <c r="AH49" s="11">
        <v>0.409663</v>
      </c>
      <c r="AI49" s="12">
        <v>0</v>
      </c>
      <c r="AJ49" s="11">
        <v>0</v>
      </c>
      <c r="AK49" s="10">
        <v>1</v>
      </c>
      <c r="AL49" s="11">
        <v>-0.44542989999999999</v>
      </c>
      <c r="AM49" s="11">
        <v>4.3074399999999997</v>
      </c>
      <c r="AN49" s="11">
        <v>0</v>
      </c>
      <c r="AO49" s="11">
        <v>1</v>
      </c>
      <c r="AP49" s="11">
        <v>-0.17497005500000001</v>
      </c>
      <c r="AQ49" s="11">
        <v>0.41106501000000001</v>
      </c>
      <c r="AR49" s="11">
        <v>0</v>
      </c>
      <c r="AS49" s="11">
        <v>1</v>
      </c>
      <c r="AT49" s="11">
        <v>-0.68916699999999997</v>
      </c>
      <c r="AU49" s="11">
        <v>1.57514</v>
      </c>
      <c r="AV49" s="11">
        <v>0</v>
      </c>
      <c r="AW49" s="11">
        <v>1</v>
      </c>
      <c r="AX49" s="11">
        <v>-0.15559999999999999</v>
      </c>
      <c r="AY49" s="12">
        <v>0.51629999999999998</v>
      </c>
      <c r="AZ49" s="11">
        <v>0</v>
      </c>
      <c r="BA49" s="10">
        <v>0</v>
      </c>
      <c r="BB49" s="11">
        <v>1354.0429999999999</v>
      </c>
      <c r="BC49" s="11">
        <v>0</v>
      </c>
      <c r="BD49" s="11">
        <v>0</v>
      </c>
      <c r="BE49" s="11">
        <v>1</v>
      </c>
      <c r="BF49" s="11">
        <v>-0.16828389999999999</v>
      </c>
      <c r="BG49" s="11">
        <v>0.38704899999999998</v>
      </c>
      <c r="BH49" s="11">
        <v>0</v>
      </c>
      <c r="BI49" s="11">
        <v>0</v>
      </c>
      <c r="BJ49" s="11">
        <v>1.0321550000000001E-2</v>
      </c>
      <c r="BK49" s="11">
        <v>0</v>
      </c>
      <c r="BL49" s="11">
        <v>0</v>
      </c>
      <c r="BM49" s="11">
        <v>0</v>
      </c>
      <c r="BN49" s="11">
        <v>0.97942619799999997</v>
      </c>
      <c r="BO49" s="11">
        <v>0</v>
      </c>
      <c r="BP49" s="9">
        <v>0</v>
      </c>
    </row>
    <row r="50" spans="1:70" x14ac:dyDescent="0.15">
      <c r="A50" s="8" t="s">
        <v>283</v>
      </c>
      <c r="B50" s="8" t="s">
        <v>284</v>
      </c>
      <c r="C50" s="8" t="s">
        <v>285</v>
      </c>
      <c r="D50" s="8" t="s">
        <v>233</v>
      </c>
      <c r="E50" s="8">
        <v>0</v>
      </c>
      <c r="F50" s="8">
        <v>192.27385474175699</v>
      </c>
      <c r="G50" s="8">
        <v>0</v>
      </c>
      <c r="H50" s="8">
        <v>0</v>
      </c>
      <c r="I50" s="11">
        <v>1</v>
      </c>
      <c r="J50" s="11">
        <v>-18.8738621861431</v>
      </c>
      <c r="K50" s="11">
        <v>49.188460395287699</v>
      </c>
      <c r="L50" s="11">
        <v>0</v>
      </c>
      <c r="M50" s="11">
        <v>1</v>
      </c>
      <c r="N50" s="11">
        <v>49.993513137159603</v>
      </c>
      <c r="O50" s="11">
        <v>29.385743090778099</v>
      </c>
      <c r="P50" s="11">
        <v>0</v>
      </c>
      <c r="Q50" s="11">
        <v>0</v>
      </c>
      <c r="R50" s="11">
        <v>0.99613613621471497</v>
      </c>
      <c r="S50" s="12">
        <v>0</v>
      </c>
      <c r="T50" s="11">
        <v>0</v>
      </c>
      <c r="U50" s="10">
        <v>0</v>
      </c>
      <c r="V50" s="11">
        <v>20</v>
      </c>
      <c r="W50" s="11">
        <v>0</v>
      </c>
      <c r="X50" s="11">
        <v>0</v>
      </c>
      <c r="Y50" s="11">
        <v>1</v>
      </c>
      <c r="Z50" s="11">
        <v>2.1429E-2</v>
      </c>
      <c r="AA50" s="11">
        <v>0.16087876700000001</v>
      </c>
      <c r="AB50" s="11">
        <v>0</v>
      </c>
      <c r="AC50" s="11">
        <v>0</v>
      </c>
      <c r="AD50" s="11">
        <v>1.7270004800000001</v>
      </c>
      <c r="AE50" s="11">
        <v>0</v>
      </c>
      <c r="AF50" s="11">
        <v>0</v>
      </c>
      <c r="AG50" s="11">
        <v>0</v>
      </c>
      <c r="AH50" s="11">
        <v>0.409663</v>
      </c>
      <c r="AI50" s="12">
        <v>0</v>
      </c>
      <c r="AJ50" s="11">
        <v>0</v>
      </c>
      <c r="AK50" s="10">
        <v>1</v>
      </c>
      <c r="AL50" s="11">
        <v>-0.44542989999999999</v>
      </c>
      <c r="AM50" s="11">
        <v>4.3074399999999997</v>
      </c>
      <c r="AN50" s="11">
        <v>0</v>
      </c>
      <c r="AO50" s="11">
        <v>1</v>
      </c>
      <c r="AP50" s="11">
        <v>-0.17497005500000001</v>
      </c>
      <c r="AQ50" s="11">
        <v>0.41106501000000001</v>
      </c>
      <c r="AR50" s="11">
        <v>0</v>
      </c>
      <c r="AS50" s="11">
        <v>1</v>
      </c>
      <c r="AT50" s="11">
        <v>-0.68916699999999997</v>
      </c>
      <c r="AU50" s="11">
        <v>1.57514</v>
      </c>
      <c r="AV50" s="11">
        <v>0</v>
      </c>
      <c r="AW50" s="11">
        <v>1</v>
      </c>
      <c r="AX50" s="11">
        <v>-0.15559999999999999</v>
      </c>
      <c r="AY50" s="12">
        <v>0.51629999999999998</v>
      </c>
      <c r="AZ50" s="11">
        <v>0</v>
      </c>
      <c r="BA50" s="10">
        <v>0</v>
      </c>
      <c r="BB50" s="11">
        <v>1354.0429999999999</v>
      </c>
      <c r="BC50" s="11">
        <v>0</v>
      </c>
      <c r="BD50" s="11">
        <v>0</v>
      </c>
      <c r="BE50" s="11">
        <v>1</v>
      </c>
      <c r="BF50" s="11">
        <v>-0.16828389999999999</v>
      </c>
      <c r="BG50" s="11">
        <v>0.38704899999999998</v>
      </c>
      <c r="BH50" s="11">
        <v>0</v>
      </c>
      <c r="BI50" s="11">
        <v>0</v>
      </c>
      <c r="BJ50" s="11">
        <v>1.0321550000000001E-2</v>
      </c>
      <c r="BK50" s="11">
        <v>0</v>
      </c>
      <c r="BL50" s="11">
        <v>0</v>
      </c>
      <c r="BM50" s="11">
        <v>0</v>
      </c>
      <c r="BN50" s="11">
        <v>0.97942619799999997</v>
      </c>
      <c r="BO50" s="11">
        <v>0</v>
      </c>
      <c r="BP50" s="9">
        <v>0</v>
      </c>
    </row>
    <row r="51" spans="1:70" s="41" customFormat="1" x14ac:dyDescent="0.15">
      <c r="A51" s="42" t="s">
        <v>273</v>
      </c>
      <c r="B51" s="42" t="s">
        <v>88</v>
      </c>
      <c r="C51" s="36"/>
      <c r="D51" s="42" t="s">
        <v>233</v>
      </c>
      <c r="E51" s="36">
        <v>0</v>
      </c>
      <c r="F51" s="36">
        <v>58.93</v>
      </c>
      <c r="G51" s="36">
        <v>0</v>
      </c>
      <c r="H51" s="36">
        <v>0</v>
      </c>
      <c r="I51" s="36">
        <v>1</v>
      </c>
      <c r="J51" s="36">
        <v>-9.49</v>
      </c>
      <c r="K51" s="36">
        <v>25.61</v>
      </c>
      <c r="L51" s="36">
        <v>0</v>
      </c>
      <c r="M51" s="36">
        <v>1</v>
      </c>
      <c r="N51" s="36">
        <v>-0.83</v>
      </c>
      <c r="O51" s="36">
        <v>7.31</v>
      </c>
      <c r="P51" s="36">
        <v>0</v>
      </c>
      <c r="Q51" s="36">
        <v>0</v>
      </c>
      <c r="R51" s="36">
        <v>0.96199999999999997</v>
      </c>
      <c r="S51" s="38">
        <v>0</v>
      </c>
      <c r="T51" s="36">
        <v>0</v>
      </c>
      <c r="U51" s="39">
        <v>0</v>
      </c>
      <c r="V51" s="8">
        <v>5.0046790779064798</v>
      </c>
      <c r="W51" s="36">
        <v>0</v>
      </c>
      <c r="X51" s="36">
        <v>0</v>
      </c>
      <c r="Y51" s="36">
        <v>1</v>
      </c>
      <c r="Z51" s="8">
        <v>0.41604331130468297</v>
      </c>
      <c r="AA51" s="8">
        <v>0.99988848715450296</v>
      </c>
      <c r="AB51" s="36">
        <v>0</v>
      </c>
      <c r="AC51" s="36">
        <v>0</v>
      </c>
      <c r="AD51" s="8">
        <v>139.717350500771</v>
      </c>
      <c r="AE51" s="36">
        <v>0</v>
      </c>
      <c r="AF51" s="36">
        <v>0</v>
      </c>
      <c r="AG51" s="36">
        <v>0</v>
      </c>
      <c r="AH51" s="8">
        <v>0.99481355878337896</v>
      </c>
      <c r="AI51" s="38">
        <v>0</v>
      </c>
      <c r="AJ51" s="36">
        <v>0</v>
      </c>
      <c r="AK51" s="39">
        <v>1</v>
      </c>
      <c r="AL51" s="36">
        <v>-0.48</v>
      </c>
      <c r="AM51" s="36">
        <v>3.33</v>
      </c>
      <c r="AN51" s="36">
        <v>0</v>
      </c>
      <c r="AO51" s="36">
        <v>1</v>
      </c>
      <c r="AP51" s="36">
        <v>-0.09</v>
      </c>
      <c r="AQ51" s="36">
        <v>0.72</v>
      </c>
      <c r="AR51" s="36">
        <v>0</v>
      </c>
      <c r="AS51" s="36">
        <v>1</v>
      </c>
      <c r="AT51" s="36">
        <v>-0.38</v>
      </c>
      <c r="AU51" s="36">
        <v>3.02</v>
      </c>
      <c r="AV51" s="36">
        <v>0</v>
      </c>
      <c r="AW51" s="36">
        <v>1</v>
      </c>
      <c r="AX51" s="36">
        <v>-0.06</v>
      </c>
      <c r="AY51" s="38">
        <v>0.95</v>
      </c>
      <c r="AZ51" s="36">
        <v>0</v>
      </c>
      <c r="BA51" s="39">
        <v>0</v>
      </c>
      <c r="BB51" s="36">
        <v>50</v>
      </c>
      <c r="BC51" s="36">
        <v>0</v>
      </c>
      <c r="BD51" s="36">
        <v>0</v>
      </c>
      <c r="BE51" s="36">
        <v>1</v>
      </c>
      <c r="BF51" s="36">
        <v>-0.06</v>
      </c>
      <c r="BG51" s="36">
        <v>0.4</v>
      </c>
      <c r="BH51" s="36">
        <v>0</v>
      </c>
      <c r="BI51" s="36">
        <v>0</v>
      </c>
      <c r="BJ51" s="36">
        <v>0.28999999999999998</v>
      </c>
      <c r="BK51" s="36">
        <v>0</v>
      </c>
      <c r="BL51" s="36">
        <v>0</v>
      </c>
      <c r="BM51" s="36">
        <v>0</v>
      </c>
      <c r="BN51" s="36">
        <v>0.88</v>
      </c>
      <c r="BO51" s="36">
        <v>0</v>
      </c>
      <c r="BP51" s="40">
        <v>0</v>
      </c>
    </row>
    <row r="52" spans="1:70" s="41" customFormat="1" x14ac:dyDescent="0.15">
      <c r="A52" s="42" t="s">
        <v>274</v>
      </c>
      <c r="B52" s="42" t="s">
        <v>88</v>
      </c>
      <c r="C52" s="36"/>
      <c r="D52" s="42" t="s">
        <v>233</v>
      </c>
      <c r="E52" s="36">
        <v>0</v>
      </c>
      <c r="F52">
        <v>699.752658077663</v>
      </c>
      <c r="G52" s="36">
        <v>0</v>
      </c>
      <c r="H52" s="36">
        <v>0</v>
      </c>
      <c r="I52" s="36">
        <v>1</v>
      </c>
      <c r="J52">
        <v>19.458599993370001</v>
      </c>
      <c r="K52">
        <v>1.00000312768351</v>
      </c>
      <c r="L52" s="36">
        <v>0</v>
      </c>
      <c r="M52" s="36">
        <v>1</v>
      </c>
      <c r="N52">
        <v>16.4310556579549</v>
      </c>
      <c r="O52">
        <v>0.20000570964105199</v>
      </c>
      <c r="P52" s="36">
        <v>0</v>
      </c>
      <c r="Q52" s="36">
        <v>0</v>
      </c>
      <c r="R52" s="46">
        <v>0.96425708442704205</v>
      </c>
      <c r="S52" s="38">
        <v>0</v>
      </c>
      <c r="T52" s="36">
        <v>0</v>
      </c>
      <c r="U52" s="39">
        <v>0</v>
      </c>
      <c r="V52" s="36">
        <v>20</v>
      </c>
      <c r="W52" s="36">
        <v>0</v>
      </c>
      <c r="X52" s="36">
        <v>0</v>
      </c>
      <c r="Y52" s="36">
        <v>1</v>
      </c>
      <c r="Z52" s="36">
        <v>-0.02</v>
      </c>
      <c r="AA52" s="36">
        <v>0.21</v>
      </c>
      <c r="AB52" s="36">
        <v>0</v>
      </c>
      <c r="AC52" s="36">
        <v>0</v>
      </c>
      <c r="AD52" s="36">
        <v>20</v>
      </c>
      <c r="AE52" s="36">
        <v>0</v>
      </c>
      <c r="AF52" s="36">
        <v>0</v>
      </c>
      <c r="AG52" s="36">
        <v>0</v>
      </c>
      <c r="AH52" s="36">
        <v>1E-4</v>
      </c>
      <c r="AI52" s="38">
        <v>0</v>
      </c>
      <c r="AJ52" s="36">
        <v>0</v>
      </c>
      <c r="AK52" s="39">
        <v>1</v>
      </c>
      <c r="AL52">
        <v>5.1409070609339098</v>
      </c>
      <c r="AM52">
        <v>113.547217272308</v>
      </c>
      <c r="AN52" s="36">
        <v>0</v>
      </c>
      <c r="AO52" s="36">
        <v>1</v>
      </c>
      <c r="AP52">
        <v>-0.15260514646387299</v>
      </c>
      <c r="AQ52">
        <v>0.65624818945086005</v>
      </c>
      <c r="AR52" s="36">
        <v>0</v>
      </c>
      <c r="AS52" s="36">
        <v>1</v>
      </c>
      <c r="AT52">
        <v>-0.53316206996418702</v>
      </c>
      <c r="AU52">
        <v>2.60020649663476</v>
      </c>
      <c r="AV52" s="36">
        <v>0</v>
      </c>
      <c r="AW52" s="36">
        <v>1</v>
      </c>
      <c r="AX52">
        <v>-5.9160209300685301E-2</v>
      </c>
      <c r="AY52" s="8">
        <v>0.95379022723806905</v>
      </c>
      <c r="AZ52" s="36">
        <v>0</v>
      </c>
      <c r="BA52" s="39">
        <v>0</v>
      </c>
      <c r="BB52">
        <v>120.538298729071</v>
      </c>
      <c r="BC52" s="36">
        <v>0</v>
      </c>
      <c r="BD52" s="36">
        <v>0</v>
      </c>
      <c r="BE52" s="36">
        <v>1</v>
      </c>
      <c r="BF52">
        <v>-0.178970337701301</v>
      </c>
      <c r="BG52">
        <v>0.72995049213177199</v>
      </c>
      <c r="BH52" s="36">
        <v>0</v>
      </c>
      <c r="BI52" s="36">
        <v>0</v>
      </c>
      <c r="BJ52">
        <v>2.15273947764032E-3</v>
      </c>
      <c r="BK52" s="36">
        <v>0</v>
      </c>
      <c r="BL52" s="36">
        <v>0</v>
      </c>
      <c r="BM52" s="36">
        <v>0</v>
      </c>
      <c r="BN52">
        <v>0.704269970243805</v>
      </c>
      <c r="BO52" s="36">
        <v>0</v>
      </c>
      <c r="BP52" s="40">
        <v>0</v>
      </c>
    </row>
    <row r="53" spans="1:70" s="41" customFormat="1" x14ac:dyDescent="0.15">
      <c r="A53" s="36" t="s">
        <v>275</v>
      </c>
      <c r="B53" s="36" t="s">
        <v>88</v>
      </c>
      <c r="C53" s="36"/>
      <c r="D53" s="42" t="s">
        <v>243</v>
      </c>
      <c r="E53" s="39">
        <v>0</v>
      </c>
      <c r="F53">
        <v>164.05941906636201</v>
      </c>
      <c r="G53" s="36">
        <v>0</v>
      </c>
      <c r="H53" s="36">
        <v>0</v>
      </c>
      <c r="I53" s="36">
        <v>2</v>
      </c>
      <c r="J53">
        <v>15.832000000000001</v>
      </c>
      <c r="K53">
        <v>-4.0790000000000202</v>
      </c>
      <c r="L53">
        <v>-2.43999999999998</v>
      </c>
      <c r="M53" s="36">
        <v>1</v>
      </c>
      <c r="N53">
        <v>0.49999999999997802</v>
      </c>
      <c r="O53" s="46">
        <v>14.4</v>
      </c>
      <c r="P53" s="36">
        <v>0</v>
      </c>
      <c r="Q53" s="36">
        <v>1</v>
      </c>
      <c r="R53" s="8">
        <v>-0.13001357484791501</v>
      </c>
      <c r="S53" s="8">
        <v>0.99939067866604203</v>
      </c>
      <c r="T53" s="36">
        <v>0</v>
      </c>
      <c r="U53" s="39">
        <v>0</v>
      </c>
      <c r="V53" s="36">
        <v>10</v>
      </c>
      <c r="W53" s="36">
        <v>0</v>
      </c>
      <c r="X53" s="36">
        <v>0</v>
      </c>
      <c r="Y53" s="36">
        <v>1</v>
      </c>
      <c r="Z53" s="36">
        <v>-0.04</v>
      </c>
      <c r="AA53" s="36">
        <v>0.47</v>
      </c>
      <c r="AB53" s="36">
        <v>0</v>
      </c>
      <c r="AC53" s="36">
        <v>1</v>
      </c>
      <c r="AD53" s="36">
        <v>-0.2</v>
      </c>
      <c r="AE53" s="36">
        <v>1.25</v>
      </c>
      <c r="AF53" s="36">
        <v>0</v>
      </c>
      <c r="AG53" s="36">
        <v>0</v>
      </c>
      <c r="AH53" s="36">
        <v>1E-4</v>
      </c>
      <c r="AI53" s="38">
        <v>0</v>
      </c>
      <c r="AJ53" s="36">
        <v>0</v>
      </c>
      <c r="AK53" s="39">
        <v>0</v>
      </c>
      <c r="AL53" s="36">
        <v>300</v>
      </c>
      <c r="AM53" s="47">
        <v>0</v>
      </c>
      <c r="AN53" s="36">
        <v>0</v>
      </c>
      <c r="AO53" s="36">
        <v>1</v>
      </c>
      <c r="AP53" s="36">
        <v>0.09</v>
      </c>
      <c r="AQ53" s="36">
        <v>0.57999999999999996</v>
      </c>
      <c r="AR53" s="36">
        <v>0</v>
      </c>
      <c r="AS53" s="36">
        <v>1</v>
      </c>
      <c r="AT53" s="36">
        <v>-0.26</v>
      </c>
      <c r="AU53" s="36">
        <v>2.77</v>
      </c>
      <c r="AV53" s="36">
        <v>0</v>
      </c>
      <c r="AW53" s="36">
        <v>1</v>
      </c>
      <c r="AX53" s="36">
        <v>-0.03</v>
      </c>
      <c r="AY53" s="38">
        <v>0.4</v>
      </c>
      <c r="AZ53" s="36">
        <v>0</v>
      </c>
      <c r="BA53" s="39">
        <v>0</v>
      </c>
      <c r="BB53" s="36">
        <v>200</v>
      </c>
      <c r="BC53" s="36">
        <v>0</v>
      </c>
      <c r="BD53" s="36">
        <v>0</v>
      </c>
      <c r="BE53" s="36">
        <v>1</v>
      </c>
      <c r="BF53" s="36">
        <v>-0.09</v>
      </c>
      <c r="BG53" s="36">
        <v>0.82</v>
      </c>
      <c r="BH53" s="36">
        <v>0</v>
      </c>
      <c r="BI53" s="36">
        <v>1</v>
      </c>
      <c r="BJ53" s="36">
        <v>-0.02</v>
      </c>
      <c r="BK53" s="36">
        <v>0.26</v>
      </c>
      <c r="BL53" s="36">
        <v>0</v>
      </c>
      <c r="BM53" s="36">
        <v>1</v>
      </c>
      <c r="BN53" s="36">
        <v>-0.12</v>
      </c>
      <c r="BO53" s="36">
        <v>0.83</v>
      </c>
      <c r="BP53" s="40">
        <v>0</v>
      </c>
    </row>
    <row r="54" spans="1:70" x14ac:dyDescent="0.15">
      <c r="A54" t="str">
        <f>"sand_dunrik 1"&amp;" "&amp;BQ54</f>
        <v>sand_dunrik 1 94</v>
      </c>
      <c r="B54" s="42" t="s">
        <v>88</v>
      </c>
      <c r="C54" s="36" t="s">
        <v>286</v>
      </c>
      <c r="D54" s="42" t="s">
        <v>233</v>
      </c>
      <c r="E54" s="36">
        <v>0</v>
      </c>
      <c r="F54">
        <f>146.1-92.11*BR54</f>
        <v>59.516599999999997</v>
      </c>
      <c r="G54" s="36">
        <v>0</v>
      </c>
      <c r="H54" s="36">
        <v>0</v>
      </c>
      <c r="I54" s="36">
        <v>1</v>
      </c>
      <c r="J54">
        <f>0.3375-8.9*BR54</f>
        <v>-8.0284999999999993</v>
      </c>
      <c r="K54" s="36">
        <f>0.3667+25.89*BR54</f>
        <v>24.703300000000002</v>
      </c>
      <c r="L54" s="36">
        <v>0</v>
      </c>
      <c r="M54" s="36">
        <v>1</v>
      </c>
      <c r="N54">
        <f>-0.9178</f>
        <v>-0.91779999999999995</v>
      </c>
      <c r="O54">
        <f>8.73-0.6982*BR54</f>
        <v>8.0736920000000012</v>
      </c>
      <c r="P54" s="36">
        <v>0</v>
      </c>
      <c r="Q54" s="36">
        <v>0</v>
      </c>
      <c r="R54">
        <f>0.917+0.06193*BR54</f>
        <v>0.97521420000000003</v>
      </c>
      <c r="S54" s="36">
        <v>0</v>
      </c>
      <c r="T54" s="36">
        <v>0</v>
      </c>
      <c r="U54" s="36">
        <v>0</v>
      </c>
      <c r="V54" s="36">
        <v>20</v>
      </c>
      <c r="W54" s="36">
        <v>0</v>
      </c>
      <c r="X54" s="36">
        <v>0</v>
      </c>
      <c r="Y54" s="36">
        <v>1</v>
      </c>
      <c r="Z54">
        <f>-0.1989+0.2019*BR54</f>
        <v>-9.114000000000011E-3</v>
      </c>
      <c r="AA54" s="36">
        <v>0.26050000000000001</v>
      </c>
      <c r="AB54" s="36">
        <v>0</v>
      </c>
      <c r="AC54" s="36">
        <v>0</v>
      </c>
      <c r="AD54" s="36">
        <v>17</v>
      </c>
      <c r="AE54" s="36">
        <v>0</v>
      </c>
      <c r="AF54" s="36">
        <v>0</v>
      </c>
      <c r="AG54" s="36">
        <v>0</v>
      </c>
      <c r="AH54" s="36">
        <v>1E-4</v>
      </c>
      <c r="AI54" s="36">
        <v>0</v>
      </c>
      <c r="AJ54" s="36">
        <v>0</v>
      </c>
      <c r="AK54" s="36">
        <v>1</v>
      </c>
      <c r="AL54">
        <f>0.1695-0.7018*BR54</f>
        <v>-0.49019199999999996</v>
      </c>
      <c r="AM54">
        <f>0.515+2.883*BR54</f>
        <v>3.2250199999999998</v>
      </c>
      <c r="AN54" s="36">
        <v>0</v>
      </c>
      <c r="AO54" s="36">
        <v>1</v>
      </c>
      <c r="AP54">
        <f>0.03988-0.1606*BR54</f>
        <v>-0.11108399999999999</v>
      </c>
      <c r="AQ54">
        <f>0.09952+0.7996*BR54</f>
        <v>0.8511439999999999</v>
      </c>
      <c r="AR54" s="36">
        <v>0</v>
      </c>
      <c r="AS54" s="36">
        <v>1</v>
      </c>
      <c r="AT54">
        <f>-0.007969-0.4292*BR54</f>
        <v>-0.41141700000000003</v>
      </c>
      <c r="AU54">
        <f>6.505-2.985*BR54</f>
        <v>3.6991000000000001</v>
      </c>
      <c r="AV54" s="36">
        <v>0</v>
      </c>
      <c r="AW54" s="36">
        <v>1</v>
      </c>
      <c r="AX54">
        <f>0.004994-0.07005*BR54</f>
        <v>-6.0853000000000004E-2</v>
      </c>
      <c r="AY54">
        <f>0.09978+0.7974*BR54</f>
        <v>0.84933599999999998</v>
      </c>
      <c r="AZ54" s="36">
        <v>0</v>
      </c>
      <c r="BA54" s="36">
        <v>0</v>
      </c>
      <c r="BB54" s="36">
        <v>44.89</v>
      </c>
      <c r="BC54" s="36">
        <v>0</v>
      </c>
      <c r="BD54" s="36">
        <v>0</v>
      </c>
      <c r="BE54" s="36">
        <v>1</v>
      </c>
      <c r="BF54">
        <f>0.01998-0.09041*BR54</f>
        <v>-6.5005400000000005E-2</v>
      </c>
      <c r="BG54" s="36">
        <f>0.09981+0.371*BR54</f>
        <v>0.44855</v>
      </c>
      <c r="BH54" s="36">
        <v>0</v>
      </c>
      <c r="BI54" s="36">
        <v>0</v>
      </c>
      <c r="BJ54" s="36">
        <v>0.35149999999999998</v>
      </c>
      <c r="BK54" s="36">
        <v>0</v>
      </c>
      <c r="BL54" s="36">
        <v>0</v>
      </c>
      <c r="BM54" s="36">
        <v>0</v>
      </c>
      <c r="BN54">
        <f>0.3+0.4986*BR54</f>
        <v>0.76868399999999992</v>
      </c>
      <c r="BO54" s="36">
        <v>0</v>
      </c>
      <c r="BP54" s="40">
        <v>0</v>
      </c>
      <c r="BQ54">
        <v>94</v>
      </c>
      <c r="BR54">
        <f>BQ54/100</f>
        <v>0.94</v>
      </c>
    </row>
    <row r="55" spans="1:70" x14ac:dyDescent="0.15">
      <c r="A55" t="str">
        <f>"sand_dunrik 1"&amp;" "&amp;BQ55</f>
        <v>sand_dunrik 1 77</v>
      </c>
      <c r="B55" s="42" t="s">
        <v>88</v>
      </c>
      <c r="C55" s="36" t="s">
        <v>286</v>
      </c>
      <c r="D55" s="42" t="s">
        <v>233</v>
      </c>
      <c r="E55" s="36">
        <v>0</v>
      </c>
      <c r="F55">
        <f t="shared" ref="F55:F63" si="0">146.1-92.11*BR55</f>
        <v>75.175299999999993</v>
      </c>
      <c r="G55" s="36">
        <v>0</v>
      </c>
      <c r="H55" s="36">
        <v>0</v>
      </c>
      <c r="I55" s="36">
        <v>1</v>
      </c>
      <c r="J55">
        <f t="shared" ref="J55:J63" si="1">0.3375-8.9*BR55</f>
        <v>-6.5155000000000003</v>
      </c>
      <c r="K55" s="36">
        <f t="shared" ref="K55:K63" si="2">0.3667+25.89*BR55</f>
        <v>20.302000000000003</v>
      </c>
      <c r="L55" s="36">
        <v>0</v>
      </c>
      <c r="M55" s="36">
        <v>1</v>
      </c>
      <c r="N55">
        <f t="shared" ref="N55:N63" si="3">-0.9178</f>
        <v>-0.91779999999999995</v>
      </c>
      <c r="O55">
        <f t="shared" ref="O55:O63" si="4">8.73-0.6982*BR55</f>
        <v>8.1923860000000008</v>
      </c>
      <c r="P55" s="36">
        <v>0</v>
      </c>
      <c r="Q55" s="36">
        <v>0</v>
      </c>
      <c r="R55">
        <f t="shared" ref="R55:R63" si="5">0.917+0.06193*BR55</f>
        <v>0.96468609999999999</v>
      </c>
      <c r="S55" s="36">
        <v>0</v>
      </c>
      <c r="T55" s="36">
        <v>0</v>
      </c>
      <c r="U55" s="36">
        <v>0</v>
      </c>
      <c r="V55" s="36">
        <v>20</v>
      </c>
      <c r="W55" s="36">
        <v>0</v>
      </c>
      <c r="X55" s="36">
        <v>0</v>
      </c>
      <c r="Y55" s="36">
        <v>1</v>
      </c>
      <c r="Z55">
        <f t="shared" ref="Z55:Z63" si="6">-0.1989+0.2019*BR55</f>
        <v>-4.3437000000000003E-2</v>
      </c>
      <c r="AA55" s="36">
        <v>0.26050000000000001</v>
      </c>
      <c r="AB55" s="36">
        <v>0</v>
      </c>
      <c r="AC55" s="36">
        <v>0</v>
      </c>
      <c r="AD55" s="36">
        <v>17</v>
      </c>
      <c r="AE55" s="36">
        <v>0</v>
      </c>
      <c r="AF55" s="36">
        <v>0</v>
      </c>
      <c r="AG55" s="36">
        <v>0</v>
      </c>
      <c r="AH55" s="36">
        <v>1E-4</v>
      </c>
      <c r="AI55" s="36">
        <v>0</v>
      </c>
      <c r="AJ55" s="36">
        <v>0</v>
      </c>
      <c r="AK55" s="36">
        <v>1</v>
      </c>
      <c r="AL55">
        <f t="shared" ref="AL55:AL63" si="7">0.1695-0.7018*BR55</f>
        <v>-0.37088600000000005</v>
      </c>
      <c r="AM55">
        <f t="shared" ref="AM55:AM63" si="8">0.515+2.883*BR55</f>
        <v>2.7349100000000002</v>
      </c>
      <c r="AN55" s="36">
        <v>0</v>
      </c>
      <c r="AO55" s="36">
        <v>1</v>
      </c>
      <c r="AP55">
        <f t="shared" ref="AP55:AP63" si="9">0.03988-0.1606*BR55</f>
        <v>-8.3781999999999995E-2</v>
      </c>
      <c r="AQ55">
        <f t="shared" ref="AQ55:AQ63" si="10">0.09952+0.7996*BR55</f>
        <v>0.71521199999999996</v>
      </c>
      <c r="AR55" s="36">
        <v>0</v>
      </c>
      <c r="AS55" s="36">
        <v>1</v>
      </c>
      <c r="AT55">
        <f t="shared" ref="AT55:AT63" si="11">-0.007969-0.4292*BR55</f>
        <v>-0.338453</v>
      </c>
      <c r="AU55">
        <f t="shared" ref="AU55:AU63" si="12">6.505-2.985*BR55</f>
        <v>4.20655</v>
      </c>
      <c r="AV55" s="36">
        <v>0</v>
      </c>
      <c r="AW55" s="36">
        <v>1</v>
      </c>
      <c r="AX55">
        <f t="shared" ref="AX55:AX63" si="13">0.004994-0.07005*BR55</f>
        <v>-4.8944500000000002E-2</v>
      </c>
      <c r="AY55">
        <f t="shared" ref="AY55:AY63" si="14">0.09978+0.7974*BR55</f>
        <v>0.71377800000000002</v>
      </c>
      <c r="AZ55" s="36">
        <v>0</v>
      </c>
      <c r="BA55" s="36">
        <v>0</v>
      </c>
      <c r="BB55" s="36">
        <v>44.89</v>
      </c>
      <c r="BC55" s="36">
        <v>0</v>
      </c>
      <c r="BD55" s="36">
        <v>0</v>
      </c>
      <c r="BE55" s="36">
        <v>1</v>
      </c>
      <c r="BF55">
        <f t="shared" ref="BF55:BF63" si="15">0.01998-0.09041*BR55</f>
        <v>-4.9635700000000005E-2</v>
      </c>
      <c r="BG55" s="36">
        <f t="shared" ref="BG55:BG63" si="16">0.09981+0.371*BR55</f>
        <v>0.38547999999999999</v>
      </c>
      <c r="BH55" s="36">
        <v>0</v>
      </c>
      <c r="BI55" s="36">
        <v>0</v>
      </c>
      <c r="BJ55" s="36">
        <v>0.35149999999999998</v>
      </c>
      <c r="BK55" s="36">
        <v>0</v>
      </c>
      <c r="BL55" s="36">
        <v>0</v>
      </c>
      <c r="BM55" s="36">
        <v>0</v>
      </c>
      <c r="BN55">
        <f t="shared" ref="BN55:BN63" si="17">0.3+0.4986*BR55</f>
        <v>0.68392199999999992</v>
      </c>
      <c r="BO55" s="36">
        <v>0</v>
      </c>
      <c r="BP55" s="40">
        <v>0</v>
      </c>
      <c r="BQ55">
        <v>77</v>
      </c>
      <c r="BR55">
        <f t="shared" ref="BR55:BR63" si="18">BQ55/100</f>
        <v>0.77</v>
      </c>
    </row>
    <row r="56" spans="1:70" x14ac:dyDescent="0.15">
      <c r="A56" t="str">
        <f>"sand_dunrik 1"&amp;" "&amp;BQ56</f>
        <v>sand_dunrik 1 51</v>
      </c>
      <c r="B56" s="42" t="s">
        <v>88</v>
      </c>
      <c r="C56" s="36" t="s">
        <v>286</v>
      </c>
      <c r="D56" s="42" t="s">
        <v>233</v>
      </c>
      <c r="E56" s="36">
        <v>0</v>
      </c>
      <c r="F56">
        <f t="shared" si="0"/>
        <v>99.123899999999992</v>
      </c>
      <c r="G56" s="36">
        <v>0</v>
      </c>
      <c r="H56" s="36">
        <v>0</v>
      </c>
      <c r="I56" s="36">
        <v>1</v>
      </c>
      <c r="J56">
        <f t="shared" si="1"/>
        <v>-4.2015000000000002</v>
      </c>
      <c r="K56" s="36">
        <f t="shared" si="2"/>
        <v>13.570600000000001</v>
      </c>
      <c r="L56" s="36">
        <v>0</v>
      </c>
      <c r="M56" s="36">
        <v>1</v>
      </c>
      <c r="N56">
        <f t="shared" si="3"/>
        <v>-0.91779999999999995</v>
      </c>
      <c r="O56">
        <f t="shared" si="4"/>
        <v>8.3739179999999998</v>
      </c>
      <c r="P56" s="36">
        <v>0</v>
      </c>
      <c r="Q56" s="36">
        <v>0</v>
      </c>
      <c r="R56">
        <f t="shared" si="5"/>
        <v>0.94858430000000005</v>
      </c>
      <c r="S56" s="36">
        <v>0</v>
      </c>
      <c r="T56" s="36">
        <v>0</v>
      </c>
      <c r="U56" s="36">
        <v>0</v>
      </c>
      <c r="V56" s="36">
        <v>20</v>
      </c>
      <c r="W56" s="36">
        <v>0</v>
      </c>
      <c r="X56" s="36">
        <v>0</v>
      </c>
      <c r="Y56" s="36">
        <v>1</v>
      </c>
      <c r="Z56">
        <f t="shared" si="6"/>
        <v>-9.5930999999999989E-2</v>
      </c>
      <c r="AA56" s="36">
        <v>0.26050000000000001</v>
      </c>
      <c r="AB56" s="36">
        <v>0</v>
      </c>
      <c r="AC56" s="36">
        <v>0</v>
      </c>
      <c r="AD56" s="36">
        <v>17</v>
      </c>
      <c r="AE56" s="36">
        <v>0</v>
      </c>
      <c r="AF56" s="36">
        <v>0</v>
      </c>
      <c r="AG56" s="36">
        <v>0</v>
      </c>
      <c r="AH56" s="36">
        <v>1E-4</v>
      </c>
      <c r="AI56" s="36">
        <v>0</v>
      </c>
      <c r="AJ56" s="36">
        <v>0</v>
      </c>
      <c r="AK56" s="36">
        <v>1</v>
      </c>
      <c r="AL56">
        <f t="shared" si="7"/>
        <v>-0.188418</v>
      </c>
      <c r="AM56">
        <f t="shared" si="8"/>
        <v>1.9853300000000003</v>
      </c>
      <c r="AN56" s="36">
        <v>0</v>
      </c>
      <c r="AO56" s="36">
        <v>1</v>
      </c>
      <c r="AP56">
        <f t="shared" si="9"/>
        <v>-4.2025999999999994E-2</v>
      </c>
      <c r="AQ56">
        <f t="shared" si="10"/>
        <v>0.50731599999999999</v>
      </c>
      <c r="AR56" s="36">
        <v>0</v>
      </c>
      <c r="AS56" s="36">
        <v>1</v>
      </c>
      <c r="AT56">
        <f t="shared" si="11"/>
        <v>-0.22686100000000001</v>
      </c>
      <c r="AU56">
        <f t="shared" si="12"/>
        <v>4.9826499999999996</v>
      </c>
      <c r="AV56" s="36">
        <v>0</v>
      </c>
      <c r="AW56" s="36">
        <v>1</v>
      </c>
      <c r="AX56">
        <f t="shared" si="13"/>
        <v>-3.0731500000000002E-2</v>
      </c>
      <c r="AY56">
        <f t="shared" si="14"/>
        <v>0.50645399999999996</v>
      </c>
      <c r="AZ56" s="36">
        <v>0</v>
      </c>
      <c r="BA56" s="36">
        <v>0</v>
      </c>
      <c r="BB56" s="36">
        <v>44.89</v>
      </c>
      <c r="BC56" s="36">
        <v>0</v>
      </c>
      <c r="BD56" s="36">
        <v>0</v>
      </c>
      <c r="BE56" s="36">
        <v>1</v>
      </c>
      <c r="BF56">
        <f t="shared" si="15"/>
        <v>-2.6129099999999999E-2</v>
      </c>
      <c r="BG56" s="36">
        <f t="shared" si="16"/>
        <v>0.28902</v>
      </c>
      <c r="BH56" s="36">
        <v>0</v>
      </c>
      <c r="BI56" s="36">
        <v>0</v>
      </c>
      <c r="BJ56" s="36">
        <v>0.35149999999999998</v>
      </c>
      <c r="BK56" s="36">
        <v>0</v>
      </c>
      <c r="BL56" s="36">
        <v>0</v>
      </c>
      <c r="BM56" s="36">
        <v>0</v>
      </c>
      <c r="BN56">
        <f t="shared" si="17"/>
        <v>0.55428600000000006</v>
      </c>
      <c r="BO56" s="36">
        <v>0</v>
      </c>
      <c r="BP56" s="40">
        <v>0</v>
      </c>
      <c r="BQ56">
        <v>51</v>
      </c>
      <c r="BR56">
        <f t="shared" si="18"/>
        <v>0.51</v>
      </c>
    </row>
    <row r="57" spans="1:70" x14ac:dyDescent="0.15">
      <c r="A57" t="str">
        <f t="shared" ref="A57:A58" si="19">"sand_dunrik 1"&amp;" "&amp;BQ57</f>
        <v>sand_dunrik 1 59</v>
      </c>
      <c r="B57" s="42" t="s">
        <v>88</v>
      </c>
      <c r="C57" s="36" t="s">
        <v>286</v>
      </c>
      <c r="D57" s="42" t="s">
        <v>233</v>
      </c>
      <c r="E57" s="36">
        <v>0</v>
      </c>
      <c r="F57">
        <f t="shared" si="0"/>
        <v>91.755099999999999</v>
      </c>
      <c r="G57" s="36">
        <v>0</v>
      </c>
      <c r="H57" s="36">
        <v>0</v>
      </c>
      <c r="I57" s="36">
        <v>1</v>
      </c>
      <c r="J57">
        <f t="shared" si="1"/>
        <v>-4.9135</v>
      </c>
      <c r="K57" s="36">
        <f t="shared" si="2"/>
        <v>15.6418</v>
      </c>
      <c r="L57" s="36">
        <v>0</v>
      </c>
      <c r="M57" s="36">
        <v>1</v>
      </c>
      <c r="N57">
        <f t="shared" si="3"/>
        <v>-0.91779999999999995</v>
      </c>
      <c r="O57">
        <f t="shared" si="4"/>
        <v>8.3180620000000012</v>
      </c>
      <c r="P57" s="36">
        <v>0</v>
      </c>
      <c r="Q57" s="36">
        <v>0</v>
      </c>
      <c r="R57">
        <f t="shared" si="5"/>
        <v>0.95353870000000007</v>
      </c>
      <c r="S57" s="36">
        <v>0</v>
      </c>
      <c r="T57" s="36">
        <v>0</v>
      </c>
      <c r="U57" s="36">
        <v>0</v>
      </c>
      <c r="V57" s="36">
        <v>20</v>
      </c>
      <c r="W57" s="36">
        <v>0</v>
      </c>
      <c r="X57" s="36">
        <v>0</v>
      </c>
      <c r="Y57" s="36">
        <v>1</v>
      </c>
      <c r="Z57">
        <f t="shared" si="6"/>
        <v>-7.9779000000000003E-2</v>
      </c>
      <c r="AA57" s="36">
        <v>0.26050000000000001</v>
      </c>
      <c r="AB57" s="36">
        <v>0</v>
      </c>
      <c r="AC57" s="36">
        <v>0</v>
      </c>
      <c r="AD57" s="36">
        <v>17</v>
      </c>
      <c r="AE57" s="36">
        <v>0</v>
      </c>
      <c r="AF57" s="36">
        <v>0</v>
      </c>
      <c r="AG57" s="36">
        <v>0</v>
      </c>
      <c r="AH57" s="36">
        <v>1E-4</v>
      </c>
      <c r="AI57" s="36">
        <v>0</v>
      </c>
      <c r="AJ57" s="36">
        <v>0</v>
      </c>
      <c r="AK57" s="36">
        <v>1</v>
      </c>
      <c r="AL57">
        <f t="shared" si="7"/>
        <v>-0.24456199999999997</v>
      </c>
      <c r="AM57">
        <f t="shared" si="8"/>
        <v>2.21597</v>
      </c>
      <c r="AN57" s="36">
        <v>0</v>
      </c>
      <c r="AO57" s="36">
        <v>1</v>
      </c>
      <c r="AP57">
        <f t="shared" si="9"/>
        <v>-5.4873999999999992E-2</v>
      </c>
      <c r="AQ57">
        <f t="shared" si="10"/>
        <v>0.5712839999999999</v>
      </c>
      <c r="AR57" s="36">
        <v>0</v>
      </c>
      <c r="AS57" s="36">
        <v>1</v>
      </c>
      <c r="AT57">
        <f t="shared" si="11"/>
        <v>-0.26119700000000001</v>
      </c>
      <c r="AU57">
        <f t="shared" si="12"/>
        <v>4.7438500000000001</v>
      </c>
      <c r="AV57" s="36">
        <v>0</v>
      </c>
      <c r="AW57" s="36">
        <v>1</v>
      </c>
      <c r="AX57">
        <f t="shared" si="13"/>
        <v>-3.63355E-2</v>
      </c>
      <c r="AY57">
        <f t="shared" si="14"/>
        <v>0.57024600000000003</v>
      </c>
      <c r="AZ57" s="36">
        <v>0</v>
      </c>
      <c r="BA57" s="36">
        <v>0</v>
      </c>
      <c r="BB57" s="36">
        <v>44.89</v>
      </c>
      <c r="BC57" s="36">
        <v>0</v>
      </c>
      <c r="BD57" s="36">
        <v>0</v>
      </c>
      <c r="BE57" s="36">
        <v>1</v>
      </c>
      <c r="BF57">
        <f t="shared" si="15"/>
        <v>-3.33619E-2</v>
      </c>
      <c r="BG57" s="36">
        <f t="shared" si="16"/>
        <v>0.31869999999999998</v>
      </c>
      <c r="BH57" s="36">
        <v>0</v>
      </c>
      <c r="BI57" s="36">
        <v>0</v>
      </c>
      <c r="BJ57" s="36">
        <v>0.35149999999999998</v>
      </c>
      <c r="BK57" s="36">
        <v>0</v>
      </c>
      <c r="BL57" s="36">
        <v>0</v>
      </c>
      <c r="BM57" s="36">
        <v>0</v>
      </c>
      <c r="BN57">
        <f t="shared" si="17"/>
        <v>0.59417399999999998</v>
      </c>
      <c r="BO57" s="36">
        <v>0</v>
      </c>
      <c r="BP57" s="40">
        <v>0</v>
      </c>
      <c r="BQ57">
        <v>59</v>
      </c>
      <c r="BR57">
        <f t="shared" si="18"/>
        <v>0.59</v>
      </c>
    </row>
    <row r="58" spans="1:70" x14ac:dyDescent="0.15">
      <c r="A58" t="str">
        <f t="shared" si="19"/>
        <v>sand_dunrik 1 70</v>
      </c>
      <c r="B58" s="42" t="s">
        <v>88</v>
      </c>
      <c r="C58" s="36" t="s">
        <v>286</v>
      </c>
      <c r="D58" s="42" t="s">
        <v>233</v>
      </c>
      <c r="E58" s="36">
        <v>0</v>
      </c>
      <c r="F58">
        <f t="shared" si="0"/>
        <v>81.623000000000005</v>
      </c>
      <c r="G58" s="36">
        <v>0</v>
      </c>
      <c r="H58" s="36">
        <v>0</v>
      </c>
      <c r="I58" s="36">
        <v>1</v>
      </c>
      <c r="J58">
        <f t="shared" si="1"/>
        <v>-5.8924999999999992</v>
      </c>
      <c r="K58" s="36">
        <f t="shared" si="2"/>
        <v>18.489699999999999</v>
      </c>
      <c r="L58" s="36">
        <v>0</v>
      </c>
      <c r="M58" s="36">
        <v>1</v>
      </c>
      <c r="N58">
        <f t="shared" si="3"/>
        <v>-0.91779999999999995</v>
      </c>
      <c r="O58">
        <f t="shared" si="4"/>
        <v>8.2412600000000005</v>
      </c>
      <c r="P58" s="36">
        <v>0</v>
      </c>
      <c r="Q58" s="36">
        <v>0</v>
      </c>
      <c r="R58">
        <f t="shared" si="5"/>
        <v>0.96035100000000007</v>
      </c>
      <c r="S58" s="36">
        <v>0</v>
      </c>
      <c r="T58" s="36">
        <v>0</v>
      </c>
      <c r="U58" s="36">
        <v>0</v>
      </c>
      <c r="V58" s="36">
        <v>20</v>
      </c>
      <c r="W58" s="36">
        <v>0</v>
      </c>
      <c r="X58" s="36">
        <v>0</v>
      </c>
      <c r="Y58" s="36">
        <v>1</v>
      </c>
      <c r="Z58">
        <f t="shared" si="6"/>
        <v>-5.757000000000001E-2</v>
      </c>
      <c r="AA58" s="36">
        <v>0.26050000000000001</v>
      </c>
      <c r="AB58" s="36">
        <v>0</v>
      </c>
      <c r="AC58" s="36">
        <v>0</v>
      </c>
      <c r="AD58" s="36">
        <v>17</v>
      </c>
      <c r="AE58" s="36">
        <v>0</v>
      </c>
      <c r="AF58" s="36">
        <v>0</v>
      </c>
      <c r="AG58" s="36">
        <v>0</v>
      </c>
      <c r="AH58" s="36">
        <v>1E-4</v>
      </c>
      <c r="AI58" s="36">
        <v>0</v>
      </c>
      <c r="AJ58" s="36">
        <v>0</v>
      </c>
      <c r="AK58" s="36">
        <v>1</v>
      </c>
      <c r="AL58">
        <f t="shared" si="7"/>
        <v>-0.32175999999999993</v>
      </c>
      <c r="AM58">
        <f t="shared" si="8"/>
        <v>2.5331000000000001</v>
      </c>
      <c r="AN58" s="36">
        <v>0</v>
      </c>
      <c r="AO58" s="36">
        <v>1</v>
      </c>
      <c r="AP58">
        <f t="shared" si="9"/>
        <v>-7.2539999999999993E-2</v>
      </c>
      <c r="AQ58">
        <f t="shared" si="10"/>
        <v>0.65924000000000005</v>
      </c>
      <c r="AR58" s="36">
        <v>0</v>
      </c>
      <c r="AS58" s="36">
        <v>1</v>
      </c>
      <c r="AT58">
        <f t="shared" si="11"/>
        <v>-0.30840899999999999</v>
      </c>
      <c r="AU58">
        <f t="shared" si="12"/>
        <v>4.4154999999999998</v>
      </c>
      <c r="AV58" s="36">
        <v>0</v>
      </c>
      <c r="AW58" s="36">
        <v>1</v>
      </c>
      <c r="AX58">
        <f t="shared" si="13"/>
        <v>-4.4040999999999997E-2</v>
      </c>
      <c r="AY58">
        <f t="shared" si="14"/>
        <v>0.65795999999999999</v>
      </c>
      <c r="AZ58" s="36">
        <v>0</v>
      </c>
      <c r="BA58" s="36">
        <v>0</v>
      </c>
      <c r="BB58" s="36">
        <v>44.89</v>
      </c>
      <c r="BC58" s="36">
        <v>0</v>
      </c>
      <c r="BD58" s="36">
        <v>0</v>
      </c>
      <c r="BE58" s="36">
        <v>1</v>
      </c>
      <c r="BF58">
        <f t="shared" si="15"/>
        <v>-4.3306999999999998E-2</v>
      </c>
      <c r="BG58" s="36">
        <f t="shared" si="16"/>
        <v>0.35951</v>
      </c>
      <c r="BH58" s="36">
        <v>0</v>
      </c>
      <c r="BI58" s="36">
        <v>0</v>
      </c>
      <c r="BJ58" s="36">
        <v>0.35149999999999998</v>
      </c>
      <c r="BK58" s="36">
        <v>0</v>
      </c>
      <c r="BL58" s="36">
        <v>0</v>
      </c>
      <c r="BM58" s="36">
        <v>0</v>
      </c>
      <c r="BN58">
        <f t="shared" si="17"/>
        <v>0.64901999999999993</v>
      </c>
      <c r="BO58" s="36">
        <v>0</v>
      </c>
      <c r="BP58" s="40">
        <v>0</v>
      </c>
      <c r="BQ58">
        <v>70</v>
      </c>
      <c r="BR58">
        <f t="shared" si="18"/>
        <v>0.7</v>
      </c>
    </row>
    <row r="59" spans="1:70" x14ac:dyDescent="0.15">
      <c r="A59" t="str">
        <f t="shared" ref="A59:A63" si="20">"sand_dunrik"&amp;" "&amp;BQ59</f>
        <v>sand_dunrik 74</v>
      </c>
      <c r="B59" s="42" t="s">
        <v>88</v>
      </c>
      <c r="C59" s="36" t="s">
        <v>286</v>
      </c>
      <c r="D59" s="42" t="s">
        <v>233</v>
      </c>
      <c r="E59" s="36">
        <v>0</v>
      </c>
      <c r="F59">
        <f t="shared" si="0"/>
        <v>77.938599999999994</v>
      </c>
      <c r="G59" s="36">
        <v>0</v>
      </c>
      <c r="H59" s="36">
        <v>0</v>
      </c>
      <c r="I59" s="36">
        <v>1</v>
      </c>
      <c r="J59">
        <f t="shared" si="1"/>
        <v>-6.2484999999999999</v>
      </c>
      <c r="K59" s="36">
        <f t="shared" si="2"/>
        <v>19.525300000000001</v>
      </c>
      <c r="L59" s="36">
        <v>0</v>
      </c>
      <c r="M59" s="36">
        <v>1</v>
      </c>
      <c r="N59">
        <f t="shared" si="3"/>
        <v>-0.91779999999999995</v>
      </c>
      <c r="O59">
        <f t="shared" si="4"/>
        <v>8.2133320000000012</v>
      </c>
      <c r="P59" s="36">
        <v>0</v>
      </c>
      <c r="Q59" s="36">
        <v>0</v>
      </c>
      <c r="R59">
        <f t="shared" si="5"/>
        <v>0.96282820000000002</v>
      </c>
      <c r="S59" s="36">
        <v>0</v>
      </c>
      <c r="T59" s="36">
        <v>0</v>
      </c>
      <c r="U59" s="36">
        <v>0</v>
      </c>
      <c r="V59" s="36">
        <v>20</v>
      </c>
      <c r="W59" s="36">
        <v>0</v>
      </c>
      <c r="X59" s="36">
        <v>0</v>
      </c>
      <c r="Y59" s="36">
        <v>1</v>
      </c>
      <c r="Z59">
        <f t="shared" si="6"/>
        <v>-4.949400000000001E-2</v>
      </c>
      <c r="AA59" s="36">
        <v>0.26050000000000001</v>
      </c>
      <c r="AB59" s="36">
        <v>0</v>
      </c>
      <c r="AC59" s="36">
        <v>0</v>
      </c>
      <c r="AD59" s="36">
        <v>17</v>
      </c>
      <c r="AE59" s="36">
        <v>0</v>
      </c>
      <c r="AF59" s="36">
        <v>0</v>
      </c>
      <c r="AG59" s="36">
        <v>0</v>
      </c>
      <c r="AH59" s="36">
        <v>1E-4</v>
      </c>
      <c r="AI59" s="36">
        <v>0</v>
      </c>
      <c r="AJ59" s="36">
        <v>0</v>
      </c>
      <c r="AK59" s="36">
        <v>1</v>
      </c>
      <c r="AL59">
        <f t="shared" si="7"/>
        <v>-0.34983200000000003</v>
      </c>
      <c r="AM59">
        <f t="shared" si="8"/>
        <v>2.6484200000000002</v>
      </c>
      <c r="AN59" s="36">
        <v>0</v>
      </c>
      <c r="AO59" s="36">
        <v>1</v>
      </c>
      <c r="AP59">
        <f t="shared" si="9"/>
        <v>-7.8963999999999993E-2</v>
      </c>
      <c r="AQ59">
        <f t="shared" si="10"/>
        <v>0.69122400000000006</v>
      </c>
      <c r="AR59" s="36">
        <v>0</v>
      </c>
      <c r="AS59" s="36">
        <v>1</v>
      </c>
      <c r="AT59">
        <f t="shared" si="11"/>
        <v>-0.32557700000000001</v>
      </c>
      <c r="AU59">
        <f t="shared" si="12"/>
        <v>4.2961</v>
      </c>
      <c r="AV59" s="36">
        <v>0</v>
      </c>
      <c r="AW59" s="36">
        <v>1</v>
      </c>
      <c r="AX59">
        <f t="shared" si="13"/>
        <v>-4.6843000000000003E-2</v>
      </c>
      <c r="AY59">
        <f t="shared" si="14"/>
        <v>0.68985600000000002</v>
      </c>
      <c r="AZ59" s="36">
        <v>0</v>
      </c>
      <c r="BA59" s="36">
        <v>0</v>
      </c>
      <c r="BB59" s="36">
        <v>44.89</v>
      </c>
      <c r="BC59" s="36">
        <v>0</v>
      </c>
      <c r="BD59" s="36">
        <v>0</v>
      </c>
      <c r="BE59" s="36">
        <v>1</v>
      </c>
      <c r="BF59">
        <f t="shared" si="15"/>
        <v>-4.6923400000000004E-2</v>
      </c>
      <c r="BG59" s="36">
        <f t="shared" si="16"/>
        <v>0.37435000000000002</v>
      </c>
      <c r="BH59" s="36">
        <v>0</v>
      </c>
      <c r="BI59" s="36">
        <v>0</v>
      </c>
      <c r="BJ59" s="36">
        <v>0.35149999999999998</v>
      </c>
      <c r="BK59" s="36">
        <v>0</v>
      </c>
      <c r="BL59" s="36">
        <v>0</v>
      </c>
      <c r="BM59" s="36">
        <v>0</v>
      </c>
      <c r="BN59">
        <f t="shared" si="17"/>
        <v>0.66896399999999989</v>
      </c>
      <c r="BO59" s="36">
        <v>0</v>
      </c>
      <c r="BP59" s="40">
        <v>0</v>
      </c>
      <c r="BQ59">
        <v>74</v>
      </c>
      <c r="BR59">
        <f t="shared" si="18"/>
        <v>0.74</v>
      </c>
    </row>
    <row r="60" spans="1:70" x14ac:dyDescent="0.15">
      <c r="A60" t="str">
        <f t="shared" si="20"/>
        <v>sand_dunrik 78</v>
      </c>
      <c r="B60" s="42" t="s">
        <v>88</v>
      </c>
      <c r="C60" s="36" t="s">
        <v>286</v>
      </c>
      <c r="D60" s="42" t="s">
        <v>233</v>
      </c>
      <c r="E60" s="36">
        <v>0</v>
      </c>
      <c r="F60">
        <f t="shared" si="0"/>
        <v>74.254199999999997</v>
      </c>
      <c r="G60" s="36">
        <v>0</v>
      </c>
      <c r="H60" s="36">
        <v>0</v>
      </c>
      <c r="I60" s="36">
        <v>1</v>
      </c>
      <c r="J60">
        <f t="shared" si="1"/>
        <v>-6.6044999999999998</v>
      </c>
      <c r="K60" s="36">
        <f t="shared" si="2"/>
        <v>20.560900000000004</v>
      </c>
      <c r="L60" s="36">
        <v>0</v>
      </c>
      <c r="M60" s="36">
        <v>1</v>
      </c>
      <c r="N60">
        <f t="shared" si="3"/>
        <v>-0.91779999999999995</v>
      </c>
      <c r="O60">
        <f t="shared" si="4"/>
        <v>8.1854040000000001</v>
      </c>
      <c r="P60" s="36">
        <v>0</v>
      </c>
      <c r="Q60" s="36">
        <v>0</v>
      </c>
      <c r="R60">
        <f t="shared" si="5"/>
        <v>0.96530540000000009</v>
      </c>
      <c r="S60" s="36">
        <v>0</v>
      </c>
      <c r="T60" s="36">
        <v>0</v>
      </c>
      <c r="U60" s="36">
        <v>0</v>
      </c>
      <c r="V60" s="36">
        <v>20</v>
      </c>
      <c r="W60" s="36">
        <v>0</v>
      </c>
      <c r="X60" s="36">
        <v>0</v>
      </c>
      <c r="Y60" s="36">
        <v>1</v>
      </c>
      <c r="Z60">
        <f t="shared" si="6"/>
        <v>-4.1417999999999983E-2</v>
      </c>
      <c r="AA60" s="36">
        <v>0.26050000000000001</v>
      </c>
      <c r="AB60" s="36">
        <v>0</v>
      </c>
      <c r="AC60" s="36">
        <v>0</v>
      </c>
      <c r="AD60" s="36">
        <v>17</v>
      </c>
      <c r="AE60" s="36">
        <v>0</v>
      </c>
      <c r="AF60" s="36">
        <v>0</v>
      </c>
      <c r="AG60" s="36">
        <v>0</v>
      </c>
      <c r="AH60" s="36">
        <v>1E-4</v>
      </c>
      <c r="AI60" s="36">
        <v>0</v>
      </c>
      <c r="AJ60" s="36">
        <v>0</v>
      </c>
      <c r="AK60" s="36">
        <v>1</v>
      </c>
      <c r="AL60">
        <f t="shared" si="7"/>
        <v>-0.37790400000000002</v>
      </c>
      <c r="AM60">
        <f t="shared" si="8"/>
        <v>2.7637400000000003</v>
      </c>
      <c r="AN60" s="36">
        <v>0</v>
      </c>
      <c r="AO60" s="36">
        <v>1</v>
      </c>
      <c r="AP60">
        <f t="shared" si="9"/>
        <v>-8.5387999999999992E-2</v>
      </c>
      <c r="AQ60">
        <f t="shared" si="10"/>
        <v>0.72320800000000007</v>
      </c>
      <c r="AR60" s="36">
        <v>0</v>
      </c>
      <c r="AS60" s="36">
        <v>1</v>
      </c>
      <c r="AT60">
        <f t="shared" si="11"/>
        <v>-0.34274500000000002</v>
      </c>
      <c r="AU60">
        <f t="shared" si="12"/>
        <v>4.1767000000000003</v>
      </c>
      <c r="AV60" s="36">
        <v>0</v>
      </c>
      <c r="AW60" s="36">
        <v>1</v>
      </c>
      <c r="AX60">
        <f t="shared" si="13"/>
        <v>-4.9645000000000002E-2</v>
      </c>
      <c r="AY60">
        <f t="shared" si="14"/>
        <v>0.72175199999999995</v>
      </c>
      <c r="AZ60" s="36">
        <v>0</v>
      </c>
      <c r="BA60" s="36">
        <v>0</v>
      </c>
      <c r="BB60" s="36">
        <v>44.89</v>
      </c>
      <c r="BC60" s="36">
        <v>0</v>
      </c>
      <c r="BD60" s="36">
        <v>0</v>
      </c>
      <c r="BE60" s="36">
        <v>1</v>
      </c>
      <c r="BF60">
        <f t="shared" si="15"/>
        <v>-5.053980000000001E-2</v>
      </c>
      <c r="BG60" s="36">
        <f t="shared" si="16"/>
        <v>0.38919000000000004</v>
      </c>
      <c r="BH60" s="36">
        <v>0</v>
      </c>
      <c r="BI60" s="36">
        <v>0</v>
      </c>
      <c r="BJ60" s="36">
        <v>0.35149999999999998</v>
      </c>
      <c r="BK60" s="36">
        <v>0</v>
      </c>
      <c r="BL60" s="36">
        <v>0</v>
      </c>
      <c r="BM60" s="36">
        <v>0</v>
      </c>
      <c r="BN60">
        <f t="shared" si="17"/>
        <v>0.68890799999999996</v>
      </c>
      <c r="BO60" s="36">
        <v>0</v>
      </c>
      <c r="BP60" s="40">
        <v>0</v>
      </c>
      <c r="BQ60">
        <v>78</v>
      </c>
      <c r="BR60">
        <f t="shared" si="18"/>
        <v>0.78</v>
      </c>
    </row>
    <row r="61" spans="1:70" x14ac:dyDescent="0.15">
      <c r="A61" t="str">
        <f t="shared" si="20"/>
        <v>sand_dunrik 82</v>
      </c>
      <c r="B61" s="42" t="s">
        <v>88</v>
      </c>
      <c r="C61" s="36" t="s">
        <v>286</v>
      </c>
      <c r="D61" s="42" t="s">
        <v>233</v>
      </c>
      <c r="E61" s="36">
        <v>0</v>
      </c>
      <c r="F61">
        <f>146.1-92.11*BR61</f>
        <v>70.569800000000001</v>
      </c>
      <c r="G61" s="36">
        <v>0</v>
      </c>
      <c r="H61" s="36">
        <v>0</v>
      </c>
      <c r="I61" s="36">
        <v>1</v>
      </c>
      <c r="J61">
        <f t="shared" si="1"/>
        <v>-6.9604999999999997</v>
      </c>
      <c r="K61" s="36">
        <f t="shared" si="2"/>
        <v>21.596500000000002</v>
      </c>
      <c r="L61" s="36">
        <v>0</v>
      </c>
      <c r="M61" s="36">
        <v>1</v>
      </c>
      <c r="N61">
        <f t="shared" si="3"/>
        <v>-0.91779999999999995</v>
      </c>
      <c r="O61">
        <f t="shared" si="4"/>
        <v>8.1574760000000008</v>
      </c>
      <c r="P61" s="36">
        <v>0</v>
      </c>
      <c r="Q61" s="36">
        <v>0</v>
      </c>
      <c r="R61">
        <f t="shared" si="5"/>
        <v>0.96778260000000005</v>
      </c>
      <c r="S61" s="36">
        <v>0</v>
      </c>
      <c r="T61" s="36">
        <v>0</v>
      </c>
      <c r="U61" s="36">
        <v>0</v>
      </c>
      <c r="V61" s="36">
        <v>20</v>
      </c>
      <c r="W61" s="36">
        <v>0</v>
      </c>
      <c r="X61" s="36">
        <v>0</v>
      </c>
      <c r="Y61" s="36">
        <v>1</v>
      </c>
      <c r="Z61">
        <f t="shared" si="6"/>
        <v>-3.3342000000000011E-2</v>
      </c>
      <c r="AA61" s="36">
        <v>0.26050000000000001</v>
      </c>
      <c r="AB61" s="36">
        <v>0</v>
      </c>
      <c r="AC61" s="36">
        <v>0</v>
      </c>
      <c r="AD61" s="36">
        <v>17</v>
      </c>
      <c r="AE61" s="36">
        <v>0</v>
      </c>
      <c r="AF61" s="36">
        <v>0</v>
      </c>
      <c r="AG61" s="36">
        <v>0</v>
      </c>
      <c r="AH61" s="36">
        <v>1E-4</v>
      </c>
      <c r="AI61" s="36">
        <v>0</v>
      </c>
      <c r="AJ61" s="36">
        <v>0</v>
      </c>
      <c r="AK61" s="36">
        <v>1</v>
      </c>
      <c r="AL61">
        <f t="shared" si="7"/>
        <v>-0.405976</v>
      </c>
      <c r="AM61">
        <f t="shared" si="8"/>
        <v>2.87906</v>
      </c>
      <c r="AN61" s="36">
        <v>0</v>
      </c>
      <c r="AO61" s="36">
        <v>1</v>
      </c>
      <c r="AP61">
        <f t="shared" si="9"/>
        <v>-9.1811999999999977E-2</v>
      </c>
      <c r="AQ61">
        <f t="shared" si="10"/>
        <v>0.75519199999999986</v>
      </c>
      <c r="AR61" s="36">
        <v>0</v>
      </c>
      <c r="AS61" s="36">
        <v>1</v>
      </c>
      <c r="AT61">
        <f t="shared" si="11"/>
        <v>-0.35991299999999998</v>
      </c>
      <c r="AU61">
        <f t="shared" si="12"/>
        <v>4.0572999999999997</v>
      </c>
      <c r="AV61" s="36">
        <v>0</v>
      </c>
      <c r="AW61" s="36">
        <v>1</v>
      </c>
      <c r="AX61">
        <f t="shared" si="13"/>
        <v>-5.2447000000000001E-2</v>
      </c>
      <c r="AY61">
        <f t="shared" si="14"/>
        <v>0.75364799999999998</v>
      </c>
      <c r="AZ61" s="36">
        <v>0</v>
      </c>
      <c r="BA61" s="36">
        <v>0</v>
      </c>
      <c r="BB61" s="36">
        <v>44.89</v>
      </c>
      <c r="BC61" s="36">
        <v>0</v>
      </c>
      <c r="BD61" s="36">
        <v>0</v>
      </c>
      <c r="BE61" s="36">
        <v>1</v>
      </c>
      <c r="BF61">
        <f t="shared" si="15"/>
        <v>-5.4156200000000002E-2</v>
      </c>
      <c r="BG61" s="36">
        <f t="shared" si="16"/>
        <v>0.40403</v>
      </c>
      <c r="BH61" s="36">
        <v>0</v>
      </c>
      <c r="BI61" s="36">
        <v>0</v>
      </c>
      <c r="BJ61" s="36">
        <v>0.35149999999999998</v>
      </c>
      <c r="BK61" s="36">
        <v>0</v>
      </c>
      <c r="BL61" s="36">
        <v>0</v>
      </c>
      <c r="BM61" s="36">
        <v>0</v>
      </c>
      <c r="BN61">
        <f t="shared" si="17"/>
        <v>0.70885200000000004</v>
      </c>
      <c r="BO61" s="36">
        <v>0</v>
      </c>
      <c r="BP61" s="40">
        <v>0</v>
      </c>
      <c r="BQ61">
        <v>82</v>
      </c>
      <c r="BR61">
        <f t="shared" si="18"/>
        <v>0.82</v>
      </c>
    </row>
    <row r="62" spans="1:70" x14ac:dyDescent="0.15">
      <c r="A62" t="str">
        <f t="shared" si="20"/>
        <v>sand_dunrik 86</v>
      </c>
      <c r="B62" s="42" t="s">
        <v>88</v>
      </c>
      <c r="C62" s="36" t="s">
        <v>286</v>
      </c>
      <c r="D62" s="42" t="s">
        <v>233</v>
      </c>
      <c r="E62" s="36">
        <v>0</v>
      </c>
      <c r="F62">
        <f t="shared" si="0"/>
        <v>66.88539999999999</v>
      </c>
      <c r="G62" s="36">
        <v>0</v>
      </c>
      <c r="H62" s="36">
        <v>0</v>
      </c>
      <c r="I62" s="36">
        <v>1</v>
      </c>
      <c r="J62">
        <f t="shared" si="1"/>
        <v>-7.3164999999999996</v>
      </c>
      <c r="K62" s="36">
        <f t="shared" si="2"/>
        <v>22.632100000000001</v>
      </c>
      <c r="L62" s="36">
        <v>0</v>
      </c>
      <c r="M62" s="36">
        <v>1</v>
      </c>
      <c r="N62">
        <f t="shared" si="3"/>
        <v>-0.91779999999999995</v>
      </c>
      <c r="O62">
        <f t="shared" si="4"/>
        <v>8.1295479999999998</v>
      </c>
      <c r="P62" s="36">
        <v>0</v>
      </c>
      <c r="Q62" s="36">
        <v>0</v>
      </c>
      <c r="R62">
        <f t="shared" si="5"/>
        <v>0.97025980000000001</v>
      </c>
      <c r="S62" s="36">
        <v>0</v>
      </c>
      <c r="T62" s="36">
        <v>0</v>
      </c>
      <c r="U62" s="36">
        <v>0</v>
      </c>
      <c r="V62" s="36">
        <v>20</v>
      </c>
      <c r="W62" s="36">
        <v>0</v>
      </c>
      <c r="X62" s="36">
        <v>0</v>
      </c>
      <c r="Y62" s="36">
        <v>1</v>
      </c>
      <c r="Z62">
        <f t="shared" si="6"/>
        <v>-2.5266000000000011E-2</v>
      </c>
      <c r="AA62" s="36">
        <v>0.26050000000000001</v>
      </c>
      <c r="AB62" s="36">
        <v>0</v>
      </c>
      <c r="AC62" s="36">
        <v>0</v>
      </c>
      <c r="AD62" s="36">
        <v>17</v>
      </c>
      <c r="AE62" s="36">
        <v>0</v>
      </c>
      <c r="AF62" s="36">
        <v>0</v>
      </c>
      <c r="AG62" s="36">
        <v>0</v>
      </c>
      <c r="AH62" s="36">
        <v>1E-4</v>
      </c>
      <c r="AI62" s="36">
        <v>0</v>
      </c>
      <c r="AJ62" s="36">
        <v>0</v>
      </c>
      <c r="AK62" s="36">
        <v>1</v>
      </c>
      <c r="AL62">
        <f t="shared" si="7"/>
        <v>-0.43404799999999999</v>
      </c>
      <c r="AM62">
        <f t="shared" si="8"/>
        <v>2.99438</v>
      </c>
      <c r="AN62" s="36">
        <v>0</v>
      </c>
      <c r="AO62" s="36">
        <v>1</v>
      </c>
      <c r="AP62">
        <f t="shared" si="9"/>
        <v>-9.823599999999999E-2</v>
      </c>
      <c r="AQ62">
        <f t="shared" si="10"/>
        <v>0.78717599999999988</v>
      </c>
      <c r="AR62" s="36">
        <v>0</v>
      </c>
      <c r="AS62" s="36">
        <v>1</v>
      </c>
      <c r="AT62">
        <f t="shared" si="11"/>
        <v>-0.377081</v>
      </c>
      <c r="AU62">
        <f t="shared" si="12"/>
        <v>3.9379</v>
      </c>
      <c r="AV62" s="36">
        <v>0</v>
      </c>
      <c r="AW62" s="36">
        <v>1</v>
      </c>
      <c r="AX62">
        <f t="shared" si="13"/>
        <v>-5.5248999999999999E-2</v>
      </c>
      <c r="AY62">
        <f t="shared" si="14"/>
        <v>0.78554400000000002</v>
      </c>
      <c r="AZ62" s="36">
        <v>0</v>
      </c>
      <c r="BA62" s="36">
        <v>0</v>
      </c>
      <c r="BB62" s="36">
        <v>44.89</v>
      </c>
      <c r="BC62" s="36">
        <v>0</v>
      </c>
      <c r="BD62" s="36">
        <v>0</v>
      </c>
      <c r="BE62" s="36">
        <v>1</v>
      </c>
      <c r="BF62">
        <f t="shared" si="15"/>
        <v>-5.7772600000000007E-2</v>
      </c>
      <c r="BG62" s="36">
        <f t="shared" si="16"/>
        <v>0.41887000000000002</v>
      </c>
      <c r="BH62" s="36">
        <v>0</v>
      </c>
      <c r="BI62" s="36">
        <v>0</v>
      </c>
      <c r="BJ62" s="36">
        <v>0.35149999999999998</v>
      </c>
      <c r="BK62" s="36">
        <v>0</v>
      </c>
      <c r="BL62" s="36">
        <v>0</v>
      </c>
      <c r="BM62" s="36">
        <v>0</v>
      </c>
      <c r="BN62">
        <f t="shared" si="17"/>
        <v>0.728796</v>
      </c>
      <c r="BO62" s="36">
        <v>0</v>
      </c>
      <c r="BP62" s="40">
        <v>0</v>
      </c>
      <c r="BQ62">
        <v>86</v>
      </c>
      <c r="BR62">
        <f t="shared" si="18"/>
        <v>0.86</v>
      </c>
    </row>
    <row r="63" spans="1:70" x14ac:dyDescent="0.15">
      <c r="A63" t="str">
        <f t="shared" si="20"/>
        <v>sand_dunrik 90</v>
      </c>
      <c r="B63" s="42" t="s">
        <v>88</v>
      </c>
      <c r="C63" s="36" t="s">
        <v>286</v>
      </c>
      <c r="D63" s="42" t="s">
        <v>233</v>
      </c>
      <c r="E63" s="36">
        <v>0</v>
      </c>
      <c r="F63">
        <f t="shared" si="0"/>
        <v>63.200999999999993</v>
      </c>
      <c r="G63" s="36">
        <v>0</v>
      </c>
      <c r="H63" s="36">
        <v>0</v>
      </c>
      <c r="I63" s="36">
        <v>1</v>
      </c>
      <c r="J63">
        <f t="shared" si="1"/>
        <v>-7.6724999999999994</v>
      </c>
      <c r="K63" s="36">
        <f t="shared" si="2"/>
        <v>23.667700000000004</v>
      </c>
      <c r="L63" s="36">
        <v>0</v>
      </c>
      <c r="M63" s="36">
        <v>1</v>
      </c>
      <c r="N63">
        <f t="shared" si="3"/>
        <v>-0.91779999999999995</v>
      </c>
      <c r="O63">
        <f t="shared" si="4"/>
        <v>8.1016200000000005</v>
      </c>
      <c r="P63" s="36">
        <v>0</v>
      </c>
      <c r="Q63" s="36">
        <v>0</v>
      </c>
      <c r="R63">
        <f t="shared" si="5"/>
        <v>0.97273700000000007</v>
      </c>
      <c r="S63" s="36">
        <v>0</v>
      </c>
      <c r="T63" s="36">
        <v>0</v>
      </c>
      <c r="U63" s="36">
        <v>0</v>
      </c>
      <c r="V63" s="36">
        <v>20</v>
      </c>
      <c r="W63" s="36">
        <v>0</v>
      </c>
      <c r="X63" s="36">
        <v>0</v>
      </c>
      <c r="Y63" s="36">
        <v>1</v>
      </c>
      <c r="Z63">
        <f t="shared" si="6"/>
        <v>-1.7189999999999983E-2</v>
      </c>
      <c r="AA63" s="36">
        <v>0.26050000000000001</v>
      </c>
      <c r="AB63" s="36">
        <v>0</v>
      </c>
      <c r="AC63" s="36">
        <v>0</v>
      </c>
      <c r="AD63" s="36">
        <v>17</v>
      </c>
      <c r="AE63" s="36">
        <v>0</v>
      </c>
      <c r="AF63" s="36">
        <v>0</v>
      </c>
      <c r="AG63" s="36">
        <v>0</v>
      </c>
      <c r="AH63" s="36">
        <v>1E-4</v>
      </c>
      <c r="AI63" s="36">
        <v>0</v>
      </c>
      <c r="AJ63" s="36">
        <v>0</v>
      </c>
      <c r="AK63" s="36">
        <v>1</v>
      </c>
      <c r="AL63">
        <f t="shared" si="7"/>
        <v>-0.46211999999999998</v>
      </c>
      <c r="AM63">
        <f t="shared" si="8"/>
        <v>3.1097000000000001</v>
      </c>
      <c r="AN63" s="36">
        <v>0</v>
      </c>
      <c r="AO63" s="36">
        <v>1</v>
      </c>
      <c r="AP63">
        <f t="shared" si="9"/>
        <v>-0.10466</v>
      </c>
      <c r="AQ63">
        <f t="shared" si="10"/>
        <v>0.81915999999999989</v>
      </c>
      <c r="AR63" s="36">
        <v>0</v>
      </c>
      <c r="AS63" s="36">
        <v>1</v>
      </c>
      <c r="AT63">
        <f t="shared" si="11"/>
        <v>-0.39424900000000002</v>
      </c>
      <c r="AU63">
        <f t="shared" si="12"/>
        <v>3.8184999999999998</v>
      </c>
      <c r="AV63" s="36">
        <v>0</v>
      </c>
      <c r="AW63" s="36">
        <v>1</v>
      </c>
      <c r="AX63">
        <f t="shared" si="13"/>
        <v>-5.8051000000000005E-2</v>
      </c>
      <c r="AY63">
        <f t="shared" si="14"/>
        <v>0.81743999999999994</v>
      </c>
      <c r="AZ63" s="36">
        <v>0</v>
      </c>
      <c r="BA63" s="36">
        <v>0</v>
      </c>
      <c r="BB63" s="36">
        <v>44.89</v>
      </c>
      <c r="BC63" s="36">
        <v>0</v>
      </c>
      <c r="BD63" s="36">
        <v>0</v>
      </c>
      <c r="BE63" s="36">
        <v>1</v>
      </c>
      <c r="BF63">
        <f t="shared" si="15"/>
        <v>-6.1389000000000013E-2</v>
      </c>
      <c r="BG63" s="36">
        <f t="shared" si="16"/>
        <v>0.43371000000000004</v>
      </c>
      <c r="BH63" s="36">
        <v>0</v>
      </c>
      <c r="BI63" s="36">
        <v>0</v>
      </c>
      <c r="BJ63" s="36">
        <v>0.35149999999999998</v>
      </c>
      <c r="BK63" s="36">
        <v>0</v>
      </c>
      <c r="BL63" s="36">
        <v>0</v>
      </c>
      <c r="BM63" s="36">
        <v>0</v>
      </c>
      <c r="BN63">
        <f t="shared" si="17"/>
        <v>0.74873999999999996</v>
      </c>
      <c r="BO63" s="36">
        <v>0</v>
      </c>
      <c r="BP63" s="40">
        <v>0</v>
      </c>
      <c r="BQ63">
        <v>90</v>
      </c>
      <c r="BR63">
        <f t="shared" si="18"/>
        <v>0.9</v>
      </c>
    </row>
    <row r="64" spans="1:70" x14ac:dyDescent="0.15">
      <c r="A64" t="str">
        <f>"sand_dunrik"&amp;" "&amp;BQ64</f>
        <v>sand_dunrik 25</v>
      </c>
      <c r="B64" s="42" t="s">
        <v>88</v>
      </c>
      <c r="C64" s="36" t="s">
        <v>286</v>
      </c>
      <c r="D64" s="42" t="s">
        <v>233</v>
      </c>
      <c r="E64" s="36">
        <v>0</v>
      </c>
      <c r="F64">
        <f>146.1-92.11*BR64</f>
        <v>123.07249999999999</v>
      </c>
      <c r="G64" s="36">
        <v>0</v>
      </c>
      <c r="H64" s="36">
        <v>0</v>
      </c>
      <c r="I64" s="36">
        <v>1</v>
      </c>
      <c r="J64">
        <f>0.3375-8.9*BR64</f>
        <v>-1.8875000000000002</v>
      </c>
      <c r="K64" s="36">
        <f>0.3667+25.89*BR64</f>
        <v>6.8391999999999999</v>
      </c>
      <c r="L64" s="36">
        <v>0</v>
      </c>
      <c r="M64" s="36">
        <v>1</v>
      </c>
      <c r="N64">
        <f>-0.9178</f>
        <v>-0.91779999999999995</v>
      </c>
      <c r="O64">
        <f>8.73-0.6982*BR64</f>
        <v>8.5554500000000004</v>
      </c>
      <c r="P64" s="36">
        <v>0</v>
      </c>
      <c r="Q64" s="36">
        <v>0</v>
      </c>
      <c r="R64">
        <f>0.917+0.06193*BR64</f>
        <v>0.93248249999999999</v>
      </c>
      <c r="S64" s="36">
        <v>0</v>
      </c>
      <c r="T64" s="36">
        <v>0</v>
      </c>
      <c r="U64" s="36">
        <v>0</v>
      </c>
      <c r="V64" s="36">
        <v>20</v>
      </c>
      <c r="W64" s="36">
        <v>0</v>
      </c>
      <c r="X64" s="36">
        <v>0</v>
      </c>
      <c r="Y64" s="36">
        <v>1</v>
      </c>
      <c r="Z64">
        <f>-0.1989+0.2019*BR64</f>
        <v>-0.148425</v>
      </c>
      <c r="AA64" s="36">
        <v>0.26050000000000001</v>
      </c>
      <c r="AB64" s="36">
        <v>0</v>
      </c>
      <c r="AC64" s="36">
        <v>0</v>
      </c>
      <c r="AD64" s="36">
        <v>17</v>
      </c>
      <c r="AE64" s="36">
        <v>0</v>
      </c>
      <c r="AF64" s="36">
        <v>0</v>
      </c>
      <c r="AG64" s="36">
        <v>0</v>
      </c>
      <c r="AH64" s="36">
        <v>1E-4</v>
      </c>
      <c r="AI64" s="36">
        <v>0</v>
      </c>
      <c r="AJ64" s="36">
        <v>0</v>
      </c>
      <c r="AK64" s="36">
        <v>1</v>
      </c>
      <c r="AL64">
        <f>0.1695-0.7018*BR64</f>
        <v>-5.9499999999999831E-3</v>
      </c>
      <c r="AM64">
        <f>0.515+2.883*BR64</f>
        <v>1.2357499999999999</v>
      </c>
      <c r="AN64" s="36">
        <v>0</v>
      </c>
      <c r="AO64" s="36">
        <v>1</v>
      </c>
      <c r="AP64">
        <f>0.03988-0.1606*BR64</f>
        <v>-2.6999999999999941E-4</v>
      </c>
      <c r="AQ64">
        <f>0.09952+0.7996*BR64</f>
        <v>0.29942000000000002</v>
      </c>
      <c r="AR64" s="36">
        <v>0</v>
      </c>
      <c r="AS64" s="36">
        <v>1</v>
      </c>
      <c r="AT64">
        <f>-0.007969-0.4292*BR64</f>
        <v>-0.11526900000000001</v>
      </c>
      <c r="AU64">
        <f>6.505-2.985*BR64</f>
        <v>5.75875</v>
      </c>
      <c r="AV64" s="36">
        <v>0</v>
      </c>
      <c r="AW64" s="36">
        <v>1</v>
      </c>
      <c r="AX64">
        <f>0.004994-0.07005*BR64</f>
        <v>-1.25185E-2</v>
      </c>
      <c r="AY64">
        <f>0.09978+0.7974*BR64</f>
        <v>0.29913000000000001</v>
      </c>
      <c r="AZ64" s="36">
        <v>0</v>
      </c>
      <c r="BA64" s="36">
        <v>0</v>
      </c>
      <c r="BB64" s="36">
        <v>44.89</v>
      </c>
      <c r="BC64" s="36">
        <v>0</v>
      </c>
      <c r="BD64" s="36">
        <v>0</v>
      </c>
      <c r="BE64" s="36">
        <v>1</v>
      </c>
      <c r="BF64">
        <f>0.01998-0.09041*BR64</f>
        <v>-2.6224999999999998E-3</v>
      </c>
      <c r="BG64" s="36">
        <f>0.09981+0.371*BR64</f>
        <v>0.19256000000000001</v>
      </c>
      <c r="BH64" s="36">
        <v>0</v>
      </c>
      <c r="BI64" s="36">
        <v>0</v>
      </c>
      <c r="BJ64" s="36">
        <v>0.35149999999999998</v>
      </c>
      <c r="BK64" s="36">
        <v>0</v>
      </c>
      <c r="BL64" s="36">
        <v>0</v>
      </c>
      <c r="BM64" s="36">
        <v>0</v>
      </c>
      <c r="BN64">
        <f>0.3+0.4986*BR64</f>
        <v>0.42464999999999997</v>
      </c>
      <c r="BO64" s="36">
        <v>0</v>
      </c>
      <c r="BP64" s="40">
        <v>0</v>
      </c>
      <c r="BQ64">
        <v>25</v>
      </c>
      <c r="BR64">
        <f>BQ64/100</f>
        <v>0.25</v>
      </c>
    </row>
    <row r="65" spans="1:70" x14ac:dyDescent="0.15">
      <c r="A65" t="str">
        <f>"sand_dunrik"&amp;" "&amp;BQ65</f>
        <v>sand_dunrik 45</v>
      </c>
      <c r="B65" s="42" t="s">
        <v>88</v>
      </c>
      <c r="C65" s="36" t="s">
        <v>286</v>
      </c>
      <c r="D65" s="42" t="s">
        <v>233</v>
      </c>
      <c r="E65" s="36">
        <v>0</v>
      </c>
      <c r="F65">
        <f>146.1-92.11*BR65</f>
        <v>104.65049999999999</v>
      </c>
      <c r="G65" s="36">
        <v>0</v>
      </c>
      <c r="H65" s="36">
        <v>0</v>
      </c>
      <c r="I65" s="36">
        <v>1</v>
      </c>
      <c r="J65">
        <f>0.3375-8.9*BR65</f>
        <v>-3.6675</v>
      </c>
      <c r="K65" s="36">
        <f>0.3667+25.89*BR65</f>
        <v>12.017200000000001</v>
      </c>
      <c r="L65" s="36">
        <v>0</v>
      </c>
      <c r="M65" s="36">
        <v>1</v>
      </c>
      <c r="N65">
        <f>-0.9178</f>
        <v>-0.91779999999999995</v>
      </c>
      <c r="O65">
        <f>8.73-0.6982*BR65</f>
        <v>8.4158100000000005</v>
      </c>
      <c r="P65" s="36">
        <v>0</v>
      </c>
      <c r="Q65" s="36">
        <v>0</v>
      </c>
      <c r="R65">
        <f>0.917+0.06193*BR65</f>
        <v>0.9448685</v>
      </c>
      <c r="S65" s="36">
        <v>0</v>
      </c>
      <c r="T65" s="36">
        <v>0</v>
      </c>
      <c r="U65" s="36">
        <v>0</v>
      </c>
      <c r="V65" s="36">
        <v>20</v>
      </c>
      <c r="W65" s="36">
        <v>0</v>
      </c>
      <c r="X65" s="36">
        <v>0</v>
      </c>
      <c r="Y65" s="36">
        <v>1</v>
      </c>
      <c r="Z65">
        <f>-0.1989+0.2019*BR65</f>
        <v>-0.10804499999999999</v>
      </c>
      <c r="AA65" s="36">
        <v>0.26050000000000001</v>
      </c>
      <c r="AB65" s="36">
        <v>0</v>
      </c>
      <c r="AC65" s="36">
        <v>0</v>
      </c>
      <c r="AD65" s="36">
        <v>17</v>
      </c>
      <c r="AE65" s="36">
        <v>0</v>
      </c>
      <c r="AF65" s="36">
        <v>0</v>
      </c>
      <c r="AG65" s="36">
        <v>0</v>
      </c>
      <c r="AH65" s="36">
        <v>1E-4</v>
      </c>
      <c r="AI65" s="36">
        <v>0</v>
      </c>
      <c r="AJ65" s="36">
        <v>0</v>
      </c>
      <c r="AK65" s="36">
        <v>1</v>
      </c>
      <c r="AL65">
        <f>0.1695-0.7018*BR65</f>
        <v>-0.14630999999999997</v>
      </c>
      <c r="AM65">
        <f>0.515+2.883*BR65</f>
        <v>1.8123499999999999</v>
      </c>
      <c r="AN65" s="36">
        <v>0</v>
      </c>
      <c r="AO65" s="36">
        <v>1</v>
      </c>
      <c r="AP65">
        <f>0.03988-0.1606*BR65</f>
        <v>-3.2390000000000002E-2</v>
      </c>
      <c r="AQ65">
        <f>0.09952+0.7996*BR65</f>
        <v>0.45933999999999997</v>
      </c>
      <c r="AR65" s="36">
        <v>0</v>
      </c>
      <c r="AS65" s="36">
        <v>1</v>
      </c>
      <c r="AT65">
        <f>-0.007969-0.4292*BR65</f>
        <v>-0.20110900000000001</v>
      </c>
      <c r="AU65">
        <f>6.505-2.985*BR65</f>
        <v>5.1617499999999996</v>
      </c>
      <c r="AV65" s="36">
        <v>0</v>
      </c>
      <c r="AW65" s="36">
        <v>1</v>
      </c>
      <c r="AX65">
        <f>0.004994-0.07005*BR65</f>
        <v>-2.6528500000000003E-2</v>
      </c>
      <c r="AY65">
        <f>0.09978+0.7974*BR65</f>
        <v>0.45860999999999996</v>
      </c>
      <c r="AZ65" s="36">
        <v>0</v>
      </c>
      <c r="BA65" s="36">
        <v>0</v>
      </c>
      <c r="BB65" s="36">
        <v>44.89</v>
      </c>
      <c r="BC65" s="36">
        <v>0</v>
      </c>
      <c r="BD65" s="36">
        <v>0</v>
      </c>
      <c r="BE65" s="36">
        <v>1</v>
      </c>
      <c r="BF65">
        <f>0.01998-0.09041*BR65</f>
        <v>-2.0704500000000004E-2</v>
      </c>
      <c r="BG65" s="36">
        <f>0.09981+0.371*BR65</f>
        <v>0.26676</v>
      </c>
      <c r="BH65" s="36">
        <v>0</v>
      </c>
      <c r="BI65" s="36">
        <v>0</v>
      </c>
      <c r="BJ65" s="36">
        <v>0.35149999999999998</v>
      </c>
      <c r="BK65" s="36">
        <v>0</v>
      </c>
      <c r="BL65" s="36">
        <v>0</v>
      </c>
      <c r="BM65" s="36">
        <v>0</v>
      </c>
      <c r="BN65">
        <f>0.3+0.4986*BR65</f>
        <v>0.52437</v>
      </c>
      <c r="BO65" s="36">
        <v>0</v>
      </c>
      <c r="BP65" s="40">
        <v>0</v>
      </c>
      <c r="BQ65">
        <v>45</v>
      </c>
      <c r="BR65">
        <f>BQ65/100</f>
        <v>0.45</v>
      </c>
    </row>
    <row r="66" spans="1:70" s="48" customFormat="1" x14ac:dyDescent="0.15">
      <c r="A66" s="48" t="s">
        <v>289</v>
      </c>
      <c r="B66" s="49" t="s">
        <v>288</v>
      </c>
      <c r="C66" s="50" t="s">
        <v>287</v>
      </c>
      <c r="D66" s="50" t="s">
        <v>233</v>
      </c>
      <c r="E66" s="50">
        <v>0</v>
      </c>
      <c r="F66" s="50">
        <v>698.96381536699698</v>
      </c>
      <c r="G66" s="50">
        <v>0</v>
      </c>
      <c r="H66" s="50">
        <v>0</v>
      </c>
      <c r="I66" s="50">
        <v>1</v>
      </c>
      <c r="J66" s="50">
        <v>73.375566660461701</v>
      </c>
      <c r="K66" s="50">
        <v>3.6714205806940101</v>
      </c>
      <c r="L66" s="50">
        <v>0</v>
      </c>
      <c r="M66" s="50">
        <v>1</v>
      </c>
      <c r="N66" s="50">
        <v>-3.4572421494992498</v>
      </c>
      <c r="O66" s="50">
        <v>7.2828931631150402</v>
      </c>
      <c r="P66" s="50">
        <v>0</v>
      </c>
      <c r="Q66" s="50">
        <v>0</v>
      </c>
      <c r="R66" s="50">
        <v>0.99735548365909099</v>
      </c>
      <c r="S66" s="50">
        <v>0</v>
      </c>
      <c r="T66" s="50">
        <v>0</v>
      </c>
      <c r="U66" s="50">
        <v>0</v>
      </c>
      <c r="V66" s="50">
        <v>20</v>
      </c>
      <c r="W66" s="50">
        <v>0</v>
      </c>
      <c r="X66" s="50">
        <v>0</v>
      </c>
      <c r="Y66" s="50">
        <v>1</v>
      </c>
      <c r="Z66" s="50">
        <v>-9.9999999999977801E-2</v>
      </c>
      <c r="AA66" s="50">
        <v>0.143196384878467</v>
      </c>
      <c r="AB66" s="50">
        <v>0</v>
      </c>
      <c r="AC66" s="50">
        <v>0</v>
      </c>
      <c r="AD66" s="50">
        <v>39.999792804133698</v>
      </c>
      <c r="AE66" s="50">
        <v>0</v>
      </c>
      <c r="AF66" s="50">
        <v>0</v>
      </c>
      <c r="AG66" s="50">
        <v>0</v>
      </c>
      <c r="AH66" s="50">
        <v>0.98923729010266803</v>
      </c>
      <c r="AI66" s="50">
        <v>0</v>
      </c>
      <c r="AJ66" s="50">
        <v>0</v>
      </c>
      <c r="AK66" s="50">
        <v>1</v>
      </c>
      <c r="AL66" s="50">
        <f>0.1695-0.7018*BR66</f>
        <v>-0.14630999999999997</v>
      </c>
      <c r="AM66" s="50">
        <f>0.515+2.883*BR66</f>
        <v>1.8123499999999999</v>
      </c>
      <c r="AN66" s="50">
        <v>0</v>
      </c>
      <c r="AO66" s="50">
        <v>1</v>
      </c>
      <c r="AP66" s="50">
        <f>0.03988-0.1606*BR66</f>
        <v>-3.2390000000000002E-2</v>
      </c>
      <c r="AQ66" s="50">
        <f>0.09952+0.7996*BR66</f>
        <v>0.45933999999999997</v>
      </c>
      <c r="AR66" s="50">
        <v>0</v>
      </c>
      <c r="AS66" s="50">
        <v>1</v>
      </c>
      <c r="AT66" s="50">
        <f>-0.007969-0.4292*BR66</f>
        <v>-0.20110900000000001</v>
      </c>
      <c r="AU66" s="50">
        <f>6.505-2.985*BR66</f>
        <v>5.1617499999999996</v>
      </c>
      <c r="AV66" s="50">
        <v>0</v>
      </c>
      <c r="AW66" s="50">
        <v>1</v>
      </c>
      <c r="AX66" s="50">
        <f>0.004994-0.07005*BR66</f>
        <v>-2.6528500000000003E-2</v>
      </c>
      <c r="AY66" s="50">
        <f>0.09978+0.7974*BR66</f>
        <v>0.45860999999999996</v>
      </c>
      <c r="AZ66" s="50">
        <v>0</v>
      </c>
      <c r="BA66" s="50">
        <v>0</v>
      </c>
      <c r="BB66" s="50">
        <v>44.89</v>
      </c>
      <c r="BC66" s="50">
        <v>0</v>
      </c>
      <c r="BD66" s="50">
        <v>0</v>
      </c>
      <c r="BE66" s="50">
        <v>1</v>
      </c>
      <c r="BF66" s="50">
        <f>0.01998-0.09041*BR66</f>
        <v>-2.0704500000000004E-2</v>
      </c>
      <c r="BG66" s="50">
        <f>0.09981+0.371*BR66</f>
        <v>0.26676</v>
      </c>
      <c r="BH66" s="50">
        <v>0</v>
      </c>
      <c r="BI66" s="50">
        <v>0</v>
      </c>
      <c r="BJ66" s="50">
        <v>0.35149999999999998</v>
      </c>
      <c r="BK66" s="50">
        <v>0</v>
      </c>
      <c r="BL66" s="50">
        <v>0</v>
      </c>
      <c r="BM66" s="50">
        <v>0</v>
      </c>
      <c r="BN66" s="50">
        <f>0.3+0.4986*BR66</f>
        <v>0.52437</v>
      </c>
      <c r="BO66" s="50">
        <v>0</v>
      </c>
      <c r="BP66" s="50">
        <v>0</v>
      </c>
      <c r="BQ66" s="48">
        <v>45</v>
      </c>
      <c r="BR66" s="48">
        <f>BQ66/100</f>
        <v>0.45</v>
      </c>
    </row>
    <row r="67" spans="1:70" s="48" customFormat="1" x14ac:dyDescent="0.15">
      <c r="A67" s="48" t="s">
        <v>290</v>
      </c>
      <c r="B67" s="49" t="s">
        <v>288</v>
      </c>
      <c r="C67" s="50" t="s">
        <v>287</v>
      </c>
      <c r="D67" s="50" t="s">
        <v>233</v>
      </c>
      <c r="E67" s="50">
        <v>0</v>
      </c>
      <c r="F67" s="50">
        <v>145.21609276754199</v>
      </c>
      <c r="G67" s="50">
        <v>0</v>
      </c>
      <c r="H67" s="50">
        <v>0</v>
      </c>
      <c r="I67" s="50">
        <v>1</v>
      </c>
      <c r="J67" s="50">
        <v>-72.180816059383403</v>
      </c>
      <c r="K67" s="50">
        <v>48.163753406594097</v>
      </c>
      <c r="L67" s="50">
        <v>0</v>
      </c>
      <c r="M67" s="50">
        <v>1</v>
      </c>
      <c r="N67" s="50">
        <v>0.703597717871563</v>
      </c>
      <c r="O67" s="50">
        <v>0.20000000394138101</v>
      </c>
      <c r="P67" s="50">
        <v>0</v>
      </c>
      <c r="Q67" s="50">
        <v>0</v>
      </c>
      <c r="R67" s="50">
        <v>0.98516159121146596</v>
      </c>
      <c r="S67" s="50">
        <v>0</v>
      </c>
      <c r="T67" s="50">
        <v>0</v>
      </c>
      <c r="U67" s="50">
        <v>0</v>
      </c>
      <c r="V67" s="50">
        <v>20</v>
      </c>
      <c r="W67" s="50">
        <v>0</v>
      </c>
      <c r="X67" s="50">
        <v>0</v>
      </c>
      <c r="Y67" s="50">
        <v>1</v>
      </c>
      <c r="Z67" s="50">
        <v>4.6626138580461801E-2</v>
      </c>
      <c r="AA67" s="50">
        <v>0.10000000000003301</v>
      </c>
      <c r="AB67" s="50">
        <v>0</v>
      </c>
      <c r="AC67" s="50">
        <v>0</v>
      </c>
      <c r="AD67" s="50">
        <v>39.107959922664101</v>
      </c>
      <c r="AE67" s="50">
        <v>0</v>
      </c>
      <c r="AF67" s="50">
        <v>0</v>
      </c>
      <c r="AG67" s="50">
        <v>0</v>
      </c>
      <c r="AH67" s="50">
        <v>2.31404380532726E-14</v>
      </c>
      <c r="AI67" s="50">
        <v>0</v>
      </c>
      <c r="AJ67" s="50">
        <v>0</v>
      </c>
      <c r="AK67" s="50">
        <v>1</v>
      </c>
      <c r="AL67" s="50">
        <f>0.1695-0.7018*BR67</f>
        <v>-0.14630999999999997</v>
      </c>
      <c r="AM67" s="50">
        <f>0.515+2.883*BR67</f>
        <v>1.8123499999999999</v>
      </c>
      <c r="AN67" s="50">
        <v>0</v>
      </c>
      <c r="AO67" s="50">
        <v>1</v>
      </c>
      <c r="AP67" s="50">
        <f>0.03988-0.1606*BR67</f>
        <v>-3.2390000000000002E-2</v>
      </c>
      <c r="AQ67" s="50">
        <f>0.09952+0.7996*BR67</f>
        <v>0.45933999999999997</v>
      </c>
      <c r="AR67" s="50">
        <v>0</v>
      </c>
      <c r="AS67" s="50">
        <v>1</v>
      </c>
      <c r="AT67" s="50">
        <f>-0.007969-0.4292*BR67</f>
        <v>-0.20110900000000001</v>
      </c>
      <c r="AU67" s="50">
        <f>6.505-2.985*BR67</f>
        <v>5.1617499999999996</v>
      </c>
      <c r="AV67" s="50">
        <v>0</v>
      </c>
      <c r="AW67" s="50">
        <v>1</v>
      </c>
      <c r="AX67" s="50">
        <f>0.004994-0.07005*BR67</f>
        <v>-2.6528500000000003E-2</v>
      </c>
      <c r="AY67" s="50">
        <f>0.09978+0.7974*BR67</f>
        <v>0.45860999999999996</v>
      </c>
      <c r="AZ67" s="50">
        <v>0</v>
      </c>
      <c r="BA67" s="50">
        <v>0</v>
      </c>
      <c r="BB67" s="50">
        <v>44.89</v>
      </c>
      <c r="BC67" s="50">
        <v>0</v>
      </c>
      <c r="BD67" s="50">
        <v>0</v>
      </c>
      <c r="BE67" s="50">
        <v>1</v>
      </c>
      <c r="BF67" s="50">
        <f>0.01998-0.09041*BR67</f>
        <v>-2.0704500000000004E-2</v>
      </c>
      <c r="BG67" s="50">
        <f>0.09981+0.371*BR67</f>
        <v>0.26676</v>
      </c>
      <c r="BH67" s="50">
        <v>0</v>
      </c>
      <c r="BI67" s="50">
        <v>0</v>
      </c>
      <c r="BJ67" s="50">
        <v>0.35149999999999998</v>
      </c>
      <c r="BK67" s="50">
        <v>0</v>
      </c>
      <c r="BL67" s="50">
        <v>0</v>
      </c>
      <c r="BM67" s="50">
        <v>0</v>
      </c>
      <c r="BN67" s="50">
        <f>0.3+0.4986*BR67</f>
        <v>0.52437</v>
      </c>
      <c r="BO67" s="50">
        <v>0</v>
      </c>
      <c r="BP67" s="50">
        <v>0</v>
      </c>
      <c r="BQ67" s="48">
        <v>45</v>
      </c>
      <c r="BR67" s="48">
        <f>BQ67/100</f>
        <v>0.45</v>
      </c>
    </row>
    <row r="68" spans="1:70" s="41" customFormat="1" x14ac:dyDescent="0.15">
      <c r="A68" s="48" t="s">
        <v>291</v>
      </c>
      <c r="B68" s="49" t="s">
        <v>288</v>
      </c>
      <c r="C68" s="50" t="s">
        <v>287</v>
      </c>
      <c r="D68" s="50" t="s">
        <v>243</v>
      </c>
      <c r="E68" s="50">
        <v>0</v>
      </c>
      <c r="F68" s="50">
        <v>199.99998970873301</v>
      </c>
      <c r="G68" s="50">
        <v>0</v>
      </c>
      <c r="H68" s="50">
        <v>0</v>
      </c>
      <c r="I68" s="50">
        <v>2</v>
      </c>
      <c r="J68" s="50">
        <v>14.768401725443599</v>
      </c>
      <c r="K68" s="50">
        <v>-5.6909551382190404</v>
      </c>
      <c r="L68" s="50">
        <v>-2.4399999998666102</v>
      </c>
      <c r="M68" s="50">
        <v>1</v>
      </c>
      <c r="N68" s="50">
        <v>-2.3999999977227602</v>
      </c>
      <c r="O68" s="50">
        <v>9.9425141174183995</v>
      </c>
      <c r="P68" s="50">
        <v>0</v>
      </c>
      <c r="Q68" s="50">
        <v>1</v>
      </c>
      <c r="R68" s="50">
        <v>-1.85694653686312E-9</v>
      </c>
      <c r="S68" s="50">
        <v>0.76808853517409004</v>
      </c>
      <c r="T68" s="50">
        <v>0</v>
      </c>
      <c r="U68" s="50">
        <v>0</v>
      </c>
      <c r="V68" s="50">
        <v>2.4698608824713402</v>
      </c>
      <c r="W68" s="50">
        <v>0</v>
      </c>
      <c r="X68" s="50">
        <v>0</v>
      </c>
      <c r="Y68" s="50">
        <v>1</v>
      </c>
      <c r="Z68" s="50">
        <v>-9.9998530266620103E-2</v>
      </c>
      <c r="AA68" s="50">
        <v>0.99999814535602904</v>
      </c>
      <c r="AB68" s="50">
        <v>0</v>
      </c>
      <c r="AC68" s="50">
        <v>1</v>
      </c>
      <c r="AD68" s="50">
        <v>-0.19999630068291499</v>
      </c>
      <c r="AE68" s="50">
        <v>0.53498123589259905</v>
      </c>
      <c r="AF68" s="50">
        <v>0</v>
      </c>
      <c r="AG68" s="50">
        <v>0</v>
      </c>
      <c r="AH68" s="50">
        <v>5.1507861558186097E-2</v>
      </c>
      <c r="AI68" s="50">
        <v>0</v>
      </c>
      <c r="AJ68" s="50">
        <v>0</v>
      </c>
      <c r="AK68" s="50">
        <v>0</v>
      </c>
      <c r="AL68" s="50">
        <v>300</v>
      </c>
      <c r="AM68" s="50">
        <v>0</v>
      </c>
      <c r="AN68" s="50">
        <v>0</v>
      </c>
      <c r="AO68" s="50">
        <v>1</v>
      </c>
      <c r="AP68" s="50">
        <v>0.09</v>
      </c>
      <c r="AQ68" s="50">
        <v>0.57999999999999996</v>
      </c>
      <c r="AR68" s="50">
        <v>0</v>
      </c>
      <c r="AS68" s="50">
        <v>1</v>
      </c>
      <c r="AT68" s="50">
        <v>-0.26</v>
      </c>
      <c r="AU68" s="50">
        <v>2.77</v>
      </c>
      <c r="AV68" s="50">
        <v>0</v>
      </c>
      <c r="AW68" s="50">
        <v>1</v>
      </c>
      <c r="AX68" s="50">
        <v>-0.03</v>
      </c>
      <c r="AY68" s="50">
        <v>0.4</v>
      </c>
      <c r="AZ68" s="50">
        <v>0</v>
      </c>
      <c r="BA68" s="50">
        <v>0</v>
      </c>
      <c r="BB68" s="50">
        <v>200</v>
      </c>
      <c r="BC68" s="50">
        <v>0</v>
      </c>
      <c r="BD68" s="50">
        <v>0</v>
      </c>
      <c r="BE68" s="50">
        <v>1</v>
      </c>
      <c r="BF68" s="50">
        <v>-0.09</v>
      </c>
      <c r="BG68" s="50">
        <v>0.82</v>
      </c>
      <c r="BH68" s="50">
        <v>0</v>
      </c>
      <c r="BI68" s="50">
        <v>1</v>
      </c>
      <c r="BJ68" s="50">
        <v>-0.02</v>
      </c>
      <c r="BK68" s="50">
        <v>0.26</v>
      </c>
      <c r="BL68" s="50">
        <v>0</v>
      </c>
      <c r="BM68" s="50">
        <v>1</v>
      </c>
      <c r="BN68" s="50">
        <v>-0.12</v>
      </c>
      <c r="BO68" s="50">
        <v>0.83</v>
      </c>
      <c r="BP68" s="50">
        <v>0</v>
      </c>
    </row>
    <row r="69" spans="1:70" s="41" customFormat="1" x14ac:dyDescent="0.15">
      <c r="A69" s="48" t="s">
        <v>292</v>
      </c>
      <c r="B69" s="49" t="s">
        <v>288</v>
      </c>
      <c r="C69" s="50" t="s">
        <v>287</v>
      </c>
      <c r="D69" s="50" t="s">
        <v>243</v>
      </c>
      <c r="E69" s="50">
        <v>0</v>
      </c>
      <c r="F69" s="50">
        <v>199.91510525039399</v>
      </c>
      <c r="G69" s="50">
        <v>0</v>
      </c>
      <c r="H69" s="50">
        <v>0</v>
      </c>
      <c r="I69" s="50">
        <v>2</v>
      </c>
      <c r="J69" s="50">
        <v>12.1327726336101</v>
      </c>
      <c r="K69" s="50">
        <v>-11.797939148249201</v>
      </c>
      <c r="L69" s="50">
        <v>-0.32806541546835299</v>
      </c>
      <c r="M69" s="50">
        <v>1</v>
      </c>
      <c r="N69" s="50">
        <v>0.49999999974363502</v>
      </c>
      <c r="O69" s="50">
        <v>3.8292233038300099</v>
      </c>
      <c r="P69" s="50">
        <v>0</v>
      </c>
      <c r="Q69" s="50">
        <v>1</v>
      </c>
      <c r="R69" s="50">
        <v>-0.12769451463881101</v>
      </c>
      <c r="S69" s="50">
        <v>0.999891075059124</v>
      </c>
      <c r="T69" s="50">
        <v>0</v>
      </c>
      <c r="U69" s="50">
        <v>0</v>
      </c>
      <c r="V69" s="50">
        <v>1.4627423832445301</v>
      </c>
      <c r="W69" s="50">
        <v>0</v>
      </c>
      <c r="X69" s="50">
        <v>0</v>
      </c>
      <c r="Y69" s="50">
        <v>1</v>
      </c>
      <c r="Z69" s="50">
        <v>-9.9913077526267699E-2</v>
      </c>
      <c r="AA69" s="50">
        <v>0.82768920198646101</v>
      </c>
      <c r="AB69" s="50">
        <v>0</v>
      </c>
      <c r="AC69" s="50">
        <v>1</v>
      </c>
      <c r="AD69" s="50">
        <v>-0.19625917841305601</v>
      </c>
      <c r="AE69" s="50">
        <v>0.896503628920158</v>
      </c>
      <c r="AF69" s="50">
        <v>0</v>
      </c>
      <c r="AG69" s="50">
        <v>0</v>
      </c>
      <c r="AH69" s="50">
        <v>0.53210561320083605</v>
      </c>
      <c r="AI69" s="50">
        <v>0</v>
      </c>
      <c r="AJ69" s="50">
        <v>0</v>
      </c>
      <c r="AK69" s="50">
        <v>0</v>
      </c>
      <c r="AL69" s="50">
        <v>300</v>
      </c>
      <c r="AM69" s="50">
        <v>0</v>
      </c>
      <c r="AN69" s="50">
        <v>0</v>
      </c>
      <c r="AO69" s="50">
        <v>1</v>
      </c>
      <c r="AP69" s="50">
        <v>0.09</v>
      </c>
      <c r="AQ69" s="50">
        <v>0.57999999999999996</v>
      </c>
      <c r="AR69" s="50">
        <v>0</v>
      </c>
      <c r="AS69" s="50">
        <v>1</v>
      </c>
      <c r="AT69" s="50">
        <v>-0.26</v>
      </c>
      <c r="AU69" s="50">
        <v>2.77</v>
      </c>
      <c r="AV69" s="50">
        <v>0</v>
      </c>
      <c r="AW69" s="50">
        <v>1</v>
      </c>
      <c r="AX69" s="50">
        <v>-0.03</v>
      </c>
      <c r="AY69" s="50">
        <v>0.4</v>
      </c>
      <c r="AZ69" s="50">
        <v>0</v>
      </c>
      <c r="BA69" s="50">
        <v>0</v>
      </c>
      <c r="BB69" s="50">
        <v>200</v>
      </c>
      <c r="BC69" s="50">
        <v>0</v>
      </c>
      <c r="BD69" s="50">
        <v>0</v>
      </c>
      <c r="BE69" s="50">
        <v>1</v>
      </c>
      <c r="BF69" s="50">
        <v>-0.09</v>
      </c>
      <c r="BG69" s="50">
        <v>0.82</v>
      </c>
      <c r="BH69" s="50">
        <v>0</v>
      </c>
      <c r="BI69" s="50">
        <v>1</v>
      </c>
      <c r="BJ69" s="50">
        <v>-0.02</v>
      </c>
      <c r="BK69" s="50">
        <v>0.26</v>
      </c>
      <c r="BL69" s="50">
        <v>0</v>
      </c>
      <c r="BM69" s="50">
        <v>1</v>
      </c>
      <c r="BN69" s="50">
        <v>-0.12</v>
      </c>
      <c r="BO69" s="50">
        <v>0.83</v>
      </c>
      <c r="BP69" s="50">
        <v>0</v>
      </c>
    </row>
    <row r="70" spans="1:70" s="41" customFormat="1" x14ac:dyDescent="0.15">
      <c r="A70" s="48" t="s">
        <v>293</v>
      </c>
      <c r="B70" s="49" t="s">
        <v>288</v>
      </c>
      <c r="C70" s="50" t="s">
        <v>287</v>
      </c>
      <c r="D70" s="50" t="s">
        <v>243</v>
      </c>
      <c r="E70" s="50">
        <v>0</v>
      </c>
      <c r="F70" s="50">
        <v>199.99894793244499</v>
      </c>
      <c r="G70" s="50">
        <v>0</v>
      </c>
      <c r="H70" s="50">
        <v>0</v>
      </c>
      <c r="I70" s="50">
        <v>2</v>
      </c>
      <c r="J70" s="50">
        <v>7.9968543112537098</v>
      </c>
      <c r="K70" s="50">
        <v>-4.0790225440123304</v>
      </c>
      <c r="L70" s="50">
        <v>-2.0336515476677501</v>
      </c>
      <c r="M70" s="50">
        <v>1</v>
      </c>
      <c r="N70" s="50">
        <v>-0.52916895197689995</v>
      </c>
      <c r="O70" s="50">
        <v>6.9614047870635503</v>
      </c>
      <c r="P70" s="50">
        <v>0</v>
      </c>
      <c r="Q70" s="50">
        <v>1</v>
      </c>
      <c r="R70" s="50">
        <v>-3.1729715548162499E-3</v>
      </c>
      <c r="S70" s="50">
        <v>0.65879757736160405</v>
      </c>
      <c r="T70" s="50">
        <v>0</v>
      </c>
      <c r="U70" s="50">
        <v>0</v>
      </c>
      <c r="V70" s="50">
        <v>2.5123840555166201</v>
      </c>
      <c r="W70" s="50">
        <v>0</v>
      </c>
      <c r="X70" s="50">
        <v>0</v>
      </c>
      <c r="Y70" s="50">
        <v>1</v>
      </c>
      <c r="Z70" s="50">
        <v>8.5635265985974401E-2</v>
      </c>
      <c r="AA70" s="50">
        <v>0.12270745822074899</v>
      </c>
      <c r="AB70" s="50">
        <v>0</v>
      </c>
      <c r="AC70" s="50">
        <v>1</v>
      </c>
      <c r="AD70" s="50">
        <v>-5.4224987205529603E-2</v>
      </c>
      <c r="AE70" s="50">
        <v>0.36847074591454398</v>
      </c>
      <c r="AF70" s="50">
        <v>0</v>
      </c>
      <c r="AG70" s="50">
        <v>0</v>
      </c>
      <c r="AH70" s="50">
        <v>0.89644376317958796</v>
      </c>
      <c r="AI70" s="50">
        <v>0</v>
      </c>
      <c r="AJ70" s="50">
        <v>0</v>
      </c>
      <c r="AK70" s="50">
        <v>0</v>
      </c>
      <c r="AL70" s="50">
        <v>300</v>
      </c>
      <c r="AM70" s="50">
        <v>0</v>
      </c>
      <c r="AN70" s="50">
        <v>0</v>
      </c>
      <c r="AO70" s="50">
        <v>1</v>
      </c>
      <c r="AP70" s="50">
        <v>0.09</v>
      </c>
      <c r="AQ70" s="50">
        <v>0.57999999999999996</v>
      </c>
      <c r="AR70" s="50">
        <v>0</v>
      </c>
      <c r="AS70" s="50">
        <v>1</v>
      </c>
      <c r="AT70" s="50">
        <v>-0.26</v>
      </c>
      <c r="AU70" s="50">
        <v>2.77</v>
      </c>
      <c r="AV70" s="50">
        <v>0</v>
      </c>
      <c r="AW70" s="50">
        <v>1</v>
      </c>
      <c r="AX70" s="50">
        <v>-0.03</v>
      </c>
      <c r="AY70" s="50">
        <v>0.4</v>
      </c>
      <c r="AZ70" s="50">
        <v>0</v>
      </c>
      <c r="BA70" s="50">
        <v>0</v>
      </c>
      <c r="BB70" s="50">
        <v>200</v>
      </c>
      <c r="BC70" s="50">
        <v>0</v>
      </c>
      <c r="BD70" s="50">
        <v>0</v>
      </c>
      <c r="BE70" s="50">
        <v>1</v>
      </c>
      <c r="BF70" s="50">
        <v>-0.09</v>
      </c>
      <c r="BG70" s="50">
        <v>0.82</v>
      </c>
      <c r="BH70" s="50">
        <v>0</v>
      </c>
      <c r="BI70" s="50">
        <v>1</v>
      </c>
      <c r="BJ70" s="50">
        <v>-0.02</v>
      </c>
      <c r="BK70" s="50">
        <v>0.26</v>
      </c>
      <c r="BL70" s="50">
        <v>0</v>
      </c>
      <c r="BM70" s="50">
        <v>1</v>
      </c>
      <c r="BN70" s="50">
        <v>-0.12</v>
      </c>
      <c r="BO70" s="50">
        <v>0.83</v>
      </c>
      <c r="BP70" s="50">
        <v>0</v>
      </c>
    </row>
    <row r="71" spans="1:70" s="41" customFormat="1" x14ac:dyDescent="0.15">
      <c r="A71" s="48" t="s">
        <v>294</v>
      </c>
      <c r="B71" s="49" t="s">
        <v>288</v>
      </c>
      <c r="C71" s="50" t="s">
        <v>287</v>
      </c>
      <c r="D71" s="50" t="s">
        <v>243</v>
      </c>
      <c r="E71" s="50">
        <v>0</v>
      </c>
      <c r="F71" s="50">
        <v>30.000018766512799</v>
      </c>
      <c r="G71" s="50">
        <v>0</v>
      </c>
      <c r="H71" s="50">
        <v>0</v>
      </c>
      <c r="I71" s="50">
        <v>2</v>
      </c>
      <c r="J71" s="50">
        <v>14.1133738223142</v>
      </c>
      <c r="K71" s="50">
        <v>-11.7732186084059</v>
      </c>
      <c r="L71" s="50">
        <v>-0.20259774023535601</v>
      </c>
      <c r="M71" s="50">
        <v>1</v>
      </c>
      <c r="N71" s="50">
        <v>0.49919964939266698</v>
      </c>
      <c r="O71" s="50">
        <v>12.1118511565563</v>
      </c>
      <c r="P71" s="50">
        <v>0</v>
      </c>
      <c r="Q71" s="50">
        <v>1</v>
      </c>
      <c r="R71" s="50">
        <v>-9.7322963280503608E-3</v>
      </c>
      <c r="S71" s="50">
        <v>0.99998448672376405</v>
      </c>
      <c r="T71" s="50">
        <v>0</v>
      </c>
      <c r="U71" s="50">
        <v>0</v>
      </c>
      <c r="V71" s="50">
        <v>2.7369296322418499</v>
      </c>
      <c r="W71" s="50">
        <v>0</v>
      </c>
      <c r="X71" s="50">
        <v>0</v>
      </c>
      <c r="Y71" s="50">
        <v>1</v>
      </c>
      <c r="Z71" s="50">
        <v>-9.9997774552114893E-2</v>
      </c>
      <c r="AA71" s="50">
        <v>0.72332920194206696</v>
      </c>
      <c r="AB71" s="50">
        <v>0</v>
      </c>
      <c r="AC71" s="50">
        <v>1</v>
      </c>
      <c r="AD71" s="50">
        <v>-9.0382404008401598E-2</v>
      </c>
      <c r="AE71" s="50">
        <v>0.60643043483404702</v>
      </c>
      <c r="AF71" s="50">
        <v>0</v>
      </c>
      <c r="AG71" s="50">
        <v>0</v>
      </c>
      <c r="AH71" s="50">
        <v>1.0751451471113499E-5</v>
      </c>
      <c r="AI71" s="50">
        <v>0</v>
      </c>
      <c r="AJ71" s="50">
        <v>0</v>
      </c>
      <c r="AK71" s="50">
        <v>0</v>
      </c>
      <c r="AL71" s="50">
        <v>300</v>
      </c>
      <c r="AM71" s="50">
        <v>0</v>
      </c>
      <c r="AN71" s="50">
        <v>0</v>
      </c>
      <c r="AO71" s="50">
        <v>1</v>
      </c>
      <c r="AP71" s="50">
        <v>0.09</v>
      </c>
      <c r="AQ71" s="50">
        <v>0.57999999999999996</v>
      </c>
      <c r="AR71" s="50">
        <v>0</v>
      </c>
      <c r="AS71" s="50">
        <v>1</v>
      </c>
      <c r="AT71" s="50">
        <v>-0.26</v>
      </c>
      <c r="AU71" s="50">
        <v>2.77</v>
      </c>
      <c r="AV71" s="50">
        <v>0</v>
      </c>
      <c r="AW71" s="50">
        <v>1</v>
      </c>
      <c r="AX71" s="50">
        <v>-0.03</v>
      </c>
      <c r="AY71" s="50">
        <v>0.4</v>
      </c>
      <c r="AZ71" s="50">
        <v>0</v>
      </c>
      <c r="BA71" s="50">
        <v>0</v>
      </c>
      <c r="BB71" s="50">
        <v>200</v>
      </c>
      <c r="BC71" s="50">
        <v>0</v>
      </c>
      <c r="BD71" s="50">
        <v>0</v>
      </c>
      <c r="BE71" s="50">
        <v>1</v>
      </c>
      <c r="BF71" s="50">
        <v>-0.09</v>
      </c>
      <c r="BG71" s="50">
        <v>0.82</v>
      </c>
      <c r="BH71" s="50">
        <v>0</v>
      </c>
      <c r="BI71" s="50">
        <v>1</v>
      </c>
      <c r="BJ71" s="50">
        <v>-0.02</v>
      </c>
      <c r="BK71" s="50">
        <v>0.26</v>
      </c>
      <c r="BL71" s="50">
        <v>0</v>
      </c>
      <c r="BM71" s="50">
        <v>1</v>
      </c>
      <c r="BN71" s="50">
        <v>-0.12</v>
      </c>
      <c r="BO71" s="50">
        <v>0.83</v>
      </c>
      <c r="BP71" s="50">
        <v>0</v>
      </c>
    </row>
    <row r="72" spans="1:70" s="41" customFormat="1" x14ac:dyDescent="0.15">
      <c r="A72" s="48" t="s">
        <v>295</v>
      </c>
      <c r="B72" s="49" t="s">
        <v>288</v>
      </c>
      <c r="C72" s="50" t="s">
        <v>287</v>
      </c>
      <c r="D72" s="50" t="s">
        <v>243</v>
      </c>
      <c r="E72" s="50">
        <v>0</v>
      </c>
      <c r="F72" s="50">
        <v>199.99967358044901</v>
      </c>
      <c r="G72" s="50">
        <v>0</v>
      </c>
      <c r="H72" s="50">
        <v>0</v>
      </c>
      <c r="I72" s="50">
        <v>2</v>
      </c>
      <c r="J72" s="50">
        <v>15.8319989880622</v>
      </c>
      <c r="K72" s="50">
        <v>-11.797999990092601</v>
      </c>
      <c r="L72" s="50">
        <v>-0.24264557288442701</v>
      </c>
      <c r="M72" s="50">
        <v>1</v>
      </c>
      <c r="N72" s="50">
        <v>0.49999999793917799</v>
      </c>
      <c r="O72" s="50">
        <v>5.1915605173224204</v>
      </c>
      <c r="P72" s="50">
        <v>0</v>
      </c>
      <c r="Q72" s="50">
        <v>1</v>
      </c>
      <c r="R72" s="50">
        <v>-4.7249870310835898E-2</v>
      </c>
      <c r="S72" s="50">
        <v>0.99999999998850397</v>
      </c>
      <c r="T72" s="50">
        <v>0</v>
      </c>
      <c r="U72" s="50">
        <v>0</v>
      </c>
      <c r="V72" s="50">
        <v>1.59995337234459</v>
      </c>
      <c r="W72" s="50">
        <v>0</v>
      </c>
      <c r="X72" s="50">
        <v>0</v>
      </c>
      <c r="Y72" s="50">
        <v>1</v>
      </c>
      <c r="Z72" s="50">
        <v>1.8468095809985E-2</v>
      </c>
      <c r="AA72" s="50">
        <v>0.10000266286345801</v>
      </c>
      <c r="AB72" s="50">
        <v>0</v>
      </c>
      <c r="AC72" s="50">
        <v>1</v>
      </c>
      <c r="AD72" s="50">
        <v>-6.6632069962654297E-9</v>
      </c>
      <c r="AE72" s="50">
        <v>0.13400498639934499</v>
      </c>
      <c r="AF72" s="50">
        <v>0</v>
      </c>
      <c r="AG72" s="50">
        <v>0</v>
      </c>
      <c r="AH72" s="50">
        <v>0.99566820202198103</v>
      </c>
      <c r="AI72" s="50">
        <v>0</v>
      </c>
      <c r="AJ72" s="50">
        <v>0</v>
      </c>
      <c r="AK72" s="51">
        <v>0</v>
      </c>
      <c r="AL72" s="52">
        <v>25</v>
      </c>
      <c r="AM72" s="50">
        <v>0</v>
      </c>
      <c r="AN72" s="50">
        <v>0</v>
      </c>
      <c r="AO72" s="52">
        <v>1</v>
      </c>
      <c r="AP72" s="52">
        <v>0</v>
      </c>
      <c r="AQ72" s="52">
        <v>0.20799999999999999</v>
      </c>
      <c r="AR72" s="50">
        <v>0</v>
      </c>
      <c r="AS72" s="52">
        <v>1</v>
      </c>
      <c r="AT72" s="52">
        <v>0</v>
      </c>
      <c r="AU72" s="52">
        <v>4.1000000000000002E-2</v>
      </c>
      <c r="AV72" s="50">
        <v>0</v>
      </c>
      <c r="AW72" s="52">
        <v>1</v>
      </c>
      <c r="AX72" s="52">
        <v>0</v>
      </c>
      <c r="AY72" s="53">
        <v>0.30299999999999999</v>
      </c>
      <c r="AZ72" s="50">
        <v>0</v>
      </c>
      <c r="BA72" s="51">
        <v>0</v>
      </c>
      <c r="BB72" s="52">
        <v>950</v>
      </c>
      <c r="BC72" s="50">
        <v>0</v>
      </c>
      <c r="BD72" s="50">
        <v>0</v>
      </c>
      <c r="BE72" s="52">
        <v>1</v>
      </c>
      <c r="BF72" s="52">
        <v>0</v>
      </c>
      <c r="BG72" s="52">
        <v>0.112</v>
      </c>
      <c r="BH72" s="50">
        <v>0</v>
      </c>
      <c r="BI72" s="52">
        <v>1</v>
      </c>
      <c r="BJ72" s="52">
        <v>0</v>
      </c>
      <c r="BK72" s="52">
        <v>5.9999999999999995E-4</v>
      </c>
      <c r="BL72" s="50">
        <v>0</v>
      </c>
      <c r="BM72" s="52">
        <v>1</v>
      </c>
      <c r="BN72" s="52">
        <v>0</v>
      </c>
      <c r="BO72" s="52">
        <v>0.58599999999999997</v>
      </c>
      <c r="BP72" s="50">
        <v>0</v>
      </c>
    </row>
    <row r="73" spans="1:70" s="41" customFormat="1" x14ac:dyDescent="0.15">
      <c r="A73" s="36" t="s">
        <v>296</v>
      </c>
      <c r="B73" s="36" t="s">
        <v>80</v>
      </c>
      <c r="C73" s="36" t="s">
        <v>81</v>
      </c>
      <c r="D73" s="42" t="s">
        <v>243</v>
      </c>
      <c r="E73" s="39">
        <v>0</v>
      </c>
      <c r="F73" s="37">
        <v>60</v>
      </c>
      <c r="G73" s="37">
        <v>0</v>
      </c>
      <c r="H73" s="37">
        <v>0</v>
      </c>
      <c r="I73" s="37">
        <v>2</v>
      </c>
      <c r="J73" s="37">
        <v>15.832000000000001</v>
      </c>
      <c r="K73" s="37">
        <v>-11.798</v>
      </c>
      <c r="L73" s="37">
        <v>-0.161</v>
      </c>
      <c r="M73" s="37">
        <v>1</v>
      </c>
      <c r="N73" s="37">
        <v>-0.27500000000000002</v>
      </c>
      <c r="O73" s="37">
        <v>3.95</v>
      </c>
      <c r="P73" s="37">
        <v>0</v>
      </c>
      <c r="Q73" s="37">
        <v>1</v>
      </c>
      <c r="R73" s="37">
        <v>-3.4000000000000002E-2</v>
      </c>
      <c r="S73" s="38">
        <v>0.95499999999999996</v>
      </c>
      <c r="T73" s="37">
        <v>0</v>
      </c>
      <c r="U73" s="39">
        <v>0</v>
      </c>
      <c r="V73" s="37">
        <v>30</v>
      </c>
      <c r="W73" s="37">
        <v>0</v>
      </c>
      <c r="X73" s="37">
        <v>0</v>
      </c>
      <c r="Y73" s="37">
        <v>1</v>
      </c>
      <c r="Z73" s="37">
        <v>0</v>
      </c>
      <c r="AA73" s="37">
        <v>0.252</v>
      </c>
      <c r="AB73" s="37">
        <v>0</v>
      </c>
      <c r="AC73" s="37">
        <v>1</v>
      </c>
      <c r="AD73" s="37">
        <v>-1.9E-2</v>
      </c>
      <c r="AE73" s="37">
        <v>7.4999999999999997E-2</v>
      </c>
      <c r="AF73" s="37">
        <v>0</v>
      </c>
      <c r="AG73" s="37">
        <v>1</v>
      </c>
      <c r="AH73" s="37">
        <v>0.107</v>
      </c>
      <c r="AI73" s="38">
        <v>0.113</v>
      </c>
      <c r="AJ73" s="37">
        <v>0</v>
      </c>
      <c r="AK73" s="39">
        <v>0</v>
      </c>
      <c r="AL73" s="37">
        <v>35</v>
      </c>
      <c r="AM73" s="43">
        <v>0</v>
      </c>
      <c r="AN73" s="43">
        <v>0</v>
      </c>
      <c r="AO73" s="37">
        <v>1</v>
      </c>
      <c r="AP73" s="37">
        <v>5.5599999999999997E-2</v>
      </c>
      <c r="AQ73" s="37">
        <v>-2.58E-2</v>
      </c>
      <c r="AR73" s="37">
        <v>0</v>
      </c>
      <c r="AS73" s="37">
        <v>1</v>
      </c>
      <c r="AT73" s="37">
        <v>2.4E-2</v>
      </c>
      <c r="AU73" s="37">
        <v>-4.0000000000000002E-4</v>
      </c>
      <c r="AV73" s="44">
        <v>0</v>
      </c>
      <c r="AW73" s="37">
        <v>1</v>
      </c>
      <c r="AX73" s="37">
        <v>-0.14599999999999999</v>
      </c>
      <c r="AY73" s="38">
        <v>0.77400000000000002</v>
      </c>
      <c r="AZ73" s="44">
        <v>0</v>
      </c>
      <c r="BA73" s="39">
        <v>0</v>
      </c>
      <c r="BB73" s="37">
        <v>1000</v>
      </c>
      <c r="BC73" s="37">
        <v>0</v>
      </c>
      <c r="BD73" s="37">
        <v>0</v>
      </c>
      <c r="BE73" s="37">
        <v>1</v>
      </c>
      <c r="BF73" s="37">
        <v>0</v>
      </c>
      <c r="BG73" s="37">
        <v>9.0999999999999998E-2</v>
      </c>
      <c r="BH73" s="37">
        <v>0</v>
      </c>
      <c r="BI73" s="37">
        <v>1</v>
      </c>
      <c r="BJ73" s="37">
        <v>0</v>
      </c>
      <c r="BK73" s="37">
        <v>2.5000000000000001E-4</v>
      </c>
      <c r="BL73" s="37">
        <v>0</v>
      </c>
      <c r="BM73" s="37">
        <v>1</v>
      </c>
      <c r="BN73" s="37">
        <v>0</v>
      </c>
      <c r="BO73" s="37">
        <v>0.83199999999999996</v>
      </c>
      <c r="BP73" s="40">
        <v>0</v>
      </c>
    </row>
    <row r="74" spans="1:70" x14ac:dyDescent="0.15">
      <c r="A74" s="48" t="s">
        <v>289</v>
      </c>
      <c r="B74" s="49" t="s">
        <v>288</v>
      </c>
      <c r="C74" s="50" t="s">
        <v>287</v>
      </c>
      <c r="D74" s="50" t="s">
        <v>233</v>
      </c>
      <c r="E74" s="50">
        <v>0</v>
      </c>
      <c r="F74" s="50">
        <v>698.96381536699698</v>
      </c>
      <c r="G74" s="50">
        <v>0</v>
      </c>
      <c r="H74" s="50">
        <v>0</v>
      </c>
      <c r="I74" s="50">
        <v>1</v>
      </c>
      <c r="J74" s="50">
        <v>73.375566660461701</v>
      </c>
      <c r="K74" s="50">
        <v>3.6714205806940101</v>
      </c>
      <c r="L74" s="50">
        <v>0</v>
      </c>
      <c r="M74" s="50">
        <v>1</v>
      </c>
      <c r="N74" s="50">
        <v>-3.4572421494992498</v>
      </c>
      <c r="O74" s="50">
        <v>7.2828931631150402</v>
      </c>
      <c r="P74" s="50">
        <v>0</v>
      </c>
      <c r="Q74" s="50">
        <v>0</v>
      </c>
      <c r="R74" s="50">
        <v>0.99735548365909099</v>
      </c>
      <c r="S74" s="50">
        <v>0</v>
      </c>
      <c r="T74" s="50">
        <v>0</v>
      </c>
      <c r="U74" s="50">
        <v>0</v>
      </c>
      <c r="V74" s="50">
        <v>20</v>
      </c>
      <c r="W74" s="50">
        <v>0</v>
      </c>
      <c r="X74" s="50">
        <v>0</v>
      </c>
      <c r="Y74" s="50">
        <v>1</v>
      </c>
      <c r="Z74" s="50">
        <v>-9.9999999999977801E-2</v>
      </c>
      <c r="AA74" s="50">
        <v>0.143196384878467</v>
      </c>
      <c r="AB74" s="50">
        <v>0</v>
      </c>
      <c r="AC74" s="50">
        <v>0</v>
      </c>
      <c r="AD74" s="50">
        <v>39.999792804133698</v>
      </c>
      <c r="AE74" s="50">
        <v>0</v>
      </c>
      <c r="AF74" s="50">
        <v>0</v>
      </c>
      <c r="AG74" s="50">
        <v>0</v>
      </c>
      <c r="AH74" s="50">
        <v>0.98923729010266803</v>
      </c>
      <c r="AI74" s="50">
        <v>0</v>
      </c>
      <c r="AJ74" s="50">
        <v>0</v>
      </c>
      <c r="AK74" s="50">
        <v>1</v>
      </c>
      <c r="AL74" s="50">
        <f>0.1695-0.7018*BR74</f>
        <v>-0.14630999999999997</v>
      </c>
      <c r="AM74" s="50">
        <f>0.515+2.883*BR74</f>
        <v>1.8123499999999999</v>
      </c>
      <c r="AN74" s="50">
        <v>0</v>
      </c>
      <c r="AO74" s="50">
        <v>1</v>
      </c>
      <c r="AP74" s="50">
        <f>0.03988-0.1606*BR74</f>
        <v>-3.2390000000000002E-2</v>
      </c>
      <c r="AQ74" s="50">
        <f>0.09952+0.7996*BR74</f>
        <v>0.45933999999999997</v>
      </c>
      <c r="AR74" s="50">
        <v>0</v>
      </c>
      <c r="AS74" s="50">
        <v>1</v>
      </c>
      <c r="AT74" s="50">
        <f>-0.007969-0.4292*BR74</f>
        <v>-0.20110900000000001</v>
      </c>
      <c r="AU74" s="50">
        <f>6.505-2.985*BR74</f>
        <v>5.1617499999999996</v>
      </c>
      <c r="AV74" s="50">
        <v>0</v>
      </c>
      <c r="AW74" s="50">
        <v>1</v>
      </c>
      <c r="AX74" s="50">
        <f>0.004994-0.07005*BR74</f>
        <v>-2.6528500000000003E-2</v>
      </c>
      <c r="AY74" s="50">
        <f>0.09978+0.7974*BR74</f>
        <v>0.45860999999999996</v>
      </c>
      <c r="AZ74" s="50">
        <v>0</v>
      </c>
      <c r="BA74" s="50">
        <v>0</v>
      </c>
      <c r="BB74" s="50">
        <v>44.89</v>
      </c>
      <c r="BC74" s="50">
        <v>0</v>
      </c>
      <c r="BD74" s="50">
        <v>0</v>
      </c>
      <c r="BE74" s="50">
        <v>1</v>
      </c>
      <c r="BF74" s="50">
        <f>0.01998-0.09041*BR74</f>
        <v>-2.0704500000000004E-2</v>
      </c>
      <c r="BG74" s="50">
        <f>0.09981+0.371*BR74</f>
        <v>0.26676</v>
      </c>
      <c r="BH74" s="50">
        <v>0</v>
      </c>
      <c r="BI74" s="50">
        <v>0</v>
      </c>
      <c r="BJ74" s="50">
        <v>0.35149999999999998</v>
      </c>
      <c r="BK74" s="50">
        <v>0</v>
      </c>
      <c r="BL74" s="50">
        <v>0</v>
      </c>
      <c r="BM74" s="50">
        <v>0</v>
      </c>
      <c r="BN74" s="50">
        <f>0.3+0.4986*BR74</f>
        <v>0.52437</v>
      </c>
      <c r="BO74" s="50">
        <v>0</v>
      </c>
      <c r="BP74" s="50">
        <v>0</v>
      </c>
      <c r="BQ74" s="48">
        <v>45</v>
      </c>
      <c r="BR74" s="48">
        <f>BQ74/100</f>
        <v>0.45</v>
      </c>
    </row>
    <row r="75" spans="1:70" x14ac:dyDescent="0.15">
      <c r="A75" s="48" t="s">
        <v>290</v>
      </c>
      <c r="B75" s="49" t="s">
        <v>288</v>
      </c>
      <c r="C75" s="50" t="s">
        <v>287</v>
      </c>
      <c r="D75" s="50" t="s">
        <v>233</v>
      </c>
      <c r="E75" s="50">
        <v>0</v>
      </c>
      <c r="F75" s="50">
        <v>145.21609276754199</v>
      </c>
      <c r="G75" s="50">
        <v>0</v>
      </c>
      <c r="H75" s="50">
        <v>0</v>
      </c>
      <c r="I75" s="50">
        <v>1</v>
      </c>
      <c r="J75" s="50">
        <v>-72.180816059383403</v>
      </c>
      <c r="K75" s="50">
        <v>48.163753406594097</v>
      </c>
      <c r="L75" s="50">
        <v>0</v>
      </c>
      <c r="M75" s="50">
        <v>1</v>
      </c>
      <c r="N75" s="50">
        <v>0.703597717871563</v>
      </c>
      <c r="O75" s="50">
        <v>0.20000000394138101</v>
      </c>
      <c r="P75" s="50">
        <v>0</v>
      </c>
      <c r="Q75" s="50">
        <v>0</v>
      </c>
      <c r="R75" s="50">
        <v>0.98516159121146596</v>
      </c>
      <c r="S75" s="50">
        <v>0</v>
      </c>
      <c r="T75" s="50">
        <v>0</v>
      </c>
      <c r="U75" s="50">
        <v>0</v>
      </c>
      <c r="V75" s="50">
        <v>20</v>
      </c>
      <c r="W75" s="50">
        <v>0</v>
      </c>
      <c r="X75" s="50">
        <v>0</v>
      </c>
      <c r="Y75" s="50">
        <v>1</v>
      </c>
      <c r="Z75" s="50">
        <v>4.6626138580461801E-2</v>
      </c>
      <c r="AA75" s="50">
        <v>0.10000000000003301</v>
      </c>
      <c r="AB75" s="50">
        <v>0</v>
      </c>
      <c r="AC75" s="50">
        <v>0</v>
      </c>
      <c r="AD75" s="50">
        <v>39.107959922664101</v>
      </c>
      <c r="AE75" s="50">
        <v>0</v>
      </c>
      <c r="AF75" s="50">
        <v>0</v>
      </c>
      <c r="AG75" s="50">
        <v>0</v>
      </c>
      <c r="AH75" s="50">
        <v>2.31404380532726E-14</v>
      </c>
      <c r="AI75" s="50">
        <v>0</v>
      </c>
      <c r="AJ75" s="50">
        <v>0</v>
      </c>
      <c r="AK75" s="50">
        <v>1</v>
      </c>
      <c r="AL75" s="50">
        <f>0.1695-0.7018*BR75</f>
        <v>-0.14630999999999997</v>
      </c>
      <c r="AM75" s="50">
        <f>0.515+2.883*BR75</f>
        <v>1.8123499999999999</v>
      </c>
      <c r="AN75" s="50">
        <v>0</v>
      </c>
      <c r="AO75" s="50">
        <v>1</v>
      </c>
      <c r="AP75" s="50">
        <f>0.03988-0.1606*BR75</f>
        <v>-3.2390000000000002E-2</v>
      </c>
      <c r="AQ75" s="50">
        <f>0.09952+0.7996*BR75</f>
        <v>0.45933999999999997</v>
      </c>
      <c r="AR75" s="50">
        <v>0</v>
      </c>
      <c r="AS75" s="50">
        <v>1</v>
      </c>
      <c r="AT75" s="50">
        <f>-0.007969-0.4292*BR75</f>
        <v>-0.20110900000000001</v>
      </c>
      <c r="AU75" s="50">
        <f>6.505-2.985*BR75</f>
        <v>5.1617499999999996</v>
      </c>
      <c r="AV75" s="50">
        <v>0</v>
      </c>
      <c r="AW75" s="50">
        <v>1</v>
      </c>
      <c r="AX75" s="50">
        <f>0.004994-0.07005*BR75</f>
        <v>-2.6528500000000003E-2</v>
      </c>
      <c r="AY75" s="50">
        <f>0.09978+0.7974*BR75</f>
        <v>0.45860999999999996</v>
      </c>
      <c r="AZ75" s="50">
        <v>0</v>
      </c>
      <c r="BA75" s="50">
        <v>0</v>
      </c>
      <c r="BB75" s="50">
        <v>44.89</v>
      </c>
      <c r="BC75" s="50">
        <v>0</v>
      </c>
      <c r="BD75" s="50">
        <v>0</v>
      </c>
      <c r="BE75" s="50">
        <v>1</v>
      </c>
      <c r="BF75" s="50">
        <f>0.01998-0.09041*BR75</f>
        <v>-2.0704500000000004E-2</v>
      </c>
      <c r="BG75" s="50">
        <f>0.09981+0.371*BR75</f>
        <v>0.26676</v>
      </c>
      <c r="BH75" s="50">
        <v>0</v>
      </c>
      <c r="BI75" s="50">
        <v>0</v>
      </c>
      <c r="BJ75" s="50">
        <v>0.35149999999999998</v>
      </c>
      <c r="BK75" s="50">
        <v>0</v>
      </c>
      <c r="BL75" s="50">
        <v>0</v>
      </c>
      <c r="BM75" s="50">
        <v>0</v>
      </c>
      <c r="BN75" s="50">
        <f>0.3+0.4986*BR75</f>
        <v>0.52437</v>
      </c>
      <c r="BO75" s="50">
        <v>0</v>
      </c>
      <c r="BP75" s="50">
        <v>0</v>
      </c>
      <c r="BQ75" s="48">
        <v>45</v>
      </c>
      <c r="BR75" s="48">
        <f>BQ75/100</f>
        <v>0.45</v>
      </c>
    </row>
    <row r="76" spans="1:70" x14ac:dyDescent="0.15">
      <c r="A76" s="48" t="s">
        <v>291</v>
      </c>
      <c r="B76" s="49" t="s">
        <v>288</v>
      </c>
      <c r="C76" s="50" t="s">
        <v>287</v>
      </c>
      <c r="D76" s="50" t="s">
        <v>243</v>
      </c>
      <c r="E76" s="50">
        <v>0</v>
      </c>
      <c r="F76" s="50">
        <v>199.99998970873301</v>
      </c>
      <c r="G76" s="50">
        <v>0</v>
      </c>
      <c r="H76" s="50">
        <v>0</v>
      </c>
      <c r="I76" s="50">
        <v>2</v>
      </c>
      <c r="J76" s="50">
        <v>14.768401725443599</v>
      </c>
      <c r="K76" s="50">
        <v>-5.6909551382190404</v>
      </c>
      <c r="L76" s="50">
        <v>-2.4399999998666102</v>
      </c>
      <c r="M76" s="50">
        <v>1</v>
      </c>
      <c r="N76" s="50">
        <v>-2.3999999977227602</v>
      </c>
      <c r="O76" s="50">
        <v>9.9425141174183995</v>
      </c>
      <c r="P76" s="50">
        <v>0</v>
      </c>
      <c r="Q76" s="50">
        <v>1</v>
      </c>
      <c r="R76" s="50">
        <v>-1.85694653686312E-9</v>
      </c>
      <c r="S76" s="50">
        <v>0.76808853517409004</v>
      </c>
      <c r="T76" s="50">
        <v>0</v>
      </c>
      <c r="U76" s="50">
        <v>0</v>
      </c>
      <c r="V76" s="50">
        <v>2.4698608824713402</v>
      </c>
      <c r="W76" s="50">
        <v>0</v>
      </c>
      <c r="X76" s="50">
        <v>0</v>
      </c>
      <c r="Y76" s="50">
        <v>1</v>
      </c>
      <c r="Z76" s="50">
        <v>-9.9998530266620103E-2</v>
      </c>
      <c r="AA76" s="50">
        <v>0.99999814535602904</v>
      </c>
      <c r="AB76" s="50">
        <v>0</v>
      </c>
      <c r="AC76" s="50">
        <v>1</v>
      </c>
      <c r="AD76" s="50">
        <v>-0.19999630068291499</v>
      </c>
      <c r="AE76" s="50">
        <v>0.53498123589259905</v>
      </c>
      <c r="AF76" s="50">
        <v>0</v>
      </c>
      <c r="AG76" s="50">
        <v>0</v>
      </c>
      <c r="AH76" s="50">
        <v>5.1507861558186097E-2</v>
      </c>
      <c r="AI76" s="50" t="s">
        <v>297</v>
      </c>
      <c r="AJ76" s="50" t="s">
        <v>297</v>
      </c>
      <c r="AK76" s="50">
        <v>0</v>
      </c>
      <c r="AL76" s="50">
        <v>300</v>
      </c>
      <c r="AM76" s="50" t="s">
        <v>297</v>
      </c>
      <c r="AN76" s="50" t="s">
        <v>297</v>
      </c>
      <c r="AO76" s="50">
        <v>1</v>
      </c>
      <c r="AP76" s="50">
        <v>0.09</v>
      </c>
      <c r="AQ76" s="50">
        <v>0.57999999999999996</v>
      </c>
      <c r="AR76" s="50" t="s">
        <v>297</v>
      </c>
      <c r="AS76" s="50">
        <v>1</v>
      </c>
      <c r="AT76" s="50">
        <v>-0.26</v>
      </c>
      <c r="AU76" s="50">
        <v>2.77</v>
      </c>
      <c r="AV76" s="50" t="s">
        <v>297</v>
      </c>
      <c r="AW76" s="50">
        <v>1</v>
      </c>
      <c r="AX76" s="50">
        <v>-0.03</v>
      </c>
      <c r="AY76" s="50">
        <v>0.4</v>
      </c>
      <c r="AZ76" s="50" t="s">
        <v>297</v>
      </c>
      <c r="BA76" s="50">
        <v>0</v>
      </c>
      <c r="BB76" s="50">
        <v>200</v>
      </c>
      <c r="BC76" s="50" t="s">
        <v>297</v>
      </c>
      <c r="BD76" s="50" t="s">
        <v>297</v>
      </c>
      <c r="BE76" s="50">
        <v>1</v>
      </c>
      <c r="BF76" s="50">
        <v>-0.09</v>
      </c>
      <c r="BG76" s="50">
        <v>0.82</v>
      </c>
      <c r="BH76" s="50" t="s">
        <v>297</v>
      </c>
      <c r="BI76" s="50">
        <v>1</v>
      </c>
      <c r="BJ76" s="50">
        <v>-0.02</v>
      </c>
      <c r="BK76" s="50">
        <v>0.26</v>
      </c>
      <c r="BL76" s="50" t="s">
        <v>297</v>
      </c>
      <c r="BM76" s="50">
        <v>1</v>
      </c>
      <c r="BN76" s="50">
        <v>-0.12</v>
      </c>
      <c r="BO76" s="50">
        <v>0.83</v>
      </c>
      <c r="BP76" s="50" t="s">
        <v>297</v>
      </c>
      <c r="BQ76" s="41"/>
      <c r="BR76" s="41"/>
    </row>
    <row r="77" spans="1:70" x14ac:dyDescent="0.15">
      <c r="A77" s="48" t="s">
        <v>292</v>
      </c>
      <c r="B77" s="49" t="s">
        <v>288</v>
      </c>
      <c r="C77" s="50" t="s">
        <v>287</v>
      </c>
      <c r="D77" s="50" t="s">
        <v>243</v>
      </c>
      <c r="E77" s="50">
        <v>0</v>
      </c>
      <c r="F77" s="50">
        <v>199.91510525039399</v>
      </c>
      <c r="G77" s="50">
        <v>0</v>
      </c>
      <c r="H77" s="50">
        <v>0</v>
      </c>
      <c r="I77" s="50">
        <v>2</v>
      </c>
      <c r="J77" s="50">
        <v>12.1327726336101</v>
      </c>
      <c r="K77" s="50">
        <v>-11.797939148249201</v>
      </c>
      <c r="L77" s="50">
        <v>-0.32806541546835299</v>
      </c>
      <c r="M77" s="50">
        <v>1</v>
      </c>
      <c r="N77" s="50">
        <v>0.49999999974363502</v>
      </c>
      <c r="O77" s="50">
        <v>3.8292233038300099</v>
      </c>
      <c r="P77" s="50">
        <v>0</v>
      </c>
      <c r="Q77" s="50">
        <v>1</v>
      </c>
      <c r="R77" s="50">
        <v>-0.12769451463881101</v>
      </c>
      <c r="S77" s="50">
        <v>0.999891075059124</v>
      </c>
      <c r="T77" s="50">
        <v>0</v>
      </c>
      <c r="U77" s="50">
        <v>0</v>
      </c>
      <c r="V77" s="50">
        <v>1.4627423832445301</v>
      </c>
      <c r="W77" s="50">
        <v>0</v>
      </c>
      <c r="X77" s="50">
        <v>0</v>
      </c>
      <c r="Y77" s="50">
        <v>1</v>
      </c>
      <c r="Z77" s="50">
        <v>-9.9913077526267699E-2</v>
      </c>
      <c r="AA77" s="50">
        <v>0.82768920198646101</v>
      </c>
      <c r="AB77" s="50">
        <v>0</v>
      </c>
      <c r="AC77" s="50">
        <v>1</v>
      </c>
      <c r="AD77" s="50">
        <v>-0.19625917841305601</v>
      </c>
      <c r="AE77" s="50">
        <v>0.896503628920158</v>
      </c>
      <c r="AF77" s="50">
        <v>0</v>
      </c>
      <c r="AG77" s="50">
        <v>0</v>
      </c>
      <c r="AH77" s="50">
        <v>0.53210561320083605</v>
      </c>
      <c r="AI77" s="50" t="s">
        <v>297</v>
      </c>
      <c r="AJ77" s="50" t="s">
        <v>297</v>
      </c>
      <c r="AK77" s="50">
        <v>0</v>
      </c>
      <c r="AL77" s="50">
        <v>300</v>
      </c>
      <c r="AM77" s="50" t="s">
        <v>297</v>
      </c>
      <c r="AN77" s="50" t="s">
        <v>297</v>
      </c>
      <c r="AO77" s="50">
        <v>1</v>
      </c>
      <c r="AP77" s="50">
        <v>0.09</v>
      </c>
      <c r="AQ77" s="50">
        <v>0.57999999999999996</v>
      </c>
      <c r="AR77" s="50" t="s">
        <v>297</v>
      </c>
      <c r="AS77" s="50">
        <v>1</v>
      </c>
      <c r="AT77" s="50">
        <v>-0.26</v>
      </c>
      <c r="AU77" s="50">
        <v>2.77</v>
      </c>
      <c r="AV77" s="50" t="s">
        <v>297</v>
      </c>
      <c r="AW77" s="50">
        <v>1</v>
      </c>
      <c r="AX77" s="50">
        <v>-0.03</v>
      </c>
      <c r="AY77" s="50">
        <v>0.4</v>
      </c>
      <c r="AZ77" s="50" t="s">
        <v>297</v>
      </c>
      <c r="BA77" s="50">
        <v>0</v>
      </c>
      <c r="BB77" s="50">
        <v>200</v>
      </c>
      <c r="BC77" s="50" t="s">
        <v>297</v>
      </c>
      <c r="BD77" s="50" t="s">
        <v>297</v>
      </c>
      <c r="BE77" s="50">
        <v>1</v>
      </c>
      <c r="BF77" s="50">
        <v>-0.09</v>
      </c>
      <c r="BG77" s="50">
        <v>0.82</v>
      </c>
      <c r="BH77" s="50" t="s">
        <v>297</v>
      </c>
      <c r="BI77" s="50">
        <v>1</v>
      </c>
      <c r="BJ77" s="50">
        <v>-0.02</v>
      </c>
      <c r="BK77" s="50">
        <v>0.26</v>
      </c>
      <c r="BL77" s="50" t="s">
        <v>297</v>
      </c>
      <c r="BM77" s="50">
        <v>1</v>
      </c>
      <c r="BN77" s="50">
        <v>-0.12</v>
      </c>
      <c r="BO77" s="50">
        <v>0.83</v>
      </c>
      <c r="BP77" s="50" t="s">
        <v>297</v>
      </c>
      <c r="BQ77" s="41"/>
      <c r="BR77" s="41"/>
    </row>
    <row r="78" spans="1:70" x14ac:dyDescent="0.15">
      <c r="A78" s="48" t="s">
        <v>293</v>
      </c>
      <c r="B78" s="49" t="s">
        <v>288</v>
      </c>
      <c r="C78" s="50" t="s">
        <v>287</v>
      </c>
      <c r="D78" s="50" t="s">
        <v>243</v>
      </c>
      <c r="E78" s="50">
        <v>0</v>
      </c>
      <c r="F78" s="50">
        <v>199.99894793244499</v>
      </c>
      <c r="G78" s="50">
        <v>0</v>
      </c>
      <c r="H78" s="50">
        <v>0</v>
      </c>
      <c r="I78" s="50">
        <v>2</v>
      </c>
      <c r="J78" s="50">
        <v>7.9968543112537098</v>
      </c>
      <c r="K78" s="50">
        <v>-4.0790225440123304</v>
      </c>
      <c r="L78" s="50">
        <v>-2.0336515476677501</v>
      </c>
      <c r="M78" s="50">
        <v>1</v>
      </c>
      <c r="N78" s="50">
        <v>-0.52916895197689995</v>
      </c>
      <c r="O78" s="50">
        <v>6.9614047870635503</v>
      </c>
      <c r="P78" s="50">
        <v>0</v>
      </c>
      <c r="Q78" s="50">
        <v>1</v>
      </c>
      <c r="R78" s="50">
        <v>-3.1729715548162499E-3</v>
      </c>
      <c r="S78" s="50">
        <v>0.65879757736160405</v>
      </c>
      <c r="T78" s="50">
        <v>0</v>
      </c>
      <c r="U78" s="50">
        <v>0</v>
      </c>
      <c r="V78" s="50">
        <v>2.5123840555166201</v>
      </c>
      <c r="W78" s="50">
        <v>0</v>
      </c>
      <c r="X78" s="50">
        <v>0</v>
      </c>
      <c r="Y78" s="50">
        <v>1</v>
      </c>
      <c r="Z78" s="50">
        <v>8.5635265985974401E-2</v>
      </c>
      <c r="AA78" s="50">
        <v>0.12270745822074899</v>
      </c>
      <c r="AB78" s="50">
        <v>0</v>
      </c>
      <c r="AC78" s="50">
        <v>1</v>
      </c>
      <c r="AD78" s="50">
        <v>-5.4224987205529603E-2</v>
      </c>
      <c r="AE78" s="50">
        <v>0.36847074591454398</v>
      </c>
      <c r="AF78" s="50">
        <v>0</v>
      </c>
      <c r="AG78" s="50">
        <v>0</v>
      </c>
      <c r="AH78" s="50">
        <v>0.89644376317958796</v>
      </c>
      <c r="AI78" s="50" t="s">
        <v>297</v>
      </c>
      <c r="AJ78" s="50" t="s">
        <v>297</v>
      </c>
      <c r="AK78" s="50">
        <v>0</v>
      </c>
      <c r="AL78" s="50">
        <v>300</v>
      </c>
      <c r="AM78" s="50" t="s">
        <v>297</v>
      </c>
      <c r="AN78" s="50" t="s">
        <v>297</v>
      </c>
      <c r="AO78" s="50">
        <v>1</v>
      </c>
      <c r="AP78" s="50">
        <v>0.09</v>
      </c>
      <c r="AQ78" s="50">
        <v>0.57999999999999996</v>
      </c>
      <c r="AR78" s="50" t="s">
        <v>297</v>
      </c>
      <c r="AS78" s="50">
        <v>1</v>
      </c>
      <c r="AT78" s="50">
        <v>-0.26</v>
      </c>
      <c r="AU78" s="50">
        <v>2.77</v>
      </c>
      <c r="AV78" s="50" t="s">
        <v>297</v>
      </c>
      <c r="AW78" s="50">
        <v>1</v>
      </c>
      <c r="AX78" s="50">
        <v>-0.03</v>
      </c>
      <c r="AY78" s="50">
        <v>0.4</v>
      </c>
      <c r="AZ78" s="50" t="s">
        <v>297</v>
      </c>
      <c r="BA78" s="50">
        <v>0</v>
      </c>
      <c r="BB78" s="50">
        <v>200</v>
      </c>
      <c r="BC78" s="50" t="s">
        <v>297</v>
      </c>
      <c r="BD78" s="50" t="s">
        <v>297</v>
      </c>
      <c r="BE78" s="50">
        <v>1</v>
      </c>
      <c r="BF78" s="50">
        <v>-0.09</v>
      </c>
      <c r="BG78" s="50">
        <v>0.82</v>
      </c>
      <c r="BH78" s="50" t="s">
        <v>297</v>
      </c>
      <c r="BI78" s="50">
        <v>1</v>
      </c>
      <c r="BJ78" s="50">
        <v>-0.02</v>
      </c>
      <c r="BK78" s="50">
        <v>0.26</v>
      </c>
      <c r="BL78" s="50" t="s">
        <v>297</v>
      </c>
      <c r="BM78" s="50">
        <v>1</v>
      </c>
      <c r="BN78" s="50">
        <v>-0.12</v>
      </c>
      <c r="BO78" s="50">
        <v>0.83</v>
      </c>
      <c r="BP78" s="50" t="s">
        <v>297</v>
      </c>
      <c r="BQ78" s="41"/>
      <c r="BR78" s="41"/>
    </row>
    <row r="79" spans="1:70" x14ac:dyDescent="0.15">
      <c r="A79" s="48" t="s">
        <v>294</v>
      </c>
      <c r="B79" s="49" t="s">
        <v>288</v>
      </c>
      <c r="C79" s="50" t="s">
        <v>287</v>
      </c>
      <c r="D79" s="50" t="s">
        <v>243</v>
      </c>
      <c r="E79" s="50">
        <v>0</v>
      </c>
      <c r="F79" s="50">
        <v>30.000018766512799</v>
      </c>
      <c r="G79" s="50">
        <v>0</v>
      </c>
      <c r="H79" s="50">
        <v>0</v>
      </c>
      <c r="I79" s="50">
        <v>2</v>
      </c>
      <c r="J79" s="50">
        <v>14.1133738223142</v>
      </c>
      <c r="K79" s="50">
        <v>-11.7732186084059</v>
      </c>
      <c r="L79" s="50">
        <v>-0.20259774023535601</v>
      </c>
      <c r="M79" s="50">
        <v>1</v>
      </c>
      <c r="N79" s="50">
        <v>0.49919964939266698</v>
      </c>
      <c r="O79" s="50">
        <v>12.1118511565563</v>
      </c>
      <c r="P79" s="50">
        <v>0</v>
      </c>
      <c r="Q79" s="50">
        <v>1</v>
      </c>
      <c r="R79" s="50">
        <v>-9.7322963280503608E-3</v>
      </c>
      <c r="S79" s="50">
        <v>0.99998448672376405</v>
      </c>
      <c r="T79" s="50">
        <v>0</v>
      </c>
      <c r="U79" s="50">
        <v>0</v>
      </c>
      <c r="V79" s="50">
        <v>2.7369296322418499</v>
      </c>
      <c r="W79" s="50">
        <v>0</v>
      </c>
      <c r="X79" s="50">
        <v>0</v>
      </c>
      <c r="Y79" s="50">
        <v>1</v>
      </c>
      <c r="Z79" s="50">
        <v>-9.9997774552114893E-2</v>
      </c>
      <c r="AA79" s="50">
        <v>0.72332920194206696</v>
      </c>
      <c r="AB79" s="50">
        <v>0</v>
      </c>
      <c r="AC79" s="50">
        <v>1</v>
      </c>
      <c r="AD79" s="50">
        <v>-9.0382404008401598E-2</v>
      </c>
      <c r="AE79" s="50">
        <v>0.60643043483404702</v>
      </c>
      <c r="AF79" s="50">
        <v>0</v>
      </c>
      <c r="AG79" s="50">
        <v>0</v>
      </c>
      <c r="AH79" s="50">
        <v>1.0751451471113499E-5</v>
      </c>
      <c r="AI79" s="50" t="s">
        <v>297</v>
      </c>
      <c r="AJ79" s="50" t="s">
        <v>297</v>
      </c>
      <c r="AK79" s="50">
        <v>0</v>
      </c>
      <c r="AL79" s="50">
        <v>300</v>
      </c>
      <c r="AM79" s="50" t="s">
        <v>297</v>
      </c>
      <c r="AN79" s="50" t="s">
        <v>297</v>
      </c>
      <c r="AO79" s="50">
        <v>1</v>
      </c>
      <c r="AP79" s="50">
        <v>0.09</v>
      </c>
      <c r="AQ79" s="50">
        <v>0.57999999999999996</v>
      </c>
      <c r="AR79" s="50" t="s">
        <v>297</v>
      </c>
      <c r="AS79" s="50">
        <v>1</v>
      </c>
      <c r="AT79" s="50">
        <v>-0.26</v>
      </c>
      <c r="AU79" s="50">
        <v>2.77</v>
      </c>
      <c r="AV79" s="50" t="s">
        <v>297</v>
      </c>
      <c r="AW79" s="50">
        <v>1</v>
      </c>
      <c r="AX79" s="50">
        <v>-0.03</v>
      </c>
      <c r="AY79" s="50">
        <v>0.4</v>
      </c>
      <c r="AZ79" s="50" t="s">
        <v>297</v>
      </c>
      <c r="BA79" s="50">
        <v>0</v>
      </c>
      <c r="BB79" s="50">
        <v>200</v>
      </c>
      <c r="BC79" s="50" t="s">
        <v>297</v>
      </c>
      <c r="BD79" s="50" t="s">
        <v>297</v>
      </c>
      <c r="BE79" s="50">
        <v>1</v>
      </c>
      <c r="BF79" s="50">
        <v>-0.09</v>
      </c>
      <c r="BG79" s="50">
        <v>0.82</v>
      </c>
      <c r="BH79" s="50" t="s">
        <v>297</v>
      </c>
      <c r="BI79" s="50">
        <v>1</v>
      </c>
      <c r="BJ79" s="50">
        <v>-0.02</v>
      </c>
      <c r="BK79" s="50">
        <v>0.26</v>
      </c>
      <c r="BL79" s="50" t="s">
        <v>297</v>
      </c>
      <c r="BM79" s="50">
        <v>1</v>
      </c>
      <c r="BN79" s="50">
        <v>-0.12</v>
      </c>
      <c r="BO79" s="50">
        <v>0.83</v>
      </c>
      <c r="BP79" s="50" t="s">
        <v>297</v>
      </c>
      <c r="BQ79" s="41"/>
      <c r="BR79" s="41"/>
    </row>
    <row r="80" spans="1:70" x14ac:dyDescent="0.15">
      <c r="A80" s="48" t="s">
        <v>295</v>
      </c>
      <c r="B80" s="49" t="s">
        <v>288</v>
      </c>
      <c r="C80" s="50" t="s">
        <v>287</v>
      </c>
      <c r="D80" s="50" t="s">
        <v>243</v>
      </c>
      <c r="E80" s="50">
        <v>0</v>
      </c>
      <c r="F80" s="50">
        <v>199.99967358044901</v>
      </c>
      <c r="G80" s="50">
        <v>0</v>
      </c>
      <c r="H80" s="50">
        <v>0</v>
      </c>
      <c r="I80" s="50">
        <v>2</v>
      </c>
      <c r="J80" s="50">
        <v>15.8319989880622</v>
      </c>
      <c r="K80" s="50">
        <v>-11.797999990092601</v>
      </c>
      <c r="L80" s="50">
        <v>-0.24264557288442701</v>
      </c>
      <c r="M80" s="50">
        <v>1</v>
      </c>
      <c r="N80" s="50">
        <v>0.49999999793917799</v>
      </c>
      <c r="O80" s="50">
        <v>5.1915605173224204</v>
      </c>
      <c r="P80" s="50">
        <v>0</v>
      </c>
      <c r="Q80" s="50">
        <v>1</v>
      </c>
      <c r="R80" s="50">
        <v>-4.7249870310835898E-2</v>
      </c>
      <c r="S80" s="50">
        <v>0.99999999998850397</v>
      </c>
      <c r="T80" s="50">
        <v>0</v>
      </c>
      <c r="U80" s="50">
        <v>0</v>
      </c>
      <c r="V80" s="50">
        <v>1.59995337234459</v>
      </c>
      <c r="W80" s="50">
        <v>0</v>
      </c>
      <c r="X80" s="50">
        <v>0</v>
      </c>
      <c r="Y80" s="50">
        <v>1</v>
      </c>
      <c r="Z80" s="50">
        <v>1.8468095809985E-2</v>
      </c>
      <c r="AA80" s="50">
        <v>0.10000266286345801</v>
      </c>
      <c r="AB80" s="50">
        <v>0</v>
      </c>
      <c r="AC80" s="50">
        <v>1</v>
      </c>
      <c r="AD80" s="50">
        <v>-6.6632069962654297E-9</v>
      </c>
      <c r="AE80" s="50">
        <v>0.13400498639934499</v>
      </c>
      <c r="AF80" s="50">
        <v>0</v>
      </c>
      <c r="AG80" s="50">
        <v>0</v>
      </c>
      <c r="AH80" s="50">
        <v>0.99566820202198103</v>
      </c>
      <c r="AI80" s="50" t="s">
        <v>297</v>
      </c>
      <c r="AJ80" s="50" t="s">
        <v>297</v>
      </c>
      <c r="AK80" s="51">
        <v>0</v>
      </c>
      <c r="AL80" s="50">
        <v>25</v>
      </c>
      <c r="AM80" s="57" t="s">
        <v>297</v>
      </c>
      <c r="AN80" s="57" t="s">
        <v>297</v>
      </c>
      <c r="AO80" s="50">
        <v>1</v>
      </c>
      <c r="AP80" s="50">
        <v>0</v>
      </c>
      <c r="AQ80" s="50">
        <v>0.20799999999999999</v>
      </c>
      <c r="AR80" s="50" t="s">
        <v>297</v>
      </c>
      <c r="AS80" s="50">
        <v>1</v>
      </c>
      <c r="AT80" s="50">
        <v>0</v>
      </c>
      <c r="AU80" s="50">
        <v>4.1000000000000002E-2</v>
      </c>
      <c r="AV80" s="49" t="s">
        <v>297</v>
      </c>
      <c r="AW80" s="50">
        <v>1</v>
      </c>
      <c r="AX80" s="50">
        <v>0</v>
      </c>
      <c r="AY80" s="53">
        <v>0.30299999999999999</v>
      </c>
      <c r="AZ80" s="49" t="s">
        <v>297</v>
      </c>
      <c r="BA80" s="51">
        <v>0</v>
      </c>
      <c r="BB80" s="50">
        <v>950</v>
      </c>
      <c r="BC80" s="50" t="s">
        <v>297</v>
      </c>
      <c r="BD80" s="50" t="s">
        <v>297</v>
      </c>
      <c r="BE80" s="50">
        <v>1</v>
      </c>
      <c r="BF80" s="50">
        <v>0</v>
      </c>
      <c r="BG80" s="50">
        <v>0.112</v>
      </c>
      <c r="BH80" s="50" t="s">
        <v>297</v>
      </c>
      <c r="BI80" s="50">
        <v>1</v>
      </c>
      <c r="BJ80" s="50">
        <v>0</v>
      </c>
      <c r="BK80" s="50">
        <v>5.9999999999999995E-4</v>
      </c>
      <c r="BL80" s="50" t="s">
        <v>297</v>
      </c>
      <c r="BM80" s="50">
        <v>1</v>
      </c>
      <c r="BN80" s="50">
        <v>0</v>
      </c>
      <c r="BO80" s="50">
        <v>0.58599999999999997</v>
      </c>
      <c r="BP80" s="56" t="s">
        <v>297</v>
      </c>
      <c r="BQ80" s="41"/>
      <c r="BR80" s="41"/>
    </row>
    <row r="81" spans="1:71" x14ac:dyDescent="0.15">
      <c r="A81" s="36" t="s">
        <v>296</v>
      </c>
      <c r="B81" s="36" t="s">
        <v>80</v>
      </c>
      <c r="C81" s="36" t="s">
        <v>81</v>
      </c>
      <c r="D81" s="42" t="s">
        <v>243</v>
      </c>
      <c r="E81" s="39">
        <v>0</v>
      </c>
      <c r="F81" s="36">
        <v>60</v>
      </c>
      <c r="G81" s="36">
        <v>0</v>
      </c>
      <c r="H81" s="36">
        <v>0</v>
      </c>
      <c r="I81" s="36">
        <v>2</v>
      </c>
      <c r="J81" s="36">
        <v>15.832000000000001</v>
      </c>
      <c r="K81" s="36">
        <v>-11.798</v>
      </c>
      <c r="L81" s="36">
        <v>-0.161</v>
      </c>
      <c r="M81" s="36">
        <v>1</v>
      </c>
      <c r="N81" s="36">
        <v>-0.27500000000000002</v>
      </c>
      <c r="O81" s="36">
        <v>3.95</v>
      </c>
      <c r="P81" s="36">
        <v>0</v>
      </c>
      <c r="Q81" s="36">
        <v>1</v>
      </c>
      <c r="R81" s="36">
        <v>-3.4000000000000002E-2</v>
      </c>
      <c r="S81" s="38">
        <v>0.95499999999999996</v>
      </c>
      <c r="T81" s="36">
        <v>0</v>
      </c>
      <c r="U81" s="39">
        <v>0</v>
      </c>
      <c r="V81" s="36">
        <v>30</v>
      </c>
      <c r="W81" s="36">
        <v>0</v>
      </c>
      <c r="X81" s="36">
        <v>0</v>
      </c>
      <c r="Y81" s="36">
        <v>1</v>
      </c>
      <c r="Z81" s="36">
        <v>0</v>
      </c>
      <c r="AA81" s="36">
        <v>0.252</v>
      </c>
      <c r="AB81" s="36">
        <v>0</v>
      </c>
      <c r="AC81" s="36">
        <v>1</v>
      </c>
      <c r="AD81" s="36">
        <v>-1.9E-2</v>
      </c>
      <c r="AE81" s="36">
        <v>7.4999999999999997E-2</v>
      </c>
      <c r="AF81" s="36">
        <v>0</v>
      </c>
      <c r="AG81" s="36">
        <v>1</v>
      </c>
      <c r="AH81" s="36">
        <v>0.107</v>
      </c>
      <c r="AI81" s="38">
        <v>0.113</v>
      </c>
      <c r="AJ81" s="36" t="s">
        <v>297</v>
      </c>
      <c r="AK81" s="39">
        <v>0</v>
      </c>
      <c r="AL81" s="36">
        <v>35</v>
      </c>
      <c r="AM81" s="47" t="s">
        <v>297</v>
      </c>
      <c r="AN81" s="47" t="s">
        <v>297</v>
      </c>
      <c r="AO81" s="36">
        <v>1</v>
      </c>
      <c r="AP81" s="36">
        <v>5.5599999999999997E-2</v>
      </c>
      <c r="AQ81" s="36">
        <v>-2.58E-2</v>
      </c>
      <c r="AR81" s="36" t="s">
        <v>297</v>
      </c>
      <c r="AS81" s="36">
        <v>1</v>
      </c>
      <c r="AT81" s="36">
        <v>2.4E-2</v>
      </c>
      <c r="AU81" s="36">
        <v>-4.0000000000000002E-4</v>
      </c>
      <c r="AV81" s="42" t="s">
        <v>297</v>
      </c>
      <c r="AW81" s="36">
        <v>1</v>
      </c>
      <c r="AX81" s="36">
        <v>-0.14599999999999999</v>
      </c>
      <c r="AY81" s="38">
        <v>0.77400000000000002</v>
      </c>
      <c r="AZ81" s="42" t="s">
        <v>297</v>
      </c>
      <c r="BA81" s="39">
        <v>0</v>
      </c>
      <c r="BB81" s="36">
        <v>1000</v>
      </c>
      <c r="BC81" s="36" t="s">
        <v>297</v>
      </c>
      <c r="BD81" s="36" t="s">
        <v>297</v>
      </c>
      <c r="BE81" s="36">
        <v>1</v>
      </c>
      <c r="BF81" s="36">
        <v>0</v>
      </c>
      <c r="BG81" s="36">
        <v>9.0999999999999998E-2</v>
      </c>
      <c r="BH81" s="36" t="s">
        <v>297</v>
      </c>
      <c r="BI81" s="36">
        <v>1</v>
      </c>
      <c r="BJ81" s="36">
        <v>0</v>
      </c>
      <c r="BK81" s="36">
        <v>2.5000000000000001E-4</v>
      </c>
      <c r="BL81" s="36" t="s">
        <v>297</v>
      </c>
      <c r="BM81" s="36">
        <v>1</v>
      </c>
      <c r="BN81" s="36">
        <v>0</v>
      </c>
      <c r="BO81" s="36">
        <v>0.83199999999999996</v>
      </c>
      <c r="BP81" s="40" t="s">
        <v>297</v>
      </c>
      <c r="BQ81" s="41"/>
      <c r="BR81" s="41"/>
    </row>
    <row r="82" spans="1:71" x14ac:dyDescent="0.15">
      <c r="A82" s="36" t="s">
        <v>298</v>
      </c>
      <c r="B82" s="36" t="s">
        <v>88</v>
      </c>
      <c r="C82" s="36"/>
      <c r="D82" s="42" t="s">
        <v>243</v>
      </c>
      <c r="E82" s="39">
        <v>0</v>
      </c>
      <c r="F82" s="36">
        <v>52.273506914757299</v>
      </c>
      <c r="G82" s="36">
        <v>0</v>
      </c>
      <c r="H82" s="36">
        <v>0</v>
      </c>
      <c r="I82" s="36">
        <v>2</v>
      </c>
      <c r="J82" s="36">
        <v>14.9958807038497</v>
      </c>
      <c r="K82" s="36">
        <v>-7.4705558669512504</v>
      </c>
      <c r="L82" s="36">
        <v>-0.16100000165723999</v>
      </c>
      <c r="M82" s="36">
        <v>1</v>
      </c>
      <c r="N82" s="36">
        <v>-0.15507775141795299</v>
      </c>
      <c r="O82" s="36">
        <v>7.32130748219355</v>
      </c>
      <c r="P82" s="36">
        <v>0</v>
      </c>
      <c r="Q82" s="36">
        <v>1</v>
      </c>
      <c r="R82" s="36">
        <v>-1.0092106102114201E-2</v>
      </c>
      <c r="S82" s="38">
        <v>0.88363414065594403</v>
      </c>
      <c r="T82" s="36">
        <v>0</v>
      </c>
      <c r="U82" s="39">
        <v>0</v>
      </c>
      <c r="V82" s="36">
        <v>39.9807560111987</v>
      </c>
      <c r="W82" s="36">
        <v>0</v>
      </c>
      <c r="X82" s="36">
        <v>0</v>
      </c>
      <c r="Y82" s="36">
        <v>1</v>
      </c>
      <c r="Z82" s="36">
        <v>-4.4473005702333701E-2</v>
      </c>
      <c r="AA82" s="36">
        <v>0.57539211480514196</v>
      </c>
      <c r="AB82" s="36">
        <v>0</v>
      </c>
      <c r="AC82" s="36">
        <v>1</v>
      </c>
      <c r="AD82" s="36">
        <v>-2.5066848038673199E-2</v>
      </c>
      <c r="AE82" s="36">
        <v>0.18573830113569401</v>
      </c>
      <c r="AF82" s="36">
        <v>0</v>
      </c>
      <c r="AG82" s="36">
        <v>0</v>
      </c>
      <c r="AH82" s="36">
        <v>1.0670223339330299E-2</v>
      </c>
      <c r="AI82" s="38" t="s">
        <v>297</v>
      </c>
      <c r="AJ82" s="36" t="s">
        <v>297</v>
      </c>
      <c r="AK82" s="39">
        <v>0</v>
      </c>
      <c r="AL82" s="36">
        <v>9868.0085463782107</v>
      </c>
      <c r="AM82" s="47" t="s">
        <v>297</v>
      </c>
      <c r="AN82" s="47" t="s">
        <v>297</v>
      </c>
      <c r="AO82" s="36">
        <v>1</v>
      </c>
      <c r="AP82" s="36">
        <v>1.8464450914224499</v>
      </c>
      <c r="AQ82" s="36">
        <v>0.111490953260329</v>
      </c>
      <c r="AR82" s="36" t="s">
        <v>297</v>
      </c>
      <c r="AS82" s="36">
        <v>1</v>
      </c>
      <c r="AT82" s="36">
        <v>-4.9957546953605199E-3</v>
      </c>
      <c r="AU82" s="36">
        <v>5.1108626887364603E-2</v>
      </c>
      <c r="AV82" s="42" t="s">
        <v>297</v>
      </c>
      <c r="AW82" s="36">
        <v>1</v>
      </c>
      <c r="AX82" s="36">
        <v>2.2020612234400501E-2</v>
      </c>
      <c r="AY82" s="38">
        <v>0.96401023886078197</v>
      </c>
      <c r="AZ82" s="42" t="s">
        <v>297</v>
      </c>
      <c r="BA82" s="39">
        <v>0</v>
      </c>
      <c r="BB82" s="36">
        <v>2999.9994997180002</v>
      </c>
      <c r="BC82" s="36" t="s">
        <v>297</v>
      </c>
      <c r="BD82" s="36" t="s">
        <v>297</v>
      </c>
      <c r="BE82" s="36">
        <v>1</v>
      </c>
      <c r="BF82" s="36">
        <v>0.62695343051223995</v>
      </c>
      <c r="BG82" s="36">
        <v>-0.49999999592633099</v>
      </c>
      <c r="BH82" s="36" t="s">
        <v>297</v>
      </c>
      <c r="BI82" s="36">
        <v>1</v>
      </c>
      <c r="BJ82" s="36">
        <v>-6.3128259034134901E-3</v>
      </c>
      <c r="BK82" s="36">
        <v>7.5682101794400006E-2</v>
      </c>
      <c r="BL82" s="36" t="s">
        <v>297</v>
      </c>
      <c r="BM82" s="36">
        <v>1</v>
      </c>
      <c r="BN82" s="36">
        <v>-5.6429005027323502E-2</v>
      </c>
      <c r="BO82" s="36">
        <v>1.4791849544622799</v>
      </c>
      <c r="BP82" s="40" t="s">
        <v>297</v>
      </c>
      <c r="BQ82" s="41"/>
      <c r="BR82" s="41"/>
    </row>
    <row r="83" spans="1:71" x14ac:dyDescent="0.15">
      <c r="A83" s="36" t="s">
        <v>299</v>
      </c>
      <c r="B83" s="36" t="s">
        <v>88</v>
      </c>
      <c r="C83" s="36"/>
      <c r="D83" s="42" t="s">
        <v>243</v>
      </c>
      <c r="E83" s="39">
        <v>0</v>
      </c>
      <c r="F83" s="36">
        <v>52.897001890108903</v>
      </c>
      <c r="G83" s="36">
        <v>0</v>
      </c>
      <c r="H83" s="36">
        <v>0</v>
      </c>
      <c r="I83" s="36">
        <v>2</v>
      </c>
      <c r="J83" s="36">
        <v>15.831999999520299</v>
      </c>
      <c r="K83" s="36">
        <v>-8.7944320596541097</v>
      </c>
      <c r="L83" s="36">
        <v>-0.17816625437997299</v>
      </c>
      <c r="M83" s="36">
        <v>1</v>
      </c>
      <c r="N83" s="36">
        <v>-0.185763771667844</v>
      </c>
      <c r="O83" s="36">
        <v>5.5225555898101701</v>
      </c>
      <c r="P83" s="36">
        <v>0</v>
      </c>
      <c r="Q83" s="36">
        <v>1</v>
      </c>
      <c r="R83" s="36">
        <v>-3.4408006933943497E-2</v>
      </c>
      <c r="S83" s="38">
        <v>0.81756281824732802</v>
      </c>
      <c r="T83" s="36">
        <v>0</v>
      </c>
      <c r="U83" s="39">
        <v>0</v>
      </c>
      <c r="V83" s="36">
        <v>11.473116952282499</v>
      </c>
      <c r="W83" s="36">
        <v>0</v>
      </c>
      <c r="X83" s="36">
        <v>0</v>
      </c>
      <c r="Y83" s="36">
        <v>1</v>
      </c>
      <c r="Z83" s="36">
        <v>-7.8152318121103001E-2</v>
      </c>
      <c r="AA83" s="36">
        <v>0.55416178238362002</v>
      </c>
      <c r="AB83" s="36">
        <v>0</v>
      </c>
      <c r="AC83" s="36">
        <v>1</v>
      </c>
      <c r="AD83" s="36">
        <v>-1.9118278558373399E-2</v>
      </c>
      <c r="AE83" s="36">
        <v>0.19769457433403101</v>
      </c>
      <c r="AF83" s="36">
        <v>0</v>
      </c>
      <c r="AG83" s="36">
        <v>0</v>
      </c>
      <c r="AH83" s="36">
        <v>0.20711601660467299</v>
      </c>
      <c r="AI83" s="38" t="s">
        <v>297</v>
      </c>
      <c r="AJ83" s="36" t="s">
        <v>297</v>
      </c>
      <c r="AK83" s="39">
        <v>0</v>
      </c>
      <c r="AL83" s="36">
        <v>4999.9996031659703</v>
      </c>
      <c r="AM83" s="47" t="s">
        <v>297</v>
      </c>
      <c r="AN83" s="47" t="s">
        <v>297</v>
      </c>
      <c r="AO83" s="36">
        <v>1</v>
      </c>
      <c r="AP83" s="36">
        <v>1.0301789676978601</v>
      </c>
      <c r="AQ83" s="36">
        <v>0.100000073481482</v>
      </c>
      <c r="AR83" s="36" t="s">
        <v>297</v>
      </c>
      <c r="AS83" s="36">
        <v>1</v>
      </c>
      <c r="AT83" s="36">
        <v>-7.9005581365325893E-3</v>
      </c>
      <c r="AU83" s="36">
        <v>8.4527276725718803E-2</v>
      </c>
      <c r="AV83" s="42" t="s">
        <v>297</v>
      </c>
      <c r="AW83" s="36">
        <v>1</v>
      </c>
      <c r="AX83" s="36">
        <v>1.7899341897640201E-2</v>
      </c>
      <c r="AY83" s="38">
        <v>0.96101021806410003</v>
      </c>
      <c r="AZ83" s="42" t="s">
        <v>297</v>
      </c>
      <c r="BA83" s="39">
        <v>0</v>
      </c>
      <c r="BB83" s="36">
        <v>186.34368937192599</v>
      </c>
      <c r="BC83" s="36" t="s">
        <v>297</v>
      </c>
      <c r="BD83" s="36" t="s">
        <v>297</v>
      </c>
      <c r="BE83" s="36">
        <v>1</v>
      </c>
      <c r="BF83" s="36">
        <v>0.20283523356842001</v>
      </c>
      <c r="BG83" s="36">
        <v>0.103618493933155</v>
      </c>
      <c r="BH83" s="36" t="s">
        <v>297</v>
      </c>
      <c r="BI83" s="36">
        <v>1</v>
      </c>
      <c r="BJ83" s="36">
        <v>-4.5411782363012798E-2</v>
      </c>
      <c r="BK83" s="36">
        <v>0.16003922559383299</v>
      </c>
      <c r="BL83" s="36" t="s">
        <v>297</v>
      </c>
      <c r="BM83" s="36">
        <v>1</v>
      </c>
      <c r="BN83" s="36">
        <v>0.29932198531644499</v>
      </c>
      <c r="BO83" s="36">
        <v>-2.33549101239428E-2</v>
      </c>
      <c r="BP83" s="40" t="s">
        <v>297</v>
      </c>
      <c r="BQ83" s="41"/>
      <c r="BR83" s="41"/>
    </row>
    <row r="84" spans="1:71" x14ac:dyDescent="0.15">
      <c r="A84" s="36" t="s">
        <v>300</v>
      </c>
      <c r="B84" s="36" t="s">
        <v>88</v>
      </c>
      <c r="C84" s="36"/>
      <c r="D84" s="42" t="s">
        <v>243</v>
      </c>
      <c r="E84" s="39">
        <v>0</v>
      </c>
      <c r="F84" s="36">
        <v>296.27578432376799</v>
      </c>
      <c r="G84" s="36">
        <v>0</v>
      </c>
      <c r="H84" s="36">
        <v>0</v>
      </c>
      <c r="I84" s="36">
        <v>2</v>
      </c>
      <c r="J84" s="36">
        <v>14.9958807038497</v>
      </c>
      <c r="K84" s="36">
        <v>-7.4705558669512504</v>
      </c>
      <c r="L84" s="36">
        <v>-0.16100000165723999</v>
      </c>
      <c r="M84" s="36">
        <v>1</v>
      </c>
      <c r="N84" s="36">
        <v>-0.79469231733835899</v>
      </c>
      <c r="O84" s="36">
        <v>14.398504535955301</v>
      </c>
      <c r="P84" s="36">
        <v>0</v>
      </c>
      <c r="Q84" s="36">
        <v>1</v>
      </c>
      <c r="R84" s="36">
        <v>-5.2701584232409698E-2</v>
      </c>
      <c r="S84" s="38">
        <v>0.97509501471400095</v>
      </c>
      <c r="T84" s="36">
        <v>0</v>
      </c>
      <c r="U84" s="39">
        <v>0</v>
      </c>
      <c r="V84" s="36">
        <v>1.0045141687126</v>
      </c>
      <c r="W84" s="36">
        <v>0</v>
      </c>
      <c r="X84" s="36">
        <v>0</v>
      </c>
      <c r="Y84" s="36">
        <v>1</v>
      </c>
      <c r="Z84" s="36">
        <v>-4.4473005702333701E-2</v>
      </c>
      <c r="AA84" s="36">
        <v>0.57539211480514196</v>
      </c>
      <c r="AB84" s="36">
        <v>0</v>
      </c>
      <c r="AC84" s="36">
        <v>1</v>
      </c>
      <c r="AD84" s="36">
        <v>-8.5771604291410598E-3</v>
      </c>
      <c r="AE84" s="36">
        <v>0.72896588364794102</v>
      </c>
      <c r="AF84" s="36">
        <v>0</v>
      </c>
      <c r="AG84" s="36">
        <v>0</v>
      </c>
      <c r="AH84" s="36">
        <v>1.16660618536927E-6</v>
      </c>
      <c r="AI84" s="38" t="s">
        <v>297</v>
      </c>
      <c r="AJ84" s="36" t="s">
        <v>297</v>
      </c>
      <c r="AK84" s="39">
        <v>0</v>
      </c>
      <c r="AL84" s="36">
        <v>9868.0085463782107</v>
      </c>
      <c r="AM84" s="47" t="s">
        <v>297</v>
      </c>
      <c r="AN84" s="47" t="s">
        <v>297</v>
      </c>
      <c r="AO84" s="36">
        <v>1</v>
      </c>
      <c r="AP84" s="36">
        <v>1.8464450914224499</v>
      </c>
      <c r="AQ84" s="36">
        <v>0.111490953260329</v>
      </c>
      <c r="AR84" s="36" t="s">
        <v>297</v>
      </c>
      <c r="AS84" s="36">
        <v>1</v>
      </c>
      <c r="AT84" s="36">
        <v>-4.9957546953605199E-3</v>
      </c>
      <c r="AU84" s="36">
        <v>5.1108626887364603E-2</v>
      </c>
      <c r="AV84" s="42" t="s">
        <v>297</v>
      </c>
      <c r="AW84" s="36">
        <v>1</v>
      </c>
      <c r="AX84" s="36">
        <v>2.2020612234400501E-2</v>
      </c>
      <c r="AY84" s="38">
        <v>0.96401023886078197</v>
      </c>
      <c r="AZ84" s="42" t="s">
        <v>297</v>
      </c>
      <c r="BA84" s="39">
        <v>0</v>
      </c>
      <c r="BB84" s="36">
        <v>2999.9994997180002</v>
      </c>
      <c r="BC84" s="36" t="s">
        <v>297</v>
      </c>
      <c r="BD84" s="36" t="s">
        <v>297</v>
      </c>
      <c r="BE84" s="36">
        <v>1</v>
      </c>
      <c r="BF84" s="36">
        <v>0.62695343051223995</v>
      </c>
      <c r="BG84" s="36">
        <v>-0.49999999592633099</v>
      </c>
      <c r="BH84" s="36" t="s">
        <v>297</v>
      </c>
      <c r="BI84" s="36">
        <v>1</v>
      </c>
      <c r="BJ84" s="36">
        <v>-6.3128259034134901E-3</v>
      </c>
      <c r="BK84" s="36">
        <v>7.5682101794400006E-2</v>
      </c>
      <c r="BL84" s="36" t="s">
        <v>297</v>
      </c>
      <c r="BM84" s="36">
        <v>1</v>
      </c>
      <c r="BN84" s="36">
        <v>-5.6429005027323502E-2</v>
      </c>
      <c r="BO84" s="36">
        <v>1.4791849544622799</v>
      </c>
      <c r="BP84" s="40" t="s">
        <v>297</v>
      </c>
      <c r="BQ84" s="41"/>
      <c r="BR84" s="41"/>
    </row>
    <row r="85" spans="1:71" x14ac:dyDescent="0.15">
      <c r="A85" t="str">
        <f>"EW_sand_Ruled"&amp;"_"&amp;BQ85</f>
        <v>EW_sand_Ruled_1</v>
      </c>
      <c r="B85" s="42" t="s">
        <v>88</v>
      </c>
      <c r="C85" s="36" t="s">
        <v>286</v>
      </c>
      <c r="D85" s="42" t="s">
        <v>233</v>
      </c>
      <c r="E85" s="36">
        <v>9</v>
      </c>
      <c r="F85">
        <f t="shared" ref="F85:F148" si="21">146.1-92.11*BR85</f>
        <v>145.1789</v>
      </c>
      <c r="G85" s="36">
        <v>0</v>
      </c>
      <c r="H85" s="36">
        <v>0</v>
      </c>
      <c r="I85" s="36">
        <v>1</v>
      </c>
      <c r="J85">
        <f t="shared" ref="J85:J148" si="22">0.3375-8.9*BR85</f>
        <v>0.2485</v>
      </c>
      <c r="K85" s="36">
        <f t="shared" ref="K85:K148" si="23">0.3667+25.89*BR85</f>
        <v>0.62560000000000004</v>
      </c>
      <c r="L85" s="36">
        <v>0</v>
      </c>
      <c r="M85" s="36">
        <v>1</v>
      </c>
      <c r="N85">
        <f t="shared" ref="N85:N140" si="24">-0.9178</f>
        <v>-0.91779999999999995</v>
      </c>
      <c r="O85">
        <f t="shared" ref="O85:O148" si="25">8.73-0.6982*BR85</f>
        <v>8.7230179999999997</v>
      </c>
      <c r="P85" s="36">
        <v>0</v>
      </c>
      <c r="Q85" s="36">
        <v>0</v>
      </c>
      <c r="R85">
        <f t="shared" ref="R85:R148" si="26">0.917+0.06193*BR85</f>
        <v>0.91761930000000003</v>
      </c>
      <c r="S85" s="36">
        <v>0</v>
      </c>
      <c r="T85" s="36">
        <v>0</v>
      </c>
      <c r="U85" s="36">
        <v>0</v>
      </c>
      <c r="V85" s="36">
        <v>20</v>
      </c>
      <c r="W85" s="36">
        <v>0</v>
      </c>
      <c r="X85" s="36">
        <v>0</v>
      </c>
      <c r="Y85" s="36">
        <v>1</v>
      </c>
      <c r="Z85">
        <f t="shared" ref="Z85:Z148" si="27">-0.1989+0.2019*BR85</f>
        <v>-0.196881</v>
      </c>
      <c r="AA85" s="36">
        <v>0.26050000000000001</v>
      </c>
      <c r="AB85" s="36">
        <v>0</v>
      </c>
      <c r="AC85" s="36">
        <v>0</v>
      </c>
      <c r="AD85" s="36">
        <v>17</v>
      </c>
      <c r="AE85" s="36">
        <v>0</v>
      </c>
      <c r="AF85" s="36">
        <v>0</v>
      </c>
      <c r="AG85" s="36">
        <v>0</v>
      </c>
      <c r="AH85" s="36">
        <v>1E-4</v>
      </c>
      <c r="AI85" s="36">
        <v>0</v>
      </c>
      <c r="AJ85" s="36">
        <v>0</v>
      </c>
      <c r="AK85" s="36">
        <v>1</v>
      </c>
      <c r="AL85">
        <f t="shared" ref="AL85:AL148" si="28">0.1695-0.7018*BR85</f>
        <v>0.16248200000000002</v>
      </c>
      <c r="AM85">
        <f t="shared" ref="AM85:AM148" si="29">0.515+2.883*BR85</f>
        <v>0.54383000000000004</v>
      </c>
      <c r="AN85" s="36">
        <v>0</v>
      </c>
      <c r="AO85" s="36">
        <v>1</v>
      </c>
      <c r="AP85">
        <f t="shared" ref="AP85:AP148" si="30">0.03988-0.1606*BR85</f>
        <v>3.8273999999999996E-2</v>
      </c>
      <c r="AQ85">
        <f t="shared" ref="AQ85:AQ148" si="31">0.09952+0.7996*BR85</f>
        <v>0.107516</v>
      </c>
      <c r="AR85" s="36">
        <v>0</v>
      </c>
      <c r="AS85" s="36">
        <v>1</v>
      </c>
      <c r="AT85">
        <f t="shared" ref="AT85:AT148" si="32">-0.007969-0.4292*BR85</f>
        <v>-1.2261000000000001E-2</v>
      </c>
      <c r="AU85">
        <f t="shared" ref="AU85:AU148" si="33">6.505-2.985*BR85</f>
        <v>6.4751500000000002</v>
      </c>
      <c r="AV85" s="36">
        <v>0</v>
      </c>
      <c r="AW85" s="36">
        <v>1</v>
      </c>
      <c r="AX85">
        <f t="shared" ref="AX85:AX148" si="34">0.004994-0.07005*BR85</f>
        <v>4.2935000000000004E-3</v>
      </c>
      <c r="AY85">
        <f t="shared" ref="AY85:AY148" si="35">0.09978+0.7974*BR85</f>
        <v>0.10775399999999999</v>
      </c>
      <c r="AZ85" s="36">
        <v>0</v>
      </c>
      <c r="BA85" s="36">
        <v>0</v>
      </c>
      <c r="BB85" s="36">
        <v>44.89</v>
      </c>
      <c r="BC85" s="36">
        <v>0</v>
      </c>
      <c r="BD85" s="36">
        <v>0</v>
      </c>
      <c r="BE85" s="36">
        <v>1</v>
      </c>
      <c r="BF85">
        <f t="shared" ref="BF85:BF148" si="36">0.01998-0.09041*BR85</f>
        <v>1.90759E-2</v>
      </c>
      <c r="BG85" s="36">
        <f t="shared" ref="BG85:BG148" si="37">0.09981+0.371*BR85</f>
        <v>0.10352</v>
      </c>
      <c r="BH85" s="36">
        <v>0</v>
      </c>
      <c r="BI85" s="36">
        <v>0</v>
      </c>
      <c r="BJ85" s="36">
        <v>0.35149999999999998</v>
      </c>
      <c r="BK85" s="36">
        <v>0</v>
      </c>
      <c r="BL85" s="36">
        <v>0</v>
      </c>
      <c r="BM85" s="36">
        <v>0</v>
      </c>
      <c r="BN85">
        <f t="shared" ref="BN85:BN148" si="38">0.3+0.4986*BR85</f>
        <v>0.30498599999999998</v>
      </c>
      <c r="BO85" s="36">
        <v>0</v>
      </c>
      <c r="BP85" s="40">
        <v>0</v>
      </c>
      <c r="BQ85">
        <f>BS85</f>
        <v>1</v>
      </c>
      <c r="BR85">
        <f t="shared" ref="BR85:BR148" si="39">BQ85/100</f>
        <v>0.01</v>
      </c>
      <c r="BS85">
        <f>1</f>
        <v>1</v>
      </c>
    </row>
    <row r="86" spans="1:71" x14ac:dyDescent="0.15">
      <c r="A86" t="str">
        <f t="shared" ref="A86:A149" si="40">"EW_sand_Ruled"&amp;"_"&amp;BQ86</f>
        <v>EW_sand_Ruled_2</v>
      </c>
      <c r="B86" s="42" t="s">
        <v>88</v>
      </c>
      <c r="C86" s="36" t="s">
        <v>286</v>
      </c>
      <c r="D86" s="42" t="s">
        <v>233</v>
      </c>
      <c r="E86" s="36">
        <v>10</v>
      </c>
      <c r="F86">
        <f t="shared" si="21"/>
        <v>144.2578</v>
      </c>
      <c r="G86" s="36">
        <v>0</v>
      </c>
      <c r="H86" s="36">
        <v>0</v>
      </c>
      <c r="I86" s="36">
        <v>1</v>
      </c>
      <c r="J86">
        <f t="shared" si="22"/>
        <v>0.1595</v>
      </c>
      <c r="K86" s="36">
        <f t="shared" si="23"/>
        <v>0.88450000000000006</v>
      </c>
      <c r="L86" s="36">
        <v>0</v>
      </c>
      <c r="M86" s="36">
        <v>1</v>
      </c>
      <c r="N86">
        <f t="shared" si="24"/>
        <v>-0.91779999999999995</v>
      </c>
      <c r="O86">
        <f t="shared" si="25"/>
        <v>8.7160360000000008</v>
      </c>
      <c r="P86" s="36">
        <v>0</v>
      </c>
      <c r="Q86" s="36">
        <v>0</v>
      </c>
      <c r="R86">
        <f t="shared" si="26"/>
        <v>0.91823860000000002</v>
      </c>
      <c r="S86" s="36">
        <v>0</v>
      </c>
      <c r="T86" s="36">
        <v>0</v>
      </c>
      <c r="U86" s="36">
        <v>0</v>
      </c>
      <c r="V86" s="36">
        <v>20</v>
      </c>
      <c r="W86" s="36">
        <v>0</v>
      </c>
      <c r="X86" s="36">
        <v>0</v>
      </c>
      <c r="Y86" s="36">
        <v>1</v>
      </c>
      <c r="Z86">
        <f t="shared" si="27"/>
        <v>-0.19486199999999998</v>
      </c>
      <c r="AA86" s="36">
        <v>0.26050000000000001</v>
      </c>
      <c r="AB86" s="36">
        <v>0</v>
      </c>
      <c r="AC86" s="36">
        <v>0</v>
      </c>
      <c r="AD86" s="36">
        <v>17</v>
      </c>
      <c r="AE86" s="36">
        <v>0</v>
      </c>
      <c r="AF86" s="36">
        <v>0</v>
      </c>
      <c r="AG86" s="36">
        <v>0</v>
      </c>
      <c r="AH86" s="36">
        <v>1E-4</v>
      </c>
      <c r="AI86" s="36">
        <v>0</v>
      </c>
      <c r="AJ86" s="36">
        <v>0</v>
      </c>
      <c r="AK86" s="36">
        <v>1</v>
      </c>
      <c r="AL86">
        <f t="shared" si="28"/>
        <v>0.15546400000000002</v>
      </c>
      <c r="AM86">
        <f t="shared" si="29"/>
        <v>0.57266000000000006</v>
      </c>
      <c r="AN86" s="36">
        <v>0</v>
      </c>
      <c r="AO86" s="36">
        <v>1</v>
      </c>
      <c r="AP86">
        <f t="shared" si="30"/>
        <v>3.6667999999999999E-2</v>
      </c>
      <c r="AQ86">
        <f t="shared" si="31"/>
        <v>0.115512</v>
      </c>
      <c r="AR86" s="36">
        <v>0</v>
      </c>
      <c r="AS86" s="36">
        <v>1</v>
      </c>
      <c r="AT86">
        <f t="shared" si="32"/>
        <v>-1.6553000000000002E-2</v>
      </c>
      <c r="AU86">
        <f t="shared" si="33"/>
        <v>6.4452999999999996</v>
      </c>
      <c r="AV86" s="36">
        <v>0</v>
      </c>
      <c r="AW86" s="36">
        <v>1</v>
      </c>
      <c r="AX86">
        <f t="shared" si="34"/>
        <v>3.5929999999999998E-3</v>
      </c>
      <c r="AY86">
        <f t="shared" si="35"/>
        <v>0.115728</v>
      </c>
      <c r="AZ86" s="36">
        <v>0</v>
      </c>
      <c r="BA86" s="36">
        <v>0</v>
      </c>
      <c r="BB86" s="36">
        <v>44.89</v>
      </c>
      <c r="BC86" s="36">
        <v>0</v>
      </c>
      <c r="BD86" s="36">
        <v>0</v>
      </c>
      <c r="BE86" s="36">
        <v>1</v>
      </c>
      <c r="BF86">
        <f t="shared" si="36"/>
        <v>1.8171800000000002E-2</v>
      </c>
      <c r="BG86" s="36">
        <f t="shared" si="37"/>
        <v>0.10722999999999999</v>
      </c>
      <c r="BH86" s="36">
        <v>0</v>
      </c>
      <c r="BI86" s="36">
        <v>0</v>
      </c>
      <c r="BJ86" s="36">
        <v>0.35149999999999998</v>
      </c>
      <c r="BK86" s="36">
        <v>0</v>
      </c>
      <c r="BL86" s="36">
        <v>0</v>
      </c>
      <c r="BM86" s="36">
        <v>0</v>
      </c>
      <c r="BN86">
        <f t="shared" si="38"/>
        <v>0.30997199999999997</v>
      </c>
      <c r="BO86" s="36">
        <v>0</v>
      </c>
      <c r="BP86" s="40">
        <v>0</v>
      </c>
      <c r="BQ86">
        <f t="shared" ref="BQ86:BQ149" si="41">BS86</f>
        <v>2</v>
      </c>
      <c r="BR86">
        <f t="shared" si="39"/>
        <v>0.02</v>
      </c>
      <c r="BS86">
        <f>1+BS85</f>
        <v>2</v>
      </c>
    </row>
    <row r="87" spans="1:71" x14ac:dyDescent="0.15">
      <c r="A87" t="str">
        <f t="shared" si="40"/>
        <v>EW_sand_Ruled_3</v>
      </c>
      <c r="B87" s="42" t="s">
        <v>88</v>
      </c>
      <c r="C87" s="36" t="s">
        <v>286</v>
      </c>
      <c r="D87" s="42" t="s">
        <v>233</v>
      </c>
      <c r="E87" s="36">
        <v>11</v>
      </c>
      <c r="F87">
        <f t="shared" si="21"/>
        <v>143.33670000000001</v>
      </c>
      <c r="G87" s="36">
        <v>0</v>
      </c>
      <c r="H87" s="36">
        <v>0</v>
      </c>
      <c r="I87" s="36">
        <v>1</v>
      </c>
      <c r="J87">
        <f t="shared" si="22"/>
        <v>7.0500000000000007E-2</v>
      </c>
      <c r="K87" s="36">
        <f t="shared" si="23"/>
        <v>1.1434</v>
      </c>
      <c r="L87" s="36">
        <v>0</v>
      </c>
      <c r="M87" s="36">
        <v>1</v>
      </c>
      <c r="N87">
        <f t="shared" si="24"/>
        <v>-0.91779999999999995</v>
      </c>
      <c r="O87">
        <f t="shared" si="25"/>
        <v>8.7090540000000001</v>
      </c>
      <c r="P87" s="36">
        <v>0</v>
      </c>
      <c r="Q87" s="36">
        <v>0</v>
      </c>
      <c r="R87">
        <f t="shared" si="26"/>
        <v>0.91885790000000001</v>
      </c>
      <c r="S87" s="36">
        <v>0</v>
      </c>
      <c r="T87" s="36">
        <v>0</v>
      </c>
      <c r="U87" s="36">
        <v>0</v>
      </c>
      <c r="V87" s="36">
        <v>20</v>
      </c>
      <c r="W87" s="36">
        <v>0</v>
      </c>
      <c r="X87" s="36">
        <v>0</v>
      </c>
      <c r="Y87" s="36">
        <v>1</v>
      </c>
      <c r="Z87">
        <f t="shared" si="27"/>
        <v>-0.19284299999999999</v>
      </c>
      <c r="AA87" s="36">
        <v>0.26050000000000001</v>
      </c>
      <c r="AB87" s="36">
        <v>0</v>
      </c>
      <c r="AC87" s="36">
        <v>0</v>
      </c>
      <c r="AD87" s="36">
        <v>17</v>
      </c>
      <c r="AE87" s="36">
        <v>0</v>
      </c>
      <c r="AF87" s="36">
        <v>0</v>
      </c>
      <c r="AG87" s="36">
        <v>0</v>
      </c>
      <c r="AH87" s="36">
        <v>1E-4</v>
      </c>
      <c r="AI87" s="36">
        <v>0</v>
      </c>
      <c r="AJ87" s="36">
        <v>0</v>
      </c>
      <c r="AK87" s="36">
        <v>1</v>
      </c>
      <c r="AL87">
        <f t="shared" si="28"/>
        <v>0.14844600000000002</v>
      </c>
      <c r="AM87">
        <f t="shared" si="29"/>
        <v>0.60148999999999997</v>
      </c>
      <c r="AN87" s="36">
        <v>0</v>
      </c>
      <c r="AO87" s="36">
        <v>1</v>
      </c>
      <c r="AP87">
        <f t="shared" si="30"/>
        <v>3.5061999999999996E-2</v>
      </c>
      <c r="AQ87">
        <f t="shared" si="31"/>
        <v>0.12350799999999999</v>
      </c>
      <c r="AR87" s="36">
        <v>0</v>
      </c>
      <c r="AS87" s="36">
        <v>1</v>
      </c>
      <c r="AT87">
        <f t="shared" si="32"/>
        <v>-2.0845000000000002E-2</v>
      </c>
      <c r="AU87">
        <f t="shared" si="33"/>
        <v>6.4154499999999999</v>
      </c>
      <c r="AV87" s="36">
        <v>0</v>
      </c>
      <c r="AW87" s="36">
        <v>1</v>
      </c>
      <c r="AX87">
        <f t="shared" si="34"/>
        <v>2.8925000000000001E-3</v>
      </c>
      <c r="AY87">
        <f t="shared" si="35"/>
        <v>0.12370199999999999</v>
      </c>
      <c r="AZ87" s="36">
        <v>0</v>
      </c>
      <c r="BA87" s="36">
        <v>0</v>
      </c>
      <c r="BB87" s="36">
        <v>44.89</v>
      </c>
      <c r="BC87" s="36">
        <v>0</v>
      </c>
      <c r="BD87" s="36">
        <v>0</v>
      </c>
      <c r="BE87" s="36">
        <v>1</v>
      </c>
      <c r="BF87">
        <f t="shared" si="36"/>
        <v>1.72677E-2</v>
      </c>
      <c r="BG87" s="36">
        <f t="shared" si="37"/>
        <v>0.11094</v>
      </c>
      <c r="BH87" s="36">
        <v>0</v>
      </c>
      <c r="BI87" s="36">
        <v>0</v>
      </c>
      <c r="BJ87" s="36">
        <v>0.35149999999999998</v>
      </c>
      <c r="BK87" s="36">
        <v>0</v>
      </c>
      <c r="BL87" s="36">
        <v>0</v>
      </c>
      <c r="BM87" s="36">
        <v>0</v>
      </c>
      <c r="BN87">
        <f t="shared" si="38"/>
        <v>0.31495799999999996</v>
      </c>
      <c r="BO87" s="36">
        <v>0</v>
      </c>
      <c r="BP87" s="40">
        <v>0</v>
      </c>
      <c r="BQ87">
        <f t="shared" si="41"/>
        <v>3</v>
      </c>
      <c r="BR87">
        <f t="shared" si="39"/>
        <v>0.03</v>
      </c>
      <c r="BS87">
        <f t="shared" ref="BS87:BS150" si="42">1+BS86</f>
        <v>3</v>
      </c>
    </row>
    <row r="88" spans="1:71" x14ac:dyDescent="0.15">
      <c r="A88" t="str">
        <f t="shared" si="40"/>
        <v>EW_sand_Ruled_4</v>
      </c>
      <c r="B88" s="42" t="s">
        <v>88</v>
      </c>
      <c r="C88" s="36" t="s">
        <v>286</v>
      </c>
      <c r="D88" s="42" t="s">
        <v>233</v>
      </c>
      <c r="E88" s="36">
        <v>12</v>
      </c>
      <c r="F88">
        <f t="shared" si="21"/>
        <v>142.41559999999998</v>
      </c>
      <c r="G88" s="36">
        <v>0</v>
      </c>
      <c r="H88" s="36">
        <v>0</v>
      </c>
      <c r="I88" s="36">
        <v>1</v>
      </c>
      <c r="J88">
        <f t="shared" si="22"/>
        <v>-1.8500000000000016E-2</v>
      </c>
      <c r="K88" s="36">
        <f t="shared" si="23"/>
        <v>1.4023000000000001</v>
      </c>
      <c r="L88" s="36">
        <v>0</v>
      </c>
      <c r="M88" s="36">
        <v>1</v>
      </c>
      <c r="N88">
        <f t="shared" si="24"/>
        <v>-0.91779999999999995</v>
      </c>
      <c r="O88">
        <f t="shared" si="25"/>
        <v>8.7020720000000011</v>
      </c>
      <c r="P88" s="36">
        <v>0</v>
      </c>
      <c r="Q88" s="36">
        <v>0</v>
      </c>
      <c r="R88">
        <f t="shared" si="26"/>
        <v>0.91947719999999999</v>
      </c>
      <c r="S88" s="36">
        <v>0</v>
      </c>
      <c r="T88" s="36">
        <v>0</v>
      </c>
      <c r="U88" s="36">
        <v>0</v>
      </c>
      <c r="V88" s="36">
        <v>20</v>
      </c>
      <c r="W88" s="36">
        <v>0</v>
      </c>
      <c r="X88" s="36">
        <v>0</v>
      </c>
      <c r="Y88" s="36">
        <v>1</v>
      </c>
      <c r="Z88">
        <f t="shared" si="27"/>
        <v>-0.19082399999999999</v>
      </c>
      <c r="AA88" s="36">
        <v>0.26050000000000001</v>
      </c>
      <c r="AB88" s="36">
        <v>0</v>
      </c>
      <c r="AC88" s="36">
        <v>0</v>
      </c>
      <c r="AD88" s="36">
        <v>17</v>
      </c>
      <c r="AE88" s="36">
        <v>0</v>
      </c>
      <c r="AF88" s="36">
        <v>0</v>
      </c>
      <c r="AG88" s="36">
        <v>0</v>
      </c>
      <c r="AH88" s="36">
        <v>1E-4</v>
      </c>
      <c r="AI88" s="36">
        <v>0</v>
      </c>
      <c r="AJ88" s="36">
        <v>0</v>
      </c>
      <c r="AK88" s="36">
        <v>1</v>
      </c>
      <c r="AL88">
        <f t="shared" si="28"/>
        <v>0.141428</v>
      </c>
      <c r="AM88">
        <f t="shared" si="29"/>
        <v>0.63031999999999999</v>
      </c>
      <c r="AN88" s="36">
        <v>0</v>
      </c>
      <c r="AO88" s="36">
        <v>1</v>
      </c>
      <c r="AP88">
        <f t="shared" si="30"/>
        <v>3.3456E-2</v>
      </c>
      <c r="AQ88">
        <f t="shared" si="31"/>
        <v>0.13150400000000001</v>
      </c>
      <c r="AR88" s="36">
        <v>0</v>
      </c>
      <c r="AS88" s="36">
        <v>1</v>
      </c>
      <c r="AT88">
        <f t="shared" si="32"/>
        <v>-2.5137000000000003E-2</v>
      </c>
      <c r="AU88">
        <f t="shared" si="33"/>
        <v>6.3856000000000002</v>
      </c>
      <c r="AV88" s="36">
        <v>0</v>
      </c>
      <c r="AW88" s="36">
        <v>1</v>
      </c>
      <c r="AX88">
        <f t="shared" si="34"/>
        <v>2.1919999999999999E-3</v>
      </c>
      <c r="AY88">
        <f t="shared" si="35"/>
        <v>0.13167599999999999</v>
      </c>
      <c r="AZ88" s="36">
        <v>0</v>
      </c>
      <c r="BA88" s="36">
        <v>0</v>
      </c>
      <c r="BB88" s="36">
        <v>44.89</v>
      </c>
      <c r="BC88" s="36">
        <v>0</v>
      </c>
      <c r="BD88" s="36">
        <v>0</v>
      </c>
      <c r="BE88" s="36">
        <v>1</v>
      </c>
      <c r="BF88">
        <f t="shared" si="36"/>
        <v>1.6363600000000002E-2</v>
      </c>
      <c r="BG88" s="36">
        <f t="shared" si="37"/>
        <v>0.11465</v>
      </c>
      <c r="BH88" s="36">
        <v>0</v>
      </c>
      <c r="BI88" s="36">
        <v>0</v>
      </c>
      <c r="BJ88" s="36">
        <v>0.35149999999999998</v>
      </c>
      <c r="BK88" s="36">
        <v>0</v>
      </c>
      <c r="BL88" s="36">
        <v>0</v>
      </c>
      <c r="BM88" s="36">
        <v>0</v>
      </c>
      <c r="BN88">
        <f t="shared" si="38"/>
        <v>0.31994400000000001</v>
      </c>
      <c r="BO88" s="36">
        <v>0</v>
      </c>
      <c r="BP88" s="40">
        <v>0</v>
      </c>
      <c r="BQ88">
        <f t="shared" si="41"/>
        <v>4</v>
      </c>
      <c r="BR88">
        <f t="shared" si="39"/>
        <v>0.04</v>
      </c>
      <c r="BS88">
        <f t="shared" si="42"/>
        <v>4</v>
      </c>
    </row>
    <row r="89" spans="1:71" x14ac:dyDescent="0.15">
      <c r="A89" t="str">
        <f t="shared" si="40"/>
        <v>EW_sand_Ruled_5</v>
      </c>
      <c r="B89" s="42" t="s">
        <v>88</v>
      </c>
      <c r="C89" s="36" t="s">
        <v>286</v>
      </c>
      <c r="D89" s="42" t="s">
        <v>233</v>
      </c>
      <c r="E89" s="36">
        <v>13</v>
      </c>
      <c r="F89">
        <f t="shared" si="21"/>
        <v>141.49449999999999</v>
      </c>
      <c r="G89" s="36">
        <v>0</v>
      </c>
      <c r="H89" s="36">
        <v>0</v>
      </c>
      <c r="I89" s="36">
        <v>1</v>
      </c>
      <c r="J89">
        <f t="shared" si="22"/>
        <v>-0.10750000000000004</v>
      </c>
      <c r="K89" s="36">
        <f t="shared" si="23"/>
        <v>1.6612000000000002</v>
      </c>
      <c r="L89" s="36">
        <v>0</v>
      </c>
      <c r="M89" s="36">
        <v>1</v>
      </c>
      <c r="N89">
        <f t="shared" si="24"/>
        <v>-0.91779999999999995</v>
      </c>
      <c r="O89">
        <f t="shared" si="25"/>
        <v>8.6950900000000004</v>
      </c>
      <c r="P89" s="36">
        <v>0</v>
      </c>
      <c r="Q89" s="36">
        <v>0</v>
      </c>
      <c r="R89">
        <f t="shared" si="26"/>
        <v>0.92009649999999998</v>
      </c>
      <c r="S89" s="36">
        <v>0</v>
      </c>
      <c r="T89" s="36">
        <v>0</v>
      </c>
      <c r="U89" s="36">
        <v>0</v>
      </c>
      <c r="V89" s="36">
        <v>20</v>
      </c>
      <c r="W89" s="36">
        <v>0</v>
      </c>
      <c r="X89" s="36">
        <v>0</v>
      </c>
      <c r="Y89" s="36">
        <v>1</v>
      </c>
      <c r="Z89">
        <f t="shared" si="27"/>
        <v>-0.188805</v>
      </c>
      <c r="AA89" s="36">
        <v>0.26050000000000001</v>
      </c>
      <c r="AB89" s="36">
        <v>0</v>
      </c>
      <c r="AC89" s="36">
        <v>0</v>
      </c>
      <c r="AD89" s="36">
        <v>17</v>
      </c>
      <c r="AE89" s="36">
        <v>0</v>
      </c>
      <c r="AF89" s="36">
        <v>0</v>
      </c>
      <c r="AG89" s="36">
        <v>0</v>
      </c>
      <c r="AH89" s="36">
        <v>1E-4</v>
      </c>
      <c r="AI89" s="36">
        <v>0</v>
      </c>
      <c r="AJ89" s="36">
        <v>0</v>
      </c>
      <c r="AK89" s="36">
        <v>1</v>
      </c>
      <c r="AL89">
        <f t="shared" si="28"/>
        <v>0.13441</v>
      </c>
      <c r="AM89">
        <f t="shared" si="29"/>
        <v>0.65915000000000001</v>
      </c>
      <c r="AN89" s="36">
        <v>0</v>
      </c>
      <c r="AO89" s="36">
        <v>1</v>
      </c>
      <c r="AP89">
        <f t="shared" si="30"/>
        <v>3.1849999999999996E-2</v>
      </c>
      <c r="AQ89">
        <f t="shared" si="31"/>
        <v>0.13950000000000001</v>
      </c>
      <c r="AR89" s="36">
        <v>0</v>
      </c>
      <c r="AS89" s="36">
        <v>1</v>
      </c>
      <c r="AT89">
        <f t="shared" si="32"/>
        <v>-2.9429000000000004E-2</v>
      </c>
      <c r="AU89">
        <f t="shared" si="33"/>
        <v>6.3557499999999996</v>
      </c>
      <c r="AV89" s="36">
        <v>0</v>
      </c>
      <c r="AW89" s="36">
        <v>1</v>
      </c>
      <c r="AX89">
        <f t="shared" si="34"/>
        <v>1.4914999999999998E-3</v>
      </c>
      <c r="AY89">
        <f t="shared" si="35"/>
        <v>0.13965</v>
      </c>
      <c r="AZ89" s="36">
        <v>0</v>
      </c>
      <c r="BA89" s="36">
        <v>0</v>
      </c>
      <c r="BB89" s="36">
        <v>44.89</v>
      </c>
      <c r="BC89" s="36">
        <v>0</v>
      </c>
      <c r="BD89" s="36">
        <v>0</v>
      </c>
      <c r="BE89" s="36">
        <v>1</v>
      </c>
      <c r="BF89">
        <f t="shared" si="36"/>
        <v>1.5459500000000001E-2</v>
      </c>
      <c r="BG89" s="36">
        <f t="shared" si="37"/>
        <v>0.11835999999999999</v>
      </c>
      <c r="BH89" s="36">
        <v>0</v>
      </c>
      <c r="BI89" s="36">
        <v>0</v>
      </c>
      <c r="BJ89" s="36">
        <v>0.35149999999999998</v>
      </c>
      <c r="BK89" s="36">
        <v>0</v>
      </c>
      <c r="BL89" s="36">
        <v>0</v>
      </c>
      <c r="BM89" s="36">
        <v>0</v>
      </c>
      <c r="BN89">
        <f t="shared" si="38"/>
        <v>0.32493</v>
      </c>
      <c r="BO89" s="36">
        <v>0</v>
      </c>
      <c r="BP89" s="40">
        <v>0</v>
      </c>
      <c r="BQ89">
        <f t="shared" si="41"/>
        <v>5</v>
      </c>
      <c r="BR89">
        <f t="shared" si="39"/>
        <v>0.05</v>
      </c>
      <c r="BS89">
        <f t="shared" si="42"/>
        <v>5</v>
      </c>
    </row>
    <row r="90" spans="1:71" x14ac:dyDescent="0.15">
      <c r="A90" t="str">
        <f t="shared" si="40"/>
        <v>EW_sand_Ruled_6</v>
      </c>
      <c r="B90" s="42" t="s">
        <v>88</v>
      </c>
      <c r="C90" s="36" t="s">
        <v>286</v>
      </c>
      <c r="D90" s="42" t="s">
        <v>233</v>
      </c>
      <c r="E90" s="36">
        <v>14</v>
      </c>
      <c r="F90">
        <f t="shared" si="21"/>
        <v>140.57339999999999</v>
      </c>
      <c r="G90" s="36">
        <v>0</v>
      </c>
      <c r="H90" s="36">
        <v>0</v>
      </c>
      <c r="I90" s="36">
        <v>1</v>
      </c>
      <c r="J90">
        <f t="shared" si="22"/>
        <v>-0.19650000000000001</v>
      </c>
      <c r="K90" s="36">
        <f t="shared" si="23"/>
        <v>1.9200999999999999</v>
      </c>
      <c r="L90" s="36">
        <v>0</v>
      </c>
      <c r="M90" s="36">
        <v>1</v>
      </c>
      <c r="N90">
        <f t="shared" si="24"/>
        <v>-0.91779999999999995</v>
      </c>
      <c r="O90">
        <f t="shared" si="25"/>
        <v>8.6881079999999997</v>
      </c>
      <c r="P90" s="36">
        <v>0</v>
      </c>
      <c r="Q90" s="36">
        <v>0</v>
      </c>
      <c r="R90">
        <f t="shared" si="26"/>
        <v>0.92071580000000008</v>
      </c>
      <c r="S90" s="36">
        <v>0</v>
      </c>
      <c r="T90" s="36">
        <v>0</v>
      </c>
      <c r="U90" s="36">
        <v>0</v>
      </c>
      <c r="V90" s="36">
        <v>20</v>
      </c>
      <c r="W90" s="36">
        <v>0</v>
      </c>
      <c r="X90" s="36">
        <v>0</v>
      </c>
      <c r="Y90" s="36">
        <v>1</v>
      </c>
      <c r="Z90">
        <f t="shared" si="27"/>
        <v>-0.18678600000000001</v>
      </c>
      <c r="AA90" s="36">
        <v>0.26050000000000001</v>
      </c>
      <c r="AB90" s="36">
        <v>0</v>
      </c>
      <c r="AC90" s="36">
        <v>0</v>
      </c>
      <c r="AD90" s="36">
        <v>17</v>
      </c>
      <c r="AE90" s="36">
        <v>0</v>
      </c>
      <c r="AF90" s="36">
        <v>0</v>
      </c>
      <c r="AG90" s="36">
        <v>0</v>
      </c>
      <c r="AH90" s="36">
        <v>1E-4</v>
      </c>
      <c r="AI90" s="36">
        <v>0</v>
      </c>
      <c r="AJ90" s="36">
        <v>0</v>
      </c>
      <c r="AK90" s="36">
        <v>1</v>
      </c>
      <c r="AL90">
        <f t="shared" si="28"/>
        <v>0.12739200000000001</v>
      </c>
      <c r="AM90">
        <f t="shared" si="29"/>
        <v>0.68798000000000004</v>
      </c>
      <c r="AN90" s="36">
        <v>0</v>
      </c>
      <c r="AO90" s="36">
        <v>1</v>
      </c>
      <c r="AP90">
        <f t="shared" si="30"/>
        <v>3.0244E-2</v>
      </c>
      <c r="AQ90">
        <f t="shared" si="31"/>
        <v>0.14749599999999999</v>
      </c>
      <c r="AR90" s="36">
        <v>0</v>
      </c>
      <c r="AS90" s="36">
        <v>1</v>
      </c>
      <c r="AT90">
        <f t="shared" si="32"/>
        <v>-3.3721000000000001E-2</v>
      </c>
      <c r="AU90">
        <f t="shared" si="33"/>
        <v>6.3258999999999999</v>
      </c>
      <c r="AV90" s="36">
        <v>0</v>
      </c>
      <c r="AW90" s="36">
        <v>1</v>
      </c>
      <c r="AX90">
        <f t="shared" si="34"/>
        <v>7.9100000000000004E-4</v>
      </c>
      <c r="AY90">
        <f t="shared" si="35"/>
        <v>0.14762399999999998</v>
      </c>
      <c r="AZ90" s="36">
        <v>0</v>
      </c>
      <c r="BA90" s="36">
        <v>0</v>
      </c>
      <c r="BB90" s="36">
        <v>44.89</v>
      </c>
      <c r="BC90" s="36">
        <v>0</v>
      </c>
      <c r="BD90" s="36">
        <v>0</v>
      </c>
      <c r="BE90" s="36">
        <v>1</v>
      </c>
      <c r="BF90">
        <f t="shared" si="36"/>
        <v>1.4555400000000001E-2</v>
      </c>
      <c r="BG90" s="36">
        <f t="shared" si="37"/>
        <v>0.12207</v>
      </c>
      <c r="BH90" s="36">
        <v>0</v>
      </c>
      <c r="BI90" s="36">
        <v>0</v>
      </c>
      <c r="BJ90" s="36">
        <v>0.35149999999999998</v>
      </c>
      <c r="BK90" s="36">
        <v>0</v>
      </c>
      <c r="BL90" s="36">
        <v>0</v>
      </c>
      <c r="BM90" s="36">
        <v>0</v>
      </c>
      <c r="BN90">
        <f t="shared" si="38"/>
        <v>0.32991599999999999</v>
      </c>
      <c r="BO90" s="36">
        <v>0</v>
      </c>
      <c r="BP90" s="40">
        <v>0</v>
      </c>
      <c r="BQ90">
        <f t="shared" si="41"/>
        <v>6</v>
      </c>
      <c r="BR90">
        <f t="shared" si="39"/>
        <v>0.06</v>
      </c>
      <c r="BS90">
        <f t="shared" si="42"/>
        <v>6</v>
      </c>
    </row>
    <row r="91" spans="1:71" x14ac:dyDescent="0.15">
      <c r="A91" t="str">
        <f t="shared" si="40"/>
        <v>EW_sand_Ruled_7</v>
      </c>
      <c r="B91" s="42" t="s">
        <v>88</v>
      </c>
      <c r="C91" s="36" t="s">
        <v>286</v>
      </c>
      <c r="D91" s="42" t="s">
        <v>233</v>
      </c>
      <c r="E91" s="36">
        <v>15</v>
      </c>
      <c r="F91">
        <f t="shared" si="21"/>
        <v>139.6523</v>
      </c>
      <c r="G91" s="36">
        <v>0</v>
      </c>
      <c r="H91" s="36">
        <v>0</v>
      </c>
      <c r="I91" s="36">
        <v>1</v>
      </c>
      <c r="J91">
        <f t="shared" si="22"/>
        <v>-0.28550000000000009</v>
      </c>
      <c r="K91" s="36">
        <f t="shared" si="23"/>
        <v>2.1790000000000003</v>
      </c>
      <c r="L91" s="36">
        <v>0</v>
      </c>
      <c r="M91" s="36">
        <v>1</v>
      </c>
      <c r="N91">
        <f t="shared" si="24"/>
        <v>-0.91779999999999995</v>
      </c>
      <c r="O91">
        <f t="shared" si="25"/>
        <v>8.6811260000000008</v>
      </c>
      <c r="P91" s="36">
        <v>0</v>
      </c>
      <c r="Q91" s="36">
        <v>0</v>
      </c>
      <c r="R91">
        <f t="shared" si="26"/>
        <v>0.92133510000000007</v>
      </c>
      <c r="S91" s="36">
        <v>0</v>
      </c>
      <c r="T91" s="36">
        <v>0</v>
      </c>
      <c r="U91" s="36">
        <v>0</v>
      </c>
      <c r="V91" s="36">
        <v>20</v>
      </c>
      <c r="W91" s="36">
        <v>0</v>
      </c>
      <c r="X91" s="36">
        <v>0</v>
      </c>
      <c r="Y91" s="36">
        <v>1</v>
      </c>
      <c r="Z91">
        <f t="shared" si="27"/>
        <v>-0.18476699999999999</v>
      </c>
      <c r="AA91" s="36">
        <v>0.26050000000000001</v>
      </c>
      <c r="AB91" s="36">
        <v>0</v>
      </c>
      <c r="AC91" s="36">
        <v>0</v>
      </c>
      <c r="AD91" s="36">
        <v>17</v>
      </c>
      <c r="AE91" s="36">
        <v>0</v>
      </c>
      <c r="AF91" s="36">
        <v>0</v>
      </c>
      <c r="AG91" s="36">
        <v>0</v>
      </c>
      <c r="AH91" s="36">
        <v>1E-4</v>
      </c>
      <c r="AI91" s="36">
        <v>0</v>
      </c>
      <c r="AJ91" s="36">
        <v>0</v>
      </c>
      <c r="AK91" s="36">
        <v>1</v>
      </c>
      <c r="AL91">
        <f t="shared" si="28"/>
        <v>0.12037400000000001</v>
      </c>
      <c r="AM91">
        <f t="shared" si="29"/>
        <v>0.71681000000000006</v>
      </c>
      <c r="AN91" s="36">
        <v>0</v>
      </c>
      <c r="AO91" s="36">
        <v>1</v>
      </c>
      <c r="AP91">
        <f t="shared" si="30"/>
        <v>2.8637999999999997E-2</v>
      </c>
      <c r="AQ91">
        <f t="shared" si="31"/>
        <v>0.15549199999999999</v>
      </c>
      <c r="AR91" s="36">
        <v>0</v>
      </c>
      <c r="AS91" s="36">
        <v>1</v>
      </c>
      <c r="AT91">
        <f t="shared" si="32"/>
        <v>-3.8013000000000005E-2</v>
      </c>
      <c r="AU91">
        <f t="shared" si="33"/>
        <v>6.2960500000000001</v>
      </c>
      <c r="AV91" s="36">
        <v>0</v>
      </c>
      <c r="AW91" s="36">
        <v>1</v>
      </c>
      <c r="AX91">
        <f t="shared" si="34"/>
        <v>9.0499999999999435E-5</v>
      </c>
      <c r="AY91">
        <f t="shared" si="35"/>
        <v>0.15559800000000001</v>
      </c>
      <c r="AZ91" s="36">
        <v>0</v>
      </c>
      <c r="BA91" s="36">
        <v>0</v>
      </c>
      <c r="BB91" s="36">
        <v>44.89</v>
      </c>
      <c r="BC91" s="36">
        <v>0</v>
      </c>
      <c r="BD91" s="36">
        <v>0</v>
      </c>
      <c r="BE91" s="36">
        <v>1</v>
      </c>
      <c r="BF91">
        <f t="shared" si="36"/>
        <v>1.3651300000000002E-2</v>
      </c>
      <c r="BG91" s="36">
        <f t="shared" si="37"/>
        <v>0.12578</v>
      </c>
      <c r="BH91" s="36">
        <v>0</v>
      </c>
      <c r="BI91" s="36">
        <v>0</v>
      </c>
      <c r="BJ91" s="36">
        <v>0.35149999999999998</v>
      </c>
      <c r="BK91" s="36">
        <v>0</v>
      </c>
      <c r="BL91" s="36">
        <v>0</v>
      </c>
      <c r="BM91" s="36">
        <v>0</v>
      </c>
      <c r="BN91">
        <f t="shared" si="38"/>
        <v>0.33490199999999998</v>
      </c>
      <c r="BO91" s="36">
        <v>0</v>
      </c>
      <c r="BP91" s="40">
        <v>0</v>
      </c>
      <c r="BQ91">
        <f t="shared" si="41"/>
        <v>7</v>
      </c>
      <c r="BR91">
        <f t="shared" si="39"/>
        <v>7.0000000000000007E-2</v>
      </c>
      <c r="BS91">
        <f t="shared" si="42"/>
        <v>7</v>
      </c>
    </row>
    <row r="92" spans="1:71" x14ac:dyDescent="0.15">
      <c r="A92" t="str">
        <f t="shared" si="40"/>
        <v>EW_sand_Ruled_8</v>
      </c>
      <c r="B92" s="42" t="s">
        <v>88</v>
      </c>
      <c r="C92" s="36" t="s">
        <v>286</v>
      </c>
      <c r="D92" s="42" t="s">
        <v>233</v>
      </c>
      <c r="E92" s="36">
        <v>16</v>
      </c>
      <c r="F92">
        <f t="shared" si="21"/>
        <v>138.7312</v>
      </c>
      <c r="G92" s="36">
        <v>0</v>
      </c>
      <c r="H92" s="36">
        <v>0</v>
      </c>
      <c r="I92" s="36">
        <v>1</v>
      </c>
      <c r="J92">
        <f t="shared" si="22"/>
        <v>-0.37450000000000006</v>
      </c>
      <c r="K92" s="36">
        <f t="shared" si="23"/>
        <v>2.4379</v>
      </c>
      <c r="L92" s="36">
        <v>0</v>
      </c>
      <c r="M92" s="36">
        <v>1</v>
      </c>
      <c r="N92">
        <f t="shared" si="24"/>
        <v>-0.91779999999999995</v>
      </c>
      <c r="O92">
        <f t="shared" si="25"/>
        <v>8.6741440000000001</v>
      </c>
      <c r="P92" s="36">
        <v>0</v>
      </c>
      <c r="Q92" s="36">
        <v>0</v>
      </c>
      <c r="R92">
        <f t="shared" si="26"/>
        <v>0.92195440000000006</v>
      </c>
      <c r="S92" s="36">
        <v>0</v>
      </c>
      <c r="T92" s="36">
        <v>0</v>
      </c>
      <c r="U92" s="36">
        <v>0</v>
      </c>
      <c r="V92" s="36">
        <v>20</v>
      </c>
      <c r="W92" s="36">
        <v>0</v>
      </c>
      <c r="X92" s="36">
        <v>0</v>
      </c>
      <c r="Y92" s="36">
        <v>1</v>
      </c>
      <c r="Z92">
        <f t="shared" si="27"/>
        <v>-0.18274799999999999</v>
      </c>
      <c r="AA92" s="36">
        <v>0.26050000000000001</v>
      </c>
      <c r="AB92" s="36">
        <v>0</v>
      </c>
      <c r="AC92" s="36">
        <v>0</v>
      </c>
      <c r="AD92" s="36">
        <v>17</v>
      </c>
      <c r="AE92" s="36">
        <v>0</v>
      </c>
      <c r="AF92" s="36">
        <v>0</v>
      </c>
      <c r="AG92" s="36">
        <v>0</v>
      </c>
      <c r="AH92" s="36">
        <v>1E-4</v>
      </c>
      <c r="AI92" s="36">
        <v>0</v>
      </c>
      <c r="AJ92" s="36">
        <v>0</v>
      </c>
      <c r="AK92" s="36">
        <v>1</v>
      </c>
      <c r="AL92">
        <f t="shared" si="28"/>
        <v>0.11335600000000001</v>
      </c>
      <c r="AM92">
        <f t="shared" si="29"/>
        <v>0.74564000000000008</v>
      </c>
      <c r="AN92" s="36">
        <v>0</v>
      </c>
      <c r="AO92" s="36">
        <v>1</v>
      </c>
      <c r="AP92">
        <f t="shared" si="30"/>
        <v>2.7032E-2</v>
      </c>
      <c r="AQ92">
        <f t="shared" si="31"/>
        <v>0.16348799999999999</v>
      </c>
      <c r="AR92" s="36">
        <v>0</v>
      </c>
      <c r="AS92" s="36">
        <v>1</v>
      </c>
      <c r="AT92">
        <f t="shared" si="32"/>
        <v>-4.2305000000000009E-2</v>
      </c>
      <c r="AU92">
        <f t="shared" si="33"/>
        <v>6.2661999999999995</v>
      </c>
      <c r="AV92" s="36">
        <v>0</v>
      </c>
      <c r="AW92" s="36">
        <v>1</v>
      </c>
      <c r="AX92">
        <f t="shared" si="34"/>
        <v>-6.100000000000003E-4</v>
      </c>
      <c r="AY92">
        <f t="shared" si="35"/>
        <v>0.163572</v>
      </c>
      <c r="AZ92" s="36">
        <v>0</v>
      </c>
      <c r="BA92" s="36">
        <v>0</v>
      </c>
      <c r="BB92" s="36">
        <v>44.89</v>
      </c>
      <c r="BC92" s="36">
        <v>0</v>
      </c>
      <c r="BD92" s="36">
        <v>0</v>
      </c>
      <c r="BE92" s="36">
        <v>1</v>
      </c>
      <c r="BF92">
        <f t="shared" si="36"/>
        <v>1.27472E-2</v>
      </c>
      <c r="BG92" s="36">
        <f t="shared" si="37"/>
        <v>0.12948999999999999</v>
      </c>
      <c r="BH92" s="36">
        <v>0</v>
      </c>
      <c r="BI92" s="36">
        <v>0</v>
      </c>
      <c r="BJ92" s="36">
        <v>0.35149999999999998</v>
      </c>
      <c r="BK92" s="36">
        <v>0</v>
      </c>
      <c r="BL92" s="36">
        <v>0</v>
      </c>
      <c r="BM92" s="36">
        <v>0</v>
      </c>
      <c r="BN92">
        <f t="shared" si="38"/>
        <v>0.33988799999999997</v>
      </c>
      <c r="BO92" s="36">
        <v>0</v>
      </c>
      <c r="BP92" s="40">
        <v>0</v>
      </c>
      <c r="BQ92">
        <f t="shared" si="41"/>
        <v>8</v>
      </c>
      <c r="BR92">
        <f t="shared" si="39"/>
        <v>0.08</v>
      </c>
      <c r="BS92">
        <f t="shared" si="42"/>
        <v>8</v>
      </c>
    </row>
    <row r="93" spans="1:71" x14ac:dyDescent="0.15">
      <c r="A93" t="str">
        <f t="shared" si="40"/>
        <v>EW_sand_Ruled_9</v>
      </c>
      <c r="B93" s="42" t="s">
        <v>88</v>
      </c>
      <c r="C93" s="36" t="s">
        <v>286</v>
      </c>
      <c r="D93" s="42" t="s">
        <v>233</v>
      </c>
      <c r="E93" s="36">
        <v>17</v>
      </c>
      <c r="F93">
        <f t="shared" si="21"/>
        <v>137.81010000000001</v>
      </c>
      <c r="G93" s="36">
        <v>0</v>
      </c>
      <c r="H93" s="36">
        <v>0</v>
      </c>
      <c r="I93" s="36">
        <v>1</v>
      </c>
      <c r="J93">
        <f t="shared" si="22"/>
        <v>-0.46350000000000002</v>
      </c>
      <c r="K93" s="36">
        <f t="shared" si="23"/>
        <v>2.6967999999999996</v>
      </c>
      <c r="L93" s="36">
        <v>0</v>
      </c>
      <c r="M93" s="36">
        <v>1</v>
      </c>
      <c r="N93">
        <f t="shared" si="24"/>
        <v>-0.91779999999999995</v>
      </c>
      <c r="O93">
        <f t="shared" si="25"/>
        <v>8.6671620000000011</v>
      </c>
      <c r="P93" s="36">
        <v>0</v>
      </c>
      <c r="Q93" s="36">
        <v>0</v>
      </c>
      <c r="R93">
        <f t="shared" si="26"/>
        <v>0.92257370000000005</v>
      </c>
      <c r="S93" s="36">
        <v>0</v>
      </c>
      <c r="T93" s="36">
        <v>0</v>
      </c>
      <c r="U93" s="36">
        <v>0</v>
      </c>
      <c r="V93" s="36">
        <v>20</v>
      </c>
      <c r="W93" s="36">
        <v>0</v>
      </c>
      <c r="X93" s="36">
        <v>0</v>
      </c>
      <c r="Y93" s="36">
        <v>1</v>
      </c>
      <c r="Z93">
        <f t="shared" si="27"/>
        <v>-0.180729</v>
      </c>
      <c r="AA93" s="36">
        <v>0.26050000000000001</v>
      </c>
      <c r="AB93" s="36">
        <v>0</v>
      </c>
      <c r="AC93" s="36">
        <v>0</v>
      </c>
      <c r="AD93" s="36">
        <v>17</v>
      </c>
      <c r="AE93" s="36">
        <v>0</v>
      </c>
      <c r="AF93" s="36">
        <v>0</v>
      </c>
      <c r="AG93" s="36">
        <v>0</v>
      </c>
      <c r="AH93" s="36">
        <v>1E-4</v>
      </c>
      <c r="AI93" s="36">
        <v>0</v>
      </c>
      <c r="AJ93" s="36">
        <v>0</v>
      </c>
      <c r="AK93" s="36">
        <v>1</v>
      </c>
      <c r="AL93">
        <f t="shared" si="28"/>
        <v>0.10633800000000002</v>
      </c>
      <c r="AM93">
        <f t="shared" si="29"/>
        <v>0.77446999999999999</v>
      </c>
      <c r="AN93" s="36">
        <v>0</v>
      </c>
      <c r="AO93" s="36">
        <v>1</v>
      </c>
      <c r="AP93">
        <f t="shared" si="30"/>
        <v>2.5426000000000001E-2</v>
      </c>
      <c r="AQ93">
        <f t="shared" si="31"/>
        <v>0.171484</v>
      </c>
      <c r="AR93" s="36">
        <v>0</v>
      </c>
      <c r="AS93" s="36">
        <v>1</v>
      </c>
      <c r="AT93">
        <f t="shared" si="32"/>
        <v>-4.6597E-2</v>
      </c>
      <c r="AU93">
        <f t="shared" si="33"/>
        <v>6.2363499999999998</v>
      </c>
      <c r="AV93" s="36">
        <v>0</v>
      </c>
      <c r="AW93" s="36">
        <v>1</v>
      </c>
      <c r="AX93">
        <f t="shared" si="34"/>
        <v>-1.3105E-3</v>
      </c>
      <c r="AY93">
        <f t="shared" si="35"/>
        <v>0.17154599999999998</v>
      </c>
      <c r="AZ93" s="36">
        <v>0</v>
      </c>
      <c r="BA93" s="36">
        <v>0</v>
      </c>
      <c r="BB93" s="36">
        <v>44.89</v>
      </c>
      <c r="BC93" s="36">
        <v>0</v>
      </c>
      <c r="BD93" s="36">
        <v>0</v>
      </c>
      <c r="BE93" s="36">
        <v>1</v>
      </c>
      <c r="BF93">
        <f t="shared" si="36"/>
        <v>1.1843100000000001E-2</v>
      </c>
      <c r="BG93" s="36">
        <f t="shared" si="37"/>
        <v>0.13319999999999999</v>
      </c>
      <c r="BH93" s="36">
        <v>0</v>
      </c>
      <c r="BI93" s="36">
        <v>0</v>
      </c>
      <c r="BJ93" s="36">
        <v>0.35149999999999998</v>
      </c>
      <c r="BK93" s="36">
        <v>0</v>
      </c>
      <c r="BL93" s="36">
        <v>0</v>
      </c>
      <c r="BM93" s="36">
        <v>0</v>
      </c>
      <c r="BN93">
        <f t="shared" si="38"/>
        <v>0.34487400000000001</v>
      </c>
      <c r="BO93" s="36">
        <v>0</v>
      </c>
      <c r="BP93" s="40">
        <v>0</v>
      </c>
      <c r="BQ93">
        <f t="shared" si="41"/>
        <v>9</v>
      </c>
      <c r="BR93">
        <f t="shared" si="39"/>
        <v>0.09</v>
      </c>
      <c r="BS93">
        <f t="shared" si="42"/>
        <v>9</v>
      </c>
    </row>
    <row r="94" spans="1:71" x14ac:dyDescent="0.15">
      <c r="A94" t="str">
        <f t="shared" si="40"/>
        <v>EW_sand_Ruled_10</v>
      </c>
      <c r="B94" s="42" t="s">
        <v>88</v>
      </c>
      <c r="C94" s="36" t="s">
        <v>286</v>
      </c>
      <c r="D94" s="42" t="s">
        <v>233</v>
      </c>
      <c r="E94" s="36">
        <v>18</v>
      </c>
      <c r="F94">
        <f t="shared" si="21"/>
        <v>136.88899999999998</v>
      </c>
      <c r="G94" s="36">
        <v>0</v>
      </c>
      <c r="H94" s="36">
        <v>0</v>
      </c>
      <c r="I94" s="36">
        <v>1</v>
      </c>
      <c r="J94">
        <f t="shared" si="22"/>
        <v>-0.5525000000000001</v>
      </c>
      <c r="K94" s="36">
        <f t="shared" si="23"/>
        <v>2.9557000000000002</v>
      </c>
      <c r="L94" s="36">
        <v>0</v>
      </c>
      <c r="M94" s="36">
        <v>1</v>
      </c>
      <c r="N94">
        <f t="shared" si="24"/>
        <v>-0.91779999999999995</v>
      </c>
      <c r="O94">
        <f t="shared" si="25"/>
        <v>8.6601800000000004</v>
      </c>
      <c r="P94" s="36">
        <v>0</v>
      </c>
      <c r="Q94" s="36">
        <v>0</v>
      </c>
      <c r="R94">
        <f t="shared" si="26"/>
        <v>0.92319300000000004</v>
      </c>
      <c r="S94" s="36">
        <v>0</v>
      </c>
      <c r="T94" s="36">
        <v>0</v>
      </c>
      <c r="U94" s="36">
        <v>0</v>
      </c>
      <c r="V94" s="36">
        <v>20</v>
      </c>
      <c r="W94" s="36">
        <v>0</v>
      </c>
      <c r="X94" s="36">
        <v>0</v>
      </c>
      <c r="Y94" s="36">
        <v>1</v>
      </c>
      <c r="Z94">
        <f t="shared" si="27"/>
        <v>-0.17870999999999998</v>
      </c>
      <c r="AA94" s="36">
        <v>0.26050000000000001</v>
      </c>
      <c r="AB94" s="36">
        <v>0</v>
      </c>
      <c r="AC94" s="36">
        <v>0</v>
      </c>
      <c r="AD94" s="36">
        <v>17</v>
      </c>
      <c r="AE94" s="36">
        <v>0</v>
      </c>
      <c r="AF94" s="36">
        <v>0</v>
      </c>
      <c r="AG94" s="36">
        <v>0</v>
      </c>
      <c r="AH94" s="36">
        <v>1E-4</v>
      </c>
      <c r="AI94" s="36">
        <v>0</v>
      </c>
      <c r="AJ94" s="36">
        <v>0</v>
      </c>
      <c r="AK94" s="36">
        <v>1</v>
      </c>
      <c r="AL94">
        <f t="shared" si="28"/>
        <v>9.9320000000000006E-2</v>
      </c>
      <c r="AM94">
        <f t="shared" si="29"/>
        <v>0.80330000000000001</v>
      </c>
      <c r="AN94" s="36">
        <v>0</v>
      </c>
      <c r="AO94" s="36">
        <v>1</v>
      </c>
      <c r="AP94">
        <f t="shared" si="30"/>
        <v>2.3819999999999997E-2</v>
      </c>
      <c r="AQ94">
        <f t="shared" si="31"/>
        <v>0.17948</v>
      </c>
      <c r="AR94" s="36">
        <v>0</v>
      </c>
      <c r="AS94" s="36">
        <v>1</v>
      </c>
      <c r="AT94">
        <f t="shared" si="32"/>
        <v>-5.0889000000000004E-2</v>
      </c>
      <c r="AU94">
        <f t="shared" si="33"/>
        <v>6.2065000000000001</v>
      </c>
      <c r="AV94" s="36">
        <v>0</v>
      </c>
      <c r="AW94" s="36">
        <v>1</v>
      </c>
      <c r="AX94">
        <f t="shared" si="34"/>
        <v>-2.0110000000000006E-3</v>
      </c>
      <c r="AY94">
        <f t="shared" si="35"/>
        <v>0.17952000000000001</v>
      </c>
      <c r="AZ94" s="36">
        <v>0</v>
      </c>
      <c r="BA94" s="36">
        <v>0</v>
      </c>
      <c r="BB94" s="36">
        <v>44.89</v>
      </c>
      <c r="BC94" s="36">
        <v>0</v>
      </c>
      <c r="BD94" s="36">
        <v>0</v>
      </c>
      <c r="BE94" s="36">
        <v>1</v>
      </c>
      <c r="BF94">
        <f t="shared" si="36"/>
        <v>1.0939000000000001E-2</v>
      </c>
      <c r="BG94" s="36">
        <f t="shared" si="37"/>
        <v>0.13691</v>
      </c>
      <c r="BH94" s="36">
        <v>0</v>
      </c>
      <c r="BI94" s="36">
        <v>0</v>
      </c>
      <c r="BJ94" s="36">
        <v>0.35149999999999998</v>
      </c>
      <c r="BK94" s="36">
        <v>0</v>
      </c>
      <c r="BL94" s="36">
        <v>0</v>
      </c>
      <c r="BM94" s="36">
        <v>0</v>
      </c>
      <c r="BN94">
        <f t="shared" si="38"/>
        <v>0.34986</v>
      </c>
      <c r="BO94" s="36">
        <v>0</v>
      </c>
      <c r="BP94" s="40">
        <v>0</v>
      </c>
      <c r="BQ94">
        <f t="shared" si="41"/>
        <v>10</v>
      </c>
      <c r="BR94">
        <f t="shared" si="39"/>
        <v>0.1</v>
      </c>
      <c r="BS94">
        <f t="shared" si="42"/>
        <v>10</v>
      </c>
    </row>
    <row r="95" spans="1:71" x14ac:dyDescent="0.15">
      <c r="A95" t="str">
        <f t="shared" si="40"/>
        <v>EW_sand_Ruled_11</v>
      </c>
      <c r="B95" s="42" t="s">
        <v>88</v>
      </c>
      <c r="C95" s="36" t="s">
        <v>286</v>
      </c>
      <c r="D95" s="42" t="s">
        <v>233</v>
      </c>
      <c r="E95" s="36">
        <v>19</v>
      </c>
      <c r="F95">
        <f t="shared" si="21"/>
        <v>135.96789999999999</v>
      </c>
      <c r="G95" s="36">
        <v>0</v>
      </c>
      <c r="H95" s="36">
        <v>0</v>
      </c>
      <c r="I95" s="36">
        <v>1</v>
      </c>
      <c r="J95">
        <f t="shared" si="22"/>
        <v>-0.64150000000000007</v>
      </c>
      <c r="K95" s="36">
        <f t="shared" si="23"/>
        <v>3.2145999999999999</v>
      </c>
      <c r="L95" s="36">
        <v>0</v>
      </c>
      <c r="M95" s="36">
        <v>1</v>
      </c>
      <c r="N95">
        <f t="shared" si="24"/>
        <v>-0.91779999999999995</v>
      </c>
      <c r="O95">
        <f t="shared" si="25"/>
        <v>8.6531979999999997</v>
      </c>
      <c r="P95" s="36">
        <v>0</v>
      </c>
      <c r="Q95" s="36">
        <v>0</v>
      </c>
      <c r="R95">
        <f t="shared" si="26"/>
        <v>0.92381230000000003</v>
      </c>
      <c r="S95" s="36">
        <v>0</v>
      </c>
      <c r="T95" s="36">
        <v>0</v>
      </c>
      <c r="U95" s="36">
        <v>0</v>
      </c>
      <c r="V95" s="36">
        <v>20</v>
      </c>
      <c r="W95" s="36">
        <v>0</v>
      </c>
      <c r="X95" s="36">
        <v>0</v>
      </c>
      <c r="Y95" s="36">
        <v>1</v>
      </c>
      <c r="Z95">
        <f t="shared" si="27"/>
        <v>-0.17669099999999999</v>
      </c>
      <c r="AA95" s="36">
        <v>0.26050000000000001</v>
      </c>
      <c r="AB95" s="36">
        <v>0</v>
      </c>
      <c r="AC95" s="36">
        <v>0</v>
      </c>
      <c r="AD95" s="36">
        <v>17</v>
      </c>
      <c r="AE95" s="36">
        <v>0</v>
      </c>
      <c r="AF95" s="36">
        <v>0</v>
      </c>
      <c r="AG95" s="36">
        <v>0</v>
      </c>
      <c r="AH95" s="36">
        <v>1E-4</v>
      </c>
      <c r="AI95" s="36">
        <v>0</v>
      </c>
      <c r="AJ95" s="36">
        <v>0</v>
      </c>
      <c r="AK95" s="36">
        <v>1</v>
      </c>
      <c r="AL95">
        <f t="shared" si="28"/>
        <v>9.2302000000000009E-2</v>
      </c>
      <c r="AM95">
        <f t="shared" si="29"/>
        <v>0.83213000000000004</v>
      </c>
      <c r="AN95" s="36">
        <v>0</v>
      </c>
      <c r="AO95" s="36">
        <v>1</v>
      </c>
      <c r="AP95">
        <f t="shared" si="30"/>
        <v>2.2214000000000001E-2</v>
      </c>
      <c r="AQ95">
        <f t="shared" si="31"/>
        <v>0.18747599999999998</v>
      </c>
      <c r="AR95" s="36">
        <v>0</v>
      </c>
      <c r="AS95" s="36">
        <v>1</v>
      </c>
      <c r="AT95">
        <f t="shared" si="32"/>
        <v>-5.5181000000000008E-2</v>
      </c>
      <c r="AU95">
        <f t="shared" si="33"/>
        <v>6.1766499999999995</v>
      </c>
      <c r="AV95" s="36">
        <v>0</v>
      </c>
      <c r="AW95" s="36">
        <v>1</v>
      </c>
      <c r="AX95">
        <f t="shared" si="34"/>
        <v>-2.7115000000000004E-3</v>
      </c>
      <c r="AY95">
        <f t="shared" si="35"/>
        <v>0.18749399999999999</v>
      </c>
      <c r="AZ95" s="36">
        <v>0</v>
      </c>
      <c r="BA95" s="36">
        <v>0</v>
      </c>
      <c r="BB95" s="36">
        <v>44.89</v>
      </c>
      <c r="BC95" s="36">
        <v>0</v>
      </c>
      <c r="BD95" s="36">
        <v>0</v>
      </c>
      <c r="BE95" s="36">
        <v>1</v>
      </c>
      <c r="BF95">
        <f t="shared" si="36"/>
        <v>1.0034900000000001E-2</v>
      </c>
      <c r="BG95" s="36">
        <f t="shared" si="37"/>
        <v>0.14061999999999999</v>
      </c>
      <c r="BH95" s="36">
        <v>0</v>
      </c>
      <c r="BI95" s="36">
        <v>0</v>
      </c>
      <c r="BJ95" s="36">
        <v>0.35149999999999998</v>
      </c>
      <c r="BK95" s="36">
        <v>0</v>
      </c>
      <c r="BL95" s="36">
        <v>0</v>
      </c>
      <c r="BM95" s="36">
        <v>0</v>
      </c>
      <c r="BN95">
        <f t="shared" si="38"/>
        <v>0.35484599999999999</v>
      </c>
      <c r="BO95" s="36">
        <v>0</v>
      </c>
      <c r="BP95" s="40">
        <v>0</v>
      </c>
      <c r="BQ95">
        <f t="shared" si="41"/>
        <v>11</v>
      </c>
      <c r="BR95">
        <f t="shared" si="39"/>
        <v>0.11</v>
      </c>
      <c r="BS95">
        <f t="shared" si="42"/>
        <v>11</v>
      </c>
    </row>
    <row r="96" spans="1:71" x14ac:dyDescent="0.15">
      <c r="A96" t="str">
        <f t="shared" si="40"/>
        <v>EW_sand_Ruled_12</v>
      </c>
      <c r="B96" s="42" t="s">
        <v>88</v>
      </c>
      <c r="C96" s="36" t="s">
        <v>286</v>
      </c>
      <c r="D96" s="42" t="s">
        <v>233</v>
      </c>
      <c r="E96" s="36">
        <v>20</v>
      </c>
      <c r="F96">
        <f t="shared" si="21"/>
        <v>135.04679999999999</v>
      </c>
      <c r="G96" s="36">
        <v>0</v>
      </c>
      <c r="H96" s="36">
        <v>0</v>
      </c>
      <c r="I96" s="36">
        <v>1</v>
      </c>
      <c r="J96">
        <f t="shared" si="22"/>
        <v>-0.73050000000000004</v>
      </c>
      <c r="K96" s="36">
        <f t="shared" si="23"/>
        <v>3.4734999999999996</v>
      </c>
      <c r="L96" s="36">
        <v>0</v>
      </c>
      <c r="M96" s="36">
        <v>1</v>
      </c>
      <c r="N96">
        <f t="shared" si="24"/>
        <v>-0.91779999999999995</v>
      </c>
      <c r="O96">
        <f t="shared" si="25"/>
        <v>8.6462160000000008</v>
      </c>
      <c r="P96" s="36">
        <v>0</v>
      </c>
      <c r="Q96" s="36">
        <v>0</v>
      </c>
      <c r="R96">
        <f t="shared" si="26"/>
        <v>0.92443160000000002</v>
      </c>
      <c r="S96" s="36">
        <v>0</v>
      </c>
      <c r="T96" s="36">
        <v>0</v>
      </c>
      <c r="U96" s="36">
        <v>0</v>
      </c>
      <c r="V96" s="36">
        <v>20</v>
      </c>
      <c r="W96" s="36">
        <v>0</v>
      </c>
      <c r="X96" s="36">
        <v>0</v>
      </c>
      <c r="Y96" s="36">
        <v>1</v>
      </c>
      <c r="Z96">
        <f t="shared" si="27"/>
        <v>-0.17467199999999999</v>
      </c>
      <c r="AA96" s="36">
        <v>0.26050000000000001</v>
      </c>
      <c r="AB96" s="36">
        <v>0</v>
      </c>
      <c r="AC96" s="36">
        <v>0</v>
      </c>
      <c r="AD96" s="36">
        <v>17</v>
      </c>
      <c r="AE96" s="36">
        <v>0</v>
      </c>
      <c r="AF96" s="36">
        <v>0</v>
      </c>
      <c r="AG96" s="36">
        <v>0</v>
      </c>
      <c r="AH96" s="36">
        <v>1E-4</v>
      </c>
      <c r="AI96" s="36">
        <v>0</v>
      </c>
      <c r="AJ96" s="36">
        <v>0</v>
      </c>
      <c r="AK96" s="36">
        <v>1</v>
      </c>
      <c r="AL96">
        <f t="shared" si="28"/>
        <v>8.5284000000000013E-2</v>
      </c>
      <c r="AM96">
        <f t="shared" si="29"/>
        <v>0.86095999999999995</v>
      </c>
      <c r="AN96" s="36">
        <v>0</v>
      </c>
      <c r="AO96" s="36">
        <v>1</v>
      </c>
      <c r="AP96">
        <f t="shared" si="30"/>
        <v>2.0608000000000001E-2</v>
      </c>
      <c r="AQ96">
        <f t="shared" si="31"/>
        <v>0.19547199999999998</v>
      </c>
      <c r="AR96" s="36">
        <v>0</v>
      </c>
      <c r="AS96" s="36">
        <v>1</v>
      </c>
      <c r="AT96">
        <f t="shared" si="32"/>
        <v>-5.9472999999999998E-2</v>
      </c>
      <c r="AU96">
        <f t="shared" si="33"/>
        <v>6.1467999999999998</v>
      </c>
      <c r="AV96" s="36">
        <v>0</v>
      </c>
      <c r="AW96" s="36">
        <v>1</v>
      </c>
      <c r="AX96">
        <f t="shared" si="34"/>
        <v>-3.4120000000000001E-3</v>
      </c>
      <c r="AY96">
        <f t="shared" si="35"/>
        <v>0.19546799999999998</v>
      </c>
      <c r="AZ96" s="36">
        <v>0</v>
      </c>
      <c r="BA96" s="36">
        <v>0</v>
      </c>
      <c r="BB96" s="36">
        <v>44.89</v>
      </c>
      <c r="BC96" s="36">
        <v>0</v>
      </c>
      <c r="BD96" s="36">
        <v>0</v>
      </c>
      <c r="BE96" s="36">
        <v>1</v>
      </c>
      <c r="BF96">
        <f t="shared" si="36"/>
        <v>9.1308000000000014E-3</v>
      </c>
      <c r="BG96" s="36">
        <f t="shared" si="37"/>
        <v>0.14432999999999999</v>
      </c>
      <c r="BH96" s="36">
        <v>0</v>
      </c>
      <c r="BI96" s="36">
        <v>0</v>
      </c>
      <c r="BJ96" s="36">
        <v>0.35149999999999998</v>
      </c>
      <c r="BK96" s="36">
        <v>0</v>
      </c>
      <c r="BL96" s="36">
        <v>0</v>
      </c>
      <c r="BM96" s="36">
        <v>0</v>
      </c>
      <c r="BN96">
        <f t="shared" si="38"/>
        <v>0.35983199999999999</v>
      </c>
      <c r="BO96" s="36">
        <v>0</v>
      </c>
      <c r="BP96" s="40">
        <v>0</v>
      </c>
      <c r="BQ96">
        <f t="shared" si="41"/>
        <v>12</v>
      </c>
      <c r="BR96">
        <f t="shared" si="39"/>
        <v>0.12</v>
      </c>
      <c r="BS96">
        <f t="shared" si="42"/>
        <v>12</v>
      </c>
    </row>
    <row r="97" spans="1:71" x14ac:dyDescent="0.15">
      <c r="A97" t="str">
        <f t="shared" si="40"/>
        <v>EW_sand_Ruled_13</v>
      </c>
      <c r="B97" s="42" t="s">
        <v>88</v>
      </c>
      <c r="C97" s="36" t="s">
        <v>286</v>
      </c>
      <c r="D97" s="42" t="s">
        <v>233</v>
      </c>
      <c r="E97" s="36">
        <v>21</v>
      </c>
      <c r="F97">
        <f t="shared" si="21"/>
        <v>134.12569999999999</v>
      </c>
      <c r="G97" s="36">
        <v>0</v>
      </c>
      <c r="H97" s="36">
        <v>0</v>
      </c>
      <c r="I97" s="36">
        <v>1</v>
      </c>
      <c r="J97">
        <f t="shared" si="22"/>
        <v>-0.81950000000000001</v>
      </c>
      <c r="K97" s="36">
        <f t="shared" si="23"/>
        <v>3.7324000000000002</v>
      </c>
      <c r="L97" s="36">
        <v>0</v>
      </c>
      <c r="M97" s="36">
        <v>1</v>
      </c>
      <c r="N97">
        <f t="shared" si="24"/>
        <v>-0.91779999999999995</v>
      </c>
      <c r="O97">
        <f t="shared" si="25"/>
        <v>8.6392340000000001</v>
      </c>
      <c r="P97" s="36">
        <v>0</v>
      </c>
      <c r="Q97" s="36">
        <v>0</v>
      </c>
      <c r="R97">
        <f t="shared" si="26"/>
        <v>0.92505090000000001</v>
      </c>
      <c r="S97" s="36">
        <v>0</v>
      </c>
      <c r="T97" s="36">
        <v>0</v>
      </c>
      <c r="U97" s="36">
        <v>0</v>
      </c>
      <c r="V97" s="36">
        <v>20</v>
      </c>
      <c r="W97" s="36">
        <v>0</v>
      </c>
      <c r="X97" s="36">
        <v>0</v>
      </c>
      <c r="Y97" s="36">
        <v>1</v>
      </c>
      <c r="Z97">
        <f t="shared" si="27"/>
        <v>-0.172653</v>
      </c>
      <c r="AA97" s="36">
        <v>0.26050000000000001</v>
      </c>
      <c r="AB97" s="36">
        <v>0</v>
      </c>
      <c r="AC97" s="36">
        <v>0</v>
      </c>
      <c r="AD97" s="36">
        <v>17</v>
      </c>
      <c r="AE97" s="36">
        <v>0</v>
      </c>
      <c r="AF97" s="36">
        <v>0</v>
      </c>
      <c r="AG97" s="36">
        <v>0</v>
      </c>
      <c r="AH97" s="36">
        <v>1E-4</v>
      </c>
      <c r="AI97" s="36">
        <v>0</v>
      </c>
      <c r="AJ97" s="36">
        <v>0</v>
      </c>
      <c r="AK97" s="36">
        <v>1</v>
      </c>
      <c r="AL97">
        <f t="shared" si="28"/>
        <v>7.8266000000000016E-2</v>
      </c>
      <c r="AM97">
        <f t="shared" si="29"/>
        <v>0.88979000000000008</v>
      </c>
      <c r="AN97" s="36">
        <v>0</v>
      </c>
      <c r="AO97" s="36">
        <v>1</v>
      </c>
      <c r="AP97">
        <f t="shared" si="30"/>
        <v>1.9001999999999998E-2</v>
      </c>
      <c r="AQ97">
        <f t="shared" si="31"/>
        <v>0.20346799999999998</v>
      </c>
      <c r="AR97" s="36">
        <v>0</v>
      </c>
      <c r="AS97" s="36">
        <v>1</v>
      </c>
      <c r="AT97">
        <f t="shared" si="32"/>
        <v>-6.3765000000000002E-2</v>
      </c>
      <c r="AU97">
        <f t="shared" si="33"/>
        <v>6.1169500000000001</v>
      </c>
      <c r="AV97" s="36">
        <v>0</v>
      </c>
      <c r="AW97" s="36">
        <v>1</v>
      </c>
      <c r="AX97">
        <f t="shared" si="34"/>
        <v>-4.1124999999999998E-3</v>
      </c>
      <c r="AY97">
        <f t="shared" si="35"/>
        <v>0.20344200000000001</v>
      </c>
      <c r="AZ97" s="36">
        <v>0</v>
      </c>
      <c r="BA97" s="36">
        <v>0</v>
      </c>
      <c r="BB97" s="36">
        <v>44.89</v>
      </c>
      <c r="BC97" s="36">
        <v>0</v>
      </c>
      <c r="BD97" s="36">
        <v>0</v>
      </c>
      <c r="BE97" s="36">
        <v>1</v>
      </c>
      <c r="BF97">
        <f t="shared" si="36"/>
        <v>8.2267E-3</v>
      </c>
      <c r="BG97" s="36">
        <f t="shared" si="37"/>
        <v>0.14804</v>
      </c>
      <c r="BH97" s="36">
        <v>0</v>
      </c>
      <c r="BI97" s="36">
        <v>0</v>
      </c>
      <c r="BJ97" s="36">
        <v>0.35149999999999998</v>
      </c>
      <c r="BK97" s="36">
        <v>0</v>
      </c>
      <c r="BL97" s="36">
        <v>0</v>
      </c>
      <c r="BM97" s="36">
        <v>0</v>
      </c>
      <c r="BN97">
        <f t="shared" si="38"/>
        <v>0.36481799999999998</v>
      </c>
      <c r="BO97" s="36">
        <v>0</v>
      </c>
      <c r="BP97" s="40">
        <v>0</v>
      </c>
      <c r="BQ97">
        <f t="shared" si="41"/>
        <v>13</v>
      </c>
      <c r="BR97">
        <f t="shared" si="39"/>
        <v>0.13</v>
      </c>
      <c r="BS97">
        <f t="shared" si="42"/>
        <v>13</v>
      </c>
    </row>
    <row r="98" spans="1:71" x14ac:dyDescent="0.15">
      <c r="A98" t="str">
        <f t="shared" si="40"/>
        <v>EW_sand_Ruled_14</v>
      </c>
      <c r="B98" s="42" t="s">
        <v>88</v>
      </c>
      <c r="C98" s="36" t="s">
        <v>286</v>
      </c>
      <c r="D98" s="42" t="s">
        <v>233</v>
      </c>
      <c r="E98" s="36">
        <v>22</v>
      </c>
      <c r="F98">
        <f t="shared" si="21"/>
        <v>133.2046</v>
      </c>
      <c r="G98" s="36">
        <v>0</v>
      </c>
      <c r="H98" s="36">
        <v>0</v>
      </c>
      <c r="I98" s="36">
        <v>1</v>
      </c>
      <c r="J98">
        <f t="shared" si="22"/>
        <v>-0.9085000000000002</v>
      </c>
      <c r="K98" s="36">
        <f t="shared" si="23"/>
        <v>3.9913000000000007</v>
      </c>
      <c r="L98" s="36">
        <v>0</v>
      </c>
      <c r="M98" s="36">
        <v>1</v>
      </c>
      <c r="N98">
        <f t="shared" si="24"/>
        <v>-0.91779999999999995</v>
      </c>
      <c r="O98">
        <f t="shared" si="25"/>
        <v>8.6322520000000011</v>
      </c>
      <c r="P98" s="36">
        <v>0</v>
      </c>
      <c r="Q98" s="36">
        <v>0</v>
      </c>
      <c r="R98">
        <f t="shared" si="26"/>
        <v>0.9256702</v>
      </c>
      <c r="S98" s="36">
        <v>0</v>
      </c>
      <c r="T98" s="36">
        <v>0</v>
      </c>
      <c r="U98" s="36">
        <v>0</v>
      </c>
      <c r="V98" s="36">
        <v>20</v>
      </c>
      <c r="W98" s="36">
        <v>0</v>
      </c>
      <c r="X98" s="36">
        <v>0</v>
      </c>
      <c r="Y98" s="36">
        <v>1</v>
      </c>
      <c r="Z98">
        <f t="shared" si="27"/>
        <v>-0.17063399999999998</v>
      </c>
      <c r="AA98" s="36">
        <v>0.26050000000000001</v>
      </c>
      <c r="AB98" s="36">
        <v>0</v>
      </c>
      <c r="AC98" s="36">
        <v>0</v>
      </c>
      <c r="AD98" s="36">
        <v>17</v>
      </c>
      <c r="AE98" s="36">
        <v>0</v>
      </c>
      <c r="AF98" s="36">
        <v>0</v>
      </c>
      <c r="AG98" s="36">
        <v>0</v>
      </c>
      <c r="AH98" s="36">
        <v>1E-4</v>
      </c>
      <c r="AI98" s="36">
        <v>0</v>
      </c>
      <c r="AJ98" s="36">
        <v>0</v>
      </c>
      <c r="AK98" s="36">
        <v>1</v>
      </c>
      <c r="AL98">
        <f t="shared" si="28"/>
        <v>7.1248000000000006E-2</v>
      </c>
      <c r="AM98">
        <f t="shared" si="29"/>
        <v>0.91861999999999999</v>
      </c>
      <c r="AN98" s="36">
        <v>0</v>
      </c>
      <c r="AO98" s="36">
        <v>1</v>
      </c>
      <c r="AP98">
        <f t="shared" si="30"/>
        <v>1.7395999999999998E-2</v>
      </c>
      <c r="AQ98">
        <f t="shared" si="31"/>
        <v>0.21146399999999999</v>
      </c>
      <c r="AR98" s="36">
        <v>0</v>
      </c>
      <c r="AS98" s="36">
        <v>1</v>
      </c>
      <c r="AT98">
        <f t="shared" si="32"/>
        <v>-6.8057000000000006E-2</v>
      </c>
      <c r="AU98">
        <f t="shared" si="33"/>
        <v>6.0870999999999995</v>
      </c>
      <c r="AV98" s="36">
        <v>0</v>
      </c>
      <c r="AW98" s="36">
        <v>1</v>
      </c>
      <c r="AX98">
        <f t="shared" si="34"/>
        <v>-4.8130000000000013E-3</v>
      </c>
      <c r="AY98">
        <f t="shared" si="35"/>
        <v>0.21141599999999999</v>
      </c>
      <c r="AZ98" s="36">
        <v>0</v>
      </c>
      <c r="BA98" s="36">
        <v>0</v>
      </c>
      <c r="BB98" s="36">
        <v>44.89</v>
      </c>
      <c r="BC98" s="36">
        <v>0</v>
      </c>
      <c r="BD98" s="36">
        <v>0</v>
      </c>
      <c r="BE98" s="36">
        <v>1</v>
      </c>
      <c r="BF98">
        <f t="shared" si="36"/>
        <v>7.3226000000000003E-3</v>
      </c>
      <c r="BG98" s="36">
        <f t="shared" si="37"/>
        <v>0.15175</v>
      </c>
      <c r="BH98" s="36">
        <v>0</v>
      </c>
      <c r="BI98" s="36">
        <v>0</v>
      </c>
      <c r="BJ98" s="36">
        <v>0.35149999999999998</v>
      </c>
      <c r="BK98" s="36">
        <v>0</v>
      </c>
      <c r="BL98" s="36">
        <v>0</v>
      </c>
      <c r="BM98" s="36">
        <v>0</v>
      </c>
      <c r="BN98">
        <f t="shared" si="38"/>
        <v>0.36980400000000002</v>
      </c>
      <c r="BO98" s="36">
        <v>0</v>
      </c>
      <c r="BP98" s="40">
        <v>0</v>
      </c>
      <c r="BQ98">
        <f t="shared" si="41"/>
        <v>14</v>
      </c>
      <c r="BR98">
        <f t="shared" si="39"/>
        <v>0.14000000000000001</v>
      </c>
      <c r="BS98">
        <f t="shared" si="42"/>
        <v>14</v>
      </c>
    </row>
    <row r="99" spans="1:71" x14ac:dyDescent="0.15">
      <c r="A99" t="str">
        <f t="shared" si="40"/>
        <v>EW_sand_Ruled_15</v>
      </c>
      <c r="B99" s="42" t="s">
        <v>88</v>
      </c>
      <c r="C99" s="36" t="s">
        <v>286</v>
      </c>
      <c r="D99" s="42" t="s">
        <v>233</v>
      </c>
      <c r="E99" s="36">
        <v>23</v>
      </c>
      <c r="F99">
        <f t="shared" si="21"/>
        <v>132.2835</v>
      </c>
      <c r="G99" s="36">
        <v>0</v>
      </c>
      <c r="H99" s="36">
        <v>0</v>
      </c>
      <c r="I99" s="36">
        <v>1</v>
      </c>
      <c r="J99">
        <f t="shared" si="22"/>
        <v>-0.99749999999999994</v>
      </c>
      <c r="K99" s="36">
        <f t="shared" si="23"/>
        <v>4.2501999999999995</v>
      </c>
      <c r="L99" s="36">
        <v>0</v>
      </c>
      <c r="M99" s="36">
        <v>1</v>
      </c>
      <c r="N99">
        <f t="shared" si="24"/>
        <v>-0.91779999999999995</v>
      </c>
      <c r="O99">
        <f t="shared" si="25"/>
        <v>8.6252700000000004</v>
      </c>
      <c r="P99" s="36">
        <v>0</v>
      </c>
      <c r="Q99" s="36">
        <v>0</v>
      </c>
      <c r="R99">
        <f t="shared" si="26"/>
        <v>0.92628949999999999</v>
      </c>
      <c r="S99" s="36">
        <v>0</v>
      </c>
      <c r="T99" s="36">
        <v>0</v>
      </c>
      <c r="U99" s="36">
        <v>0</v>
      </c>
      <c r="V99" s="36">
        <v>20</v>
      </c>
      <c r="W99" s="36">
        <v>0</v>
      </c>
      <c r="X99" s="36">
        <v>0</v>
      </c>
      <c r="Y99" s="36">
        <v>1</v>
      </c>
      <c r="Z99">
        <f t="shared" si="27"/>
        <v>-0.16861499999999999</v>
      </c>
      <c r="AA99" s="36">
        <v>0.26050000000000001</v>
      </c>
      <c r="AB99" s="36">
        <v>0</v>
      </c>
      <c r="AC99" s="36">
        <v>0</v>
      </c>
      <c r="AD99" s="36">
        <v>17</v>
      </c>
      <c r="AE99" s="36">
        <v>0</v>
      </c>
      <c r="AF99" s="36">
        <v>0</v>
      </c>
      <c r="AG99" s="36">
        <v>0</v>
      </c>
      <c r="AH99" s="36">
        <v>1E-4</v>
      </c>
      <c r="AI99" s="36">
        <v>0</v>
      </c>
      <c r="AJ99" s="36">
        <v>0</v>
      </c>
      <c r="AK99" s="36">
        <v>1</v>
      </c>
      <c r="AL99">
        <f t="shared" si="28"/>
        <v>6.4230000000000023E-2</v>
      </c>
      <c r="AM99">
        <f t="shared" si="29"/>
        <v>0.94745000000000001</v>
      </c>
      <c r="AN99" s="36">
        <v>0</v>
      </c>
      <c r="AO99" s="36">
        <v>1</v>
      </c>
      <c r="AP99">
        <f t="shared" si="30"/>
        <v>1.5790000000000002E-2</v>
      </c>
      <c r="AQ99">
        <f t="shared" si="31"/>
        <v>0.21945999999999999</v>
      </c>
      <c r="AR99" s="36">
        <v>0</v>
      </c>
      <c r="AS99" s="36">
        <v>1</v>
      </c>
      <c r="AT99">
        <f t="shared" si="32"/>
        <v>-7.2349000000000011E-2</v>
      </c>
      <c r="AU99">
        <f t="shared" si="33"/>
        <v>6.0572499999999998</v>
      </c>
      <c r="AV99" s="36">
        <v>0</v>
      </c>
      <c r="AW99" s="36">
        <v>1</v>
      </c>
      <c r="AX99">
        <f t="shared" si="34"/>
        <v>-5.5134999999999993E-3</v>
      </c>
      <c r="AY99">
        <f t="shared" si="35"/>
        <v>0.21938999999999997</v>
      </c>
      <c r="AZ99" s="36">
        <v>0</v>
      </c>
      <c r="BA99" s="36">
        <v>0</v>
      </c>
      <c r="BB99" s="36">
        <v>44.89</v>
      </c>
      <c r="BC99" s="36">
        <v>0</v>
      </c>
      <c r="BD99" s="36">
        <v>0</v>
      </c>
      <c r="BE99" s="36">
        <v>1</v>
      </c>
      <c r="BF99">
        <f t="shared" si="36"/>
        <v>6.4185000000000006E-3</v>
      </c>
      <c r="BG99" s="36">
        <f t="shared" si="37"/>
        <v>0.15545999999999999</v>
      </c>
      <c r="BH99" s="36">
        <v>0</v>
      </c>
      <c r="BI99" s="36">
        <v>0</v>
      </c>
      <c r="BJ99" s="36">
        <v>0.35149999999999998</v>
      </c>
      <c r="BK99" s="36">
        <v>0</v>
      </c>
      <c r="BL99" s="36">
        <v>0</v>
      </c>
      <c r="BM99" s="36">
        <v>0</v>
      </c>
      <c r="BN99">
        <f t="shared" si="38"/>
        <v>0.37478999999999996</v>
      </c>
      <c r="BO99" s="36">
        <v>0</v>
      </c>
      <c r="BP99" s="40">
        <v>0</v>
      </c>
      <c r="BQ99">
        <f t="shared" si="41"/>
        <v>15</v>
      </c>
      <c r="BR99">
        <f t="shared" si="39"/>
        <v>0.15</v>
      </c>
      <c r="BS99">
        <f t="shared" si="42"/>
        <v>15</v>
      </c>
    </row>
    <row r="100" spans="1:71" x14ac:dyDescent="0.15">
      <c r="A100" t="str">
        <f t="shared" si="40"/>
        <v>EW_sand_Ruled_16</v>
      </c>
      <c r="B100" s="42" t="s">
        <v>88</v>
      </c>
      <c r="C100" s="36" t="s">
        <v>286</v>
      </c>
      <c r="D100" s="42" t="s">
        <v>233</v>
      </c>
      <c r="E100" s="36">
        <v>24</v>
      </c>
      <c r="F100">
        <f t="shared" si="21"/>
        <v>131.36239999999998</v>
      </c>
      <c r="G100" s="36">
        <v>0</v>
      </c>
      <c r="H100" s="36">
        <v>0</v>
      </c>
      <c r="I100" s="36">
        <v>1</v>
      </c>
      <c r="J100">
        <f t="shared" si="22"/>
        <v>-1.0865</v>
      </c>
      <c r="K100" s="36">
        <f t="shared" si="23"/>
        <v>4.5091000000000001</v>
      </c>
      <c r="L100" s="36">
        <v>0</v>
      </c>
      <c r="M100" s="36">
        <v>1</v>
      </c>
      <c r="N100">
        <f t="shared" si="24"/>
        <v>-0.91779999999999995</v>
      </c>
      <c r="O100">
        <f t="shared" si="25"/>
        <v>8.6182879999999997</v>
      </c>
      <c r="P100" s="36">
        <v>0</v>
      </c>
      <c r="Q100" s="36">
        <v>0</v>
      </c>
      <c r="R100">
        <f t="shared" si="26"/>
        <v>0.92690880000000009</v>
      </c>
      <c r="S100" s="36">
        <v>0</v>
      </c>
      <c r="T100" s="36">
        <v>0</v>
      </c>
      <c r="U100" s="36">
        <v>0</v>
      </c>
      <c r="V100" s="36">
        <v>20</v>
      </c>
      <c r="W100" s="36">
        <v>0</v>
      </c>
      <c r="X100" s="36">
        <v>0</v>
      </c>
      <c r="Y100" s="36">
        <v>1</v>
      </c>
      <c r="Z100">
        <f t="shared" si="27"/>
        <v>-0.16659599999999999</v>
      </c>
      <c r="AA100" s="36">
        <v>0.26050000000000001</v>
      </c>
      <c r="AB100" s="36">
        <v>0</v>
      </c>
      <c r="AC100" s="36">
        <v>0</v>
      </c>
      <c r="AD100" s="36">
        <v>17</v>
      </c>
      <c r="AE100" s="36">
        <v>0</v>
      </c>
      <c r="AF100" s="36">
        <v>0</v>
      </c>
      <c r="AG100" s="36">
        <v>0</v>
      </c>
      <c r="AH100" s="36">
        <v>1E-4</v>
      </c>
      <c r="AI100" s="36">
        <v>0</v>
      </c>
      <c r="AJ100" s="36">
        <v>0</v>
      </c>
      <c r="AK100" s="36">
        <v>1</v>
      </c>
      <c r="AL100">
        <f t="shared" si="28"/>
        <v>5.7212000000000013E-2</v>
      </c>
      <c r="AM100">
        <f t="shared" si="29"/>
        <v>0.97628000000000004</v>
      </c>
      <c r="AN100" s="36">
        <v>0</v>
      </c>
      <c r="AO100" s="36">
        <v>1</v>
      </c>
      <c r="AP100">
        <f t="shared" si="30"/>
        <v>1.4183999999999999E-2</v>
      </c>
      <c r="AQ100">
        <f t="shared" si="31"/>
        <v>0.22745599999999999</v>
      </c>
      <c r="AR100" s="36">
        <v>0</v>
      </c>
      <c r="AS100" s="36">
        <v>1</v>
      </c>
      <c r="AT100">
        <f t="shared" si="32"/>
        <v>-7.6641000000000015E-2</v>
      </c>
      <c r="AU100">
        <f t="shared" si="33"/>
        <v>6.0274000000000001</v>
      </c>
      <c r="AV100" s="36">
        <v>0</v>
      </c>
      <c r="AW100" s="36">
        <v>1</v>
      </c>
      <c r="AX100">
        <f t="shared" si="34"/>
        <v>-6.2140000000000008E-3</v>
      </c>
      <c r="AY100">
        <f t="shared" si="35"/>
        <v>0.22736400000000001</v>
      </c>
      <c r="AZ100" s="36">
        <v>0</v>
      </c>
      <c r="BA100" s="36">
        <v>0</v>
      </c>
      <c r="BB100" s="36">
        <v>44.89</v>
      </c>
      <c r="BC100" s="36">
        <v>0</v>
      </c>
      <c r="BD100" s="36">
        <v>0</v>
      </c>
      <c r="BE100" s="36">
        <v>1</v>
      </c>
      <c r="BF100">
        <f t="shared" si="36"/>
        <v>5.5144000000000009E-3</v>
      </c>
      <c r="BG100" s="36">
        <f t="shared" si="37"/>
        <v>0.15917000000000001</v>
      </c>
      <c r="BH100" s="36">
        <v>0</v>
      </c>
      <c r="BI100" s="36">
        <v>0</v>
      </c>
      <c r="BJ100" s="36">
        <v>0.35149999999999998</v>
      </c>
      <c r="BK100" s="36">
        <v>0</v>
      </c>
      <c r="BL100" s="36">
        <v>0</v>
      </c>
      <c r="BM100" s="36">
        <v>0</v>
      </c>
      <c r="BN100">
        <f t="shared" si="38"/>
        <v>0.379776</v>
      </c>
      <c r="BO100" s="36">
        <v>0</v>
      </c>
      <c r="BP100" s="40">
        <v>0</v>
      </c>
      <c r="BQ100">
        <f t="shared" si="41"/>
        <v>16</v>
      </c>
      <c r="BR100">
        <f t="shared" si="39"/>
        <v>0.16</v>
      </c>
      <c r="BS100">
        <f t="shared" si="42"/>
        <v>16</v>
      </c>
    </row>
    <row r="101" spans="1:71" x14ac:dyDescent="0.15">
      <c r="A101" t="str">
        <f t="shared" si="40"/>
        <v>EW_sand_Ruled_17</v>
      </c>
      <c r="B101" s="42" t="s">
        <v>88</v>
      </c>
      <c r="C101" s="36" t="s">
        <v>286</v>
      </c>
      <c r="D101" s="42" t="s">
        <v>233</v>
      </c>
      <c r="E101" s="36">
        <v>25</v>
      </c>
      <c r="F101">
        <f t="shared" si="21"/>
        <v>130.44129999999998</v>
      </c>
      <c r="G101" s="36">
        <v>0</v>
      </c>
      <c r="H101" s="36">
        <v>0</v>
      </c>
      <c r="I101" s="36">
        <v>1</v>
      </c>
      <c r="J101">
        <f t="shared" si="22"/>
        <v>-1.1755</v>
      </c>
      <c r="K101" s="36">
        <f t="shared" si="23"/>
        <v>4.7679999999999998</v>
      </c>
      <c r="L101" s="36">
        <v>0</v>
      </c>
      <c r="M101" s="36">
        <v>1</v>
      </c>
      <c r="N101">
        <f t="shared" si="24"/>
        <v>-0.91779999999999995</v>
      </c>
      <c r="O101">
        <f t="shared" si="25"/>
        <v>8.6113060000000008</v>
      </c>
      <c r="P101" s="36">
        <v>0</v>
      </c>
      <c r="Q101" s="36">
        <v>0</v>
      </c>
      <c r="R101">
        <f t="shared" si="26"/>
        <v>0.92752810000000008</v>
      </c>
      <c r="S101" s="36">
        <v>0</v>
      </c>
      <c r="T101" s="36">
        <v>0</v>
      </c>
      <c r="U101" s="36">
        <v>0</v>
      </c>
      <c r="V101" s="36">
        <v>20</v>
      </c>
      <c r="W101" s="36">
        <v>0</v>
      </c>
      <c r="X101" s="36">
        <v>0</v>
      </c>
      <c r="Y101" s="36">
        <v>1</v>
      </c>
      <c r="Z101">
        <f t="shared" si="27"/>
        <v>-0.164577</v>
      </c>
      <c r="AA101" s="36">
        <v>0.26050000000000001</v>
      </c>
      <c r="AB101" s="36">
        <v>0</v>
      </c>
      <c r="AC101" s="36">
        <v>0</v>
      </c>
      <c r="AD101" s="36">
        <v>17</v>
      </c>
      <c r="AE101" s="36">
        <v>0</v>
      </c>
      <c r="AF101" s="36">
        <v>0</v>
      </c>
      <c r="AG101" s="36">
        <v>0</v>
      </c>
      <c r="AH101" s="36">
        <v>1E-4</v>
      </c>
      <c r="AI101" s="36">
        <v>0</v>
      </c>
      <c r="AJ101" s="36">
        <v>0</v>
      </c>
      <c r="AK101" s="36">
        <v>1</v>
      </c>
      <c r="AL101">
        <f t="shared" si="28"/>
        <v>5.0194000000000003E-2</v>
      </c>
      <c r="AM101">
        <f t="shared" si="29"/>
        <v>1.0051100000000002</v>
      </c>
      <c r="AN101" s="36">
        <v>0</v>
      </c>
      <c r="AO101" s="36">
        <v>1</v>
      </c>
      <c r="AP101">
        <f t="shared" si="30"/>
        <v>1.2577999999999999E-2</v>
      </c>
      <c r="AQ101">
        <f t="shared" si="31"/>
        <v>0.23545199999999999</v>
      </c>
      <c r="AR101" s="36">
        <v>0</v>
      </c>
      <c r="AS101" s="36">
        <v>1</v>
      </c>
      <c r="AT101">
        <f t="shared" si="32"/>
        <v>-8.0933000000000019E-2</v>
      </c>
      <c r="AU101">
        <f t="shared" si="33"/>
        <v>5.9975499999999995</v>
      </c>
      <c r="AV101" s="36">
        <v>0</v>
      </c>
      <c r="AW101" s="36">
        <v>1</v>
      </c>
      <c r="AX101">
        <f t="shared" si="34"/>
        <v>-6.9145000000000005E-3</v>
      </c>
      <c r="AY101">
        <f t="shared" si="35"/>
        <v>0.23533799999999999</v>
      </c>
      <c r="AZ101" s="36">
        <v>0</v>
      </c>
      <c r="BA101" s="36">
        <v>0</v>
      </c>
      <c r="BB101" s="36">
        <v>44.89</v>
      </c>
      <c r="BC101" s="36">
        <v>0</v>
      </c>
      <c r="BD101" s="36">
        <v>0</v>
      </c>
      <c r="BE101" s="36">
        <v>1</v>
      </c>
      <c r="BF101">
        <f t="shared" si="36"/>
        <v>4.6102999999999995E-3</v>
      </c>
      <c r="BG101" s="36">
        <f t="shared" si="37"/>
        <v>0.16288</v>
      </c>
      <c r="BH101" s="36">
        <v>0</v>
      </c>
      <c r="BI101" s="36">
        <v>0</v>
      </c>
      <c r="BJ101" s="36">
        <v>0.35149999999999998</v>
      </c>
      <c r="BK101" s="36">
        <v>0</v>
      </c>
      <c r="BL101" s="36">
        <v>0</v>
      </c>
      <c r="BM101" s="36">
        <v>0</v>
      </c>
      <c r="BN101">
        <f t="shared" si="38"/>
        <v>0.38476199999999999</v>
      </c>
      <c r="BO101" s="36">
        <v>0</v>
      </c>
      <c r="BP101" s="40">
        <v>0</v>
      </c>
      <c r="BQ101">
        <f t="shared" si="41"/>
        <v>17</v>
      </c>
      <c r="BR101">
        <f t="shared" si="39"/>
        <v>0.17</v>
      </c>
      <c r="BS101">
        <f t="shared" si="42"/>
        <v>17</v>
      </c>
    </row>
    <row r="102" spans="1:71" x14ac:dyDescent="0.15">
      <c r="A102" t="str">
        <f t="shared" si="40"/>
        <v>EW_sand_Ruled_18</v>
      </c>
      <c r="B102" s="42" t="s">
        <v>88</v>
      </c>
      <c r="C102" s="36" t="s">
        <v>286</v>
      </c>
      <c r="D102" s="42" t="s">
        <v>233</v>
      </c>
      <c r="E102" s="36">
        <v>26</v>
      </c>
      <c r="F102">
        <f t="shared" si="21"/>
        <v>129.52019999999999</v>
      </c>
      <c r="G102" s="36">
        <v>0</v>
      </c>
      <c r="H102" s="36">
        <v>0</v>
      </c>
      <c r="I102" s="36">
        <v>1</v>
      </c>
      <c r="J102">
        <f t="shared" si="22"/>
        <v>-1.2645</v>
      </c>
      <c r="K102" s="36">
        <f t="shared" si="23"/>
        <v>5.0268999999999995</v>
      </c>
      <c r="L102" s="36">
        <v>0</v>
      </c>
      <c r="M102" s="36">
        <v>1</v>
      </c>
      <c r="N102">
        <f t="shared" si="24"/>
        <v>-0.91779999999999995</v>
      </c>
      <c r="O102">
        <f t="shared" si="25"/>
        <v>8.6043240000000001</v>
      </c>
      <c r="P102" s="36">
        <v>0</v>
      </c>
      <c r="Q102" s="36">
        <v>0</v>
      </c>
      <c r="R102">
        <f t="shared" si="26"/>
        <v>0.92814740000000007</v>
      </c>
      <c r="S102" s="36">
        <v>0</v>
      </c>
      <c r="T102" s="36">
        <v>0</v>
      </c>
      <c r="U102" s="36">
        <v>0</v>
      </c>
      <c r="V102" s="36">
        <v>20</v>
      </c>
      <c r="W102" s="36">
        <v>0</v>
      </c>
      <c r="X102" s="36">
        <v>0</v>
      </c>
      <c r="Y102" s="36">
        <v>1</v>
      </c>
      <c r="Z102">
        <f t="shared" si="27"/>
        <v>-0.16255799999999998</v>
      </c>
      <c r="AA102" s="36">
        <v>0.26050000000000001</v>
      </c>
      <c r="AB102" s="36">
        <v>0</v>
      </c>
      <c r="AC102" s="36">
        <v>0</v>
      </c>
      <c r="AD102" s="36">
        <v>17</v>
      </c>
      <c r="AE102" s="36">
        <v>0</v>
      </c>
      <c r="AF102" s="36">
        <v>0</v>
      </c>
      <c r="AG102" s="36">
        <v>0</v>
      </c>
      <c r="AH102" s="36">
        <v>1E-4</v>
      </c>
      <c r="AI102" s="36">
        <v>0</v>
      </c>
      <c r="AJ102" s="36">
        <v>0</v>
      </c>
      <c r="AK102" s="36">
        <v>1</v>
      </c>
      <c r="AL102">
        <f t="shared" si="28"/>
        <v>4.317600000000002E-2</v>
      </c>
      <c r="AM102">
        <f t="shared" si="29"/>
        <v>1.0339399999999999</v>
      </c>
      <c r="AN102" s="36">
        <v>0</v>
      </c>
      <c r="AO102" s="36">
        <v>1</v>
      </c>
      <c r="AP102">
        <f t="shared" si="30"/>
        <v>1.0972000000000003E-2</v>
      </c>
      <c r="AQ102">
        <f t="shared" si="31"/>
        <v>0.243448</v>
      </c>
      <c r="AR102" s="36">
        <v>0</v>
      </c>
      <c r="AS102" s="36">
        <v>1</v>
      </c>
      <c r="AT102">
        <f t="shared" si="32"/>
        <v>-8.5225000000000009E-2</v>
      </c>
      <c r="AU102">
        <f t="shared" si="33"/>
        <v>5.9676999999999998</v>
      </c>
      <c r="AV102" s="36">
        <v>0</v>
      </c>
      <c r="AW102" s="36">
        <v>1</v>
      </c>
      <c r="AX102">
        <f t="shared" si="34"/>
        <v>-7.6150000000000002E-3</v>
      </c>
      <c r="AY102">
        <f t="shared" si="35"/>
        <v>0.24331199999999997</v>
      </c>
      <c r="AZ102" s="36">
        <v>0</v>
      </c>
      <c r="BA102" s="36">
        <v>0</v>
      </c>
      <c r="BB102" s="36">
        <v>44.89</v>
      </c>
      <c r="BC102" s="36">
        <v>0</v>
      </c>
      <c r="BD102" s="36">
        <v>0</v>
      </c>
      <c r="BE102" s="36">
        <v>1</v>
      </c>
      <c r="BF102">
        <f t="shared" si="36"/>
        <v>3.7061999999999998E-3</v>
      </c>
      <c r="BG102" s="36">
        <f t="shared" si="37"/>
        <v>0.16658999999999999</v>
      </c>
      <c r="BH102" s="36">
        <v>0</v>
      </c>
      <c r="BI102" s="36">
        <v>0</v>
      </c>
      <c r="BJ102" s="36">
        <v>0.35149999999999998</v>
      </c>
      <c r="BK102" s="36">
        <v>0</v>
      </c>
      <c r="BL102" s="36">
        <v>0</v>
      </c>
      <c r="BM102" s="36">
        <v>0</v>
      </c>
      <c r="BN102">
        <f t="shared" si="38"/>
        <v>0.38974799999999998</v>
      </c>
      <c r="BO102" s="36">
        <v>0</v>
      </c>
      <c r="BP102" s="40">
        <v>0</v>
      </c>
      <c r="BQ102">
        <f t="shared" si="41"/>
        <v>18</v>
      </c>
      <c r="BR102">
        <f t="shared" si="39"/>
        <v>0.18</v>
      </c>
      <c r="BS102">
        <f t="shared" si="42"/>
        <v>18</v>
      </c>
    </row>
    <row r="103" spans="1:71" x14ac:dyDescent="0.15">
      <c r="A103" t="str">
        <f t="shared" si="40"/>
        <v>EW_sand_Ruled_19</v>
      </c>
      <c r="B103" s="42" t="s">
        <v>88</v>
      </c>
      <c r="C103" s="36" t="s">
        <v>286</v>
      </c>
      <c r="D103" s="42" t="s">
        <v>233</v>
      </c>
      <c r="E103" s="36">
        <v>27</v>
      </c>
      <c r="F103">
        <f t="shared" si="21"/>
        <v>128.59909999999999</v>
      </c>
      <c r="G103" s="36">
        <v>0</v>
      </c>
      <c r="H103" s="36">
        <v>0</v>
      </c>
      <c r="I103" s="36">
        <v>1</v>
      </c>
      <c r="J103">
        <f t="shared" si="22"/>
        <v>-1.3534999999999999</v>
      </c>
      <c r="K103" s="36">
        <f t="shared" si="23"/>
        <v>5.2858000000000001</v>
      </c>
      <c r="L103" s="36">
        <v>0</v>
      </c>
      <c r="M103" s="36">
        <v>1</v>
      </c>
      <c r="N103">
        <f t="shared" si="24"/>
        <v>-0.91779999999999995</v>
      </c>
      <c r="O103">
        <f t="shared" si="25"/>
        <v>8.5973420000000011</v>
      </c>
      <c r="P103" s="36">
        <v>0</v>
      </c>
      <c r="Q103" s="36">
        <v>0</v>
      </c>
      <c r="R103">
        <f t="shared" si="26"/>
        <v>0.92876670000000006</v>
      </c>
      <c r="S103" s="36">
        <v>0</v>
      </c>
      <c r="T103" s="36">
        <v>0</v>
      </c>
      <c r="U103" s="36">
        <v>0</v>
      </c>
      <c r="V103" s="36">
        <v>20</v>
      </c>
      <c r="W103" s="36">
        <v>0</v>
      </c>
      <c r="X103" s="36">
        <v>0</v>
      </c>
      <c r="Y103" s="36">
        <v>1</v>
      </c>
      <c r="Z103">
        <f t="shared" si="27"/>
        <v>-0.16053899999999999</v>
      </c>
      <c r="AA103" s="36">
        <v>0.26050000000000001</v>
      </c>
      <c r="AB103" s="36">
        <v>0</v>
      </c>
      <c r="AC103" s="36">
        <v>0</v>
      </c>
      <c r="AD103" s="36">
        <v>17</v>
      </c>
      <c r="AE103" s="36">
        <v>0</v>
      </c>
      <c r="AF103" s="36">
        <v>0</v>
      </c>
      <c r="AG103" s="36">
        <v>0</v>
      </c>
      <c r="AH103" s="36">
        <v>1E-4</v>
      </c>
      <c r="AI103" s="36">
        <v>0</v>
      </c>
      <c r="AJ103" s="36">
        <v>0</v>
      </c>
      <c r="AK103" s="36">
        <v>1</v>
      </c>
      <c r="AL103">
        <f t="shared" si="28"/>
        <v>3.6158000000000023E-2</v>
      </c>
      <c r="AM103">
        <f t="shared" si="29"/>
        <v>1.06277</v>
      </c>
      <c r="AN103" s="36">
        <v>0</v>
      </c>
      <c r="AO103" s="36">
        <v>1</v>
      </c>
      <c r="AP103">
        <f t="shared" si="30"/>
        <v>9.3659999999999993E-3</v>
      </c>
      <c r="AQ103">
        <f t="shared" si="31"/>
        <v>0.251444</v>
      </c>
      <c r="AR103" s="36">
        <v>0</v>
      </c>
      <c r="AS103" s="36">
        <v>1</v>
      </c>
      <c r="AT103">
        <f t="shared" si="32"/>
        <v>-8.9517000000000013E-2</v>
      </c>
      <c r="AU103">
        <f t="shared" si="33"/>
        <v>5.9378500000000001</v>
      </c>
      <c r="AV103" s="36">
        <v>0</v>
      </c>
      <c r="AW103" s="36">
        <v>1</v>
      </c>
      <c r="AX103">
        <f t="shared" si="34"/>
        <v>-8.3155E-3</v>
      </c>
      <c r="AY103">
        <f t="shared" si="35"/>
        <v>0.25128600000000001</v>
      </c>
      <c r="AZ103" s="36">
        <v>0</v>
      </c>
      <c r="BA103" s="36">
        <v>0</v>
      </c>
      <c r="BB103" s="36">
        <v>44.89</v>
      </c>
      <c r="BC103" s="36">
        <v>0</v>
      </c>
      <c r="BD103" s="36">
        <v>0</v>
      </c>
      <c r="BE103" s="36">
        <v>1</v>
      </c>
      <c r="BF103">
        <f t="shared" si="36"/>
        <v>2.8021000000000018E-3</v>
      </c>
      <c r="BG103" s="36">
        <f t="shared" si="37"/>
        <v>0.17030000000000001</v>
      </c>
      <c r="BH103" s="36">
        <v>0</v>
      </c>
      <c r="BI103" s="36">
        <v>0</v>
      </c>
      <c r="BJ103" s="36">
        <v>0.35149999999999998</v>
      </c>
      <c r="BK103" s="36">
        <v>0</v>
      </c>
      <c r="BL103" s="36">
        <v>0</v>
      </c>
      <c r="BM103" s="36">
        <v>0</v>
      </c>
      <c r="BN103">
        <f t="shared" si="38"/>
        <v>0.39473399999999997</v>
      </c>
      <c r="BO103" s="36">
        <v>0</v>
      </c>
      <c r="BP103" s="40">
        <v>0</v>
      </c>
      <c r="BQ103">
        <f t="shared" si="41"/>
        <v>19</v>
      </c>
      <c r="BR103">
        <f t="shared" si="39"/>
        <v>0.19</v>
      </c>
      <c r="BS103">
        <f t="shared" si="42"/>
        <v>19</v>
      </c>
    </row>
    <row r="104" spans="1:71" x14ac:dyDescent="0.15">
      <c r="A104" t="str">
        <f t="shared" si="40"/>
        <v>EW_sand_Ruled_20</v>
      </c>
      <c r="B104" s="42" t="s">
        <v>88</v>
      </c>
      <c r="C104" s="36" t="s">
        <v>286</v>
      </c>
      <c r="D104" s="42" t="s">
        <v>233</v>
      </c>
      <c r="E104" s="36">
        <v>28</v>
      </c>
      <c r="F104">
        <f t="shared" si="21"/>
        <v>127.678</v>
      </c>
      <c r="G104" s="36">
        <v>0</v>
      </c>
      <c r="H104" s="36">
        <v>0</v>
      </c>
      <c r="I104" s="36">
        <v>1</v>
      </c>
      <c r="J104">
        <f t="shared" si="22"/>
        <v>-1.4425000000000003</v>
      </c>
      <c r="K104" s="36">
        <f t="shared" si="23"/>
        <v>5.5447000000000006</v>
      </c>
      <c r="L104" s="36">
        <v>0</v>
      </c>
      <c r="M104" s="36">
        <v>1</v>
      </c>
      <c r="N104">
        <f t="shared" si="24"/>
        <v>-0.91779999999999995</v>
      </c>
      <c r="O104">
        <f t="shared" si="25"/>
        <v>8.5903600000000004</v>
      </c>
      <c r="P104" s="36">
        <v>0</v>
      </c>
      <c r="Q104" s="36">
        <v>0</v>
      </c>
      <c r="R104">
        <f t="shared" si="26"/>
        <v>0.92938600000000005</v>
      </c>
      <c r="S104" s="36">
        <v>0</v>
      </c>
      <c r="T104" s="36">
        <v>0</v>
      </c>
      <c r="U104" s="36">
        <v>0</v>
      </c>
      <c r="V104" s="36">
        <v>20</v>
      </c>
      <c r="W104" s="36">
        <v>0</v>
      </c>
      <c r="X104" s="36">
        <v>0</v>
      </c>
      <c r="Y104" s="36">
        <v>1</v>
      </c>
      <c r="Z104">
        <f t="shared" si="27"/>
        <v>-0.15851999999999999</v>
      </c>
      <c r="AA104" s="36">
        <v>0.26050000000000001</v>
      </c>
      <c r="AB104" s="36">
        <v>0</v>
      </c>
      <c r="AC104" s="36">
        <v>0</v>
      </c>
      <c r="AD104" s="36">
        <v>17</v>
      </c>
      <c r="AE104" s="36">
        <v>0</v>
      </c>
      <c r="AF104" s="36">
        <v>0</v>
      </c>
      <c r="AG104" s="36">
        <v>0</v>
      </c>
      <c r="AH104" s="36">
        <v>1E-4</v>
      </c>
      <c r="AI104" s="36">
        <v>0</v>
      </c>
      <c r="AJ104" s="36">
        <v>0</v>
      </c>
      <c r="AK104" s="36">
        <v>1</v>
      </c>
      <c r="AL104">
        <f t="shared" si="28"/>
        <v>2.9139999999999999E-2</v>
      </c>
      <c r="AM104">
        <f t="shared" si="29"/>
        <v>1.0916000000000001</v>
      </c>
      <c r="AN104" s="36">
        <v>0</v>
      </c>
      <c r="AO104" s="36">
        <v>1</v>
      </c>
      <c r="AP104">
        <f t="shared" si="30"/>
        <v>7.7599999999999961E-3</v>
      </c>
      <c r="AQ104">
        <f t="shared" si="31"/>
        <v>0.25944</v>
      </c>
      <c r="AR104" s="36">
        <v>0</v>
      </c>
      <c r="AS104" s="36">
        <v>1</v>
      </c>
      <c r="AT104">
        <f t="shared" si="32"/>
        <v>-9.3809000000000017E-2</v>
      </c>
      <c r="AU104">
        <f t="shared" si="33"/>
        <v>5.9079999999999995</v>
      </c>
      <c r="AV104" s="36">
        <v>0</v>
      </c>
      <c r="AW104" s="36">
        <v>1</v>
      </c>
      <c r="AX104">
        <f t="shared" si="34"/>
        <v>-9.0160000000000014E-3</v>
      </c>
      <c r="AY104">
        <f t="shared" si="35"/>
        <v>0.25925999999999999</v>
      </c>
      <c r="AZ104" s="36">
        <v>0</v>
      </c>
      <c r="BA104" s="36">
        <v>0</v>
      </c>
      <c r="BB104" s="36">
        <v>44.89</v>
      </c>
      <c r="BC104" s="36">
        <v>0</v>
      </c>
      <c r="BD104" s="36">
        <v>0</v>
      </c>
      <c r="BE104" s="36">
        <v>1</v>
      </c>
      <c r="BF104">
        <f t="shared" si="36"/>
        <v>1.8980000000000004E-3</v>
      </c>
      <c r="BG104" s="36">
        <f t="shared" si="37"/>
        <v>0.17401</v>
      </c>
      <c r="BH104" s="36">
        <v>0</v>
      </c>
      <c r="BI104" s="36">
        <v>0</v>
      </c>
      <c r="BJ104" s="36">
        <v>0.35149999999999998</v>
      </c>
      <c r="BK104" s="36">
        <v>0</v>
      </c>
      <c r="BL104" s="36">
        <v>0</v>
      </c>
      <c r="BM104" s="36">
        <v>0</v>
      </c>
      <c r="BN104">
        <f t="shared" si="38"/>
        <v>0.39971999999999996</v>
      </c>
      <c r="BO104" s="36">
        <v>0</v>
      </c>
      <c r="BP104" s="40">
        <v>0</v>
      </c>
      <c r="BQ104">
        <f t="shared" si="41"/>
        <v>20</v>
      </c>
      <c r="BR104">
        <f t="shared" si="39"/>
        <v>0.2</v>
      </c>
      <c r="BS104">
        <f t="shared" si="42"/>
        <v>20</v>
      </c>
    </row>
    <row r="105" spans="1:71" x14ac:dyDescent="0.15">
      <c r="A105" t="str">
        <f t="shared" si="40"/>
        <v>EW_sand_Ruled_21</v>
      </c>
      <c r="B105" s="42" t="s">
        <v>88</v>
      </c>
      <c r="C105" s="36" t="s">
        <v>286</v>
      </c>
      <c r="D105" s="42" t="s">
        <v>233</v>
      </c>
      <c r="E105" s="36">
        <v>29</v>
      </c>
      <c r="F105">
        <f t="shared" si="21"/>
        <v>126.7569</v>
      </c>
      <c r="G105" s="36">
        <v>0</v>
      </c>
      <c r="H105" s="36">
        <v>0</v>
      </c>
      <c r="I105" s="36">
        <v>1</v>
      </c>
      <c r="J105">
        <f t="shared" si="22"/>
        <v>-1.5314999999999999</v>
      </c>
      <c r="K105" s="36">
        <f t="shared" si="23"/>
        <v>5.8035999999999994</v>
      </c>
      <c r="L105" s="36">
        <v>0</v>
      </c>
      <c r="M105" s="36">
        <v>1</v>
      </c>
      <c r="N105">
        <f t="shared" si="24"/>
        <v>-0.91779999999999995</v>
      </c>
      <c r="O105">
        <f t="shared" si="25"/>
        <v>8.5833779999999997</v>
      </c>
      <c r="P105" s="36">
        <v>0</v>
      </c>
      <c r="Q105" s="36">
        <v>0</v>
      </c>
      <c r="R105">
        <f t="shared" si="26"/>
        <v>0.93000530000000003</v>
      </c>
      <c r="S105" s="36">
        <v>0</v>
      </c>
      <c r="T105" s="36">
        <v>0</v>
      </c>
      <c r="U105" s="36">
        <v>0</v>
      </c>
      <c r="V105" s="36">
        <v>20</v>
      </c>
      <c r="W105" s="36">
        <v>0</v>
      </c>
      <c r="X105" s="36">
        <v>0</v>
      </c>
      <c r="Y105" s="36">
        <v>1</v>
      </c>
      <c r="Z105">
        <f t="shared" si="27"/>
        <v>-0.156501</v>
      </c>
      <c r="AA105" s="36">
        <v>0.26050000000000001</v>
      </c>
      <c r="AB105" s="36">
        <v>0</v>
      </c>
      <c r="AC105" s="36">
        <v>0</v>
      </c>
      <c r="AD105" s="36">
        <v>17</v>
      </c>
      <c r="AE105" s="36">
        <v>0</v>
      </c>
      <c r="AF105" s="36">
        <v>0</v>
      </c>
      <c r="AG105" s="36">
        <v>0</v>
      </c>
      <c r="AH105" s="36">
        <v>1E-4</v>
      </c>
      <c r="AI105" s="36">
        <v>0</v>
      </c>
      <c r="AJ105" s="36">
        <v>0</v>
      </c>
      <c r="AK105" s="36">
        <v>1</v>
      </c>
      <c r="AL105">
        <f t="shared" si="28"/>
        <v>2.2122000000000031E-2</v>
      </c>
      <c r="AM105">
        <f t="shared" si="29"/>
        <v>1.12043</v>
      </c>
      <c r="AN105" s="36">
        <v>0</v>
      </c>
      <c r="AO105" s="36">
        <v>1</v>
      </c>
      <c r="AP105">
        <f t="shared" si="30"/>
        <v>6.1539999999999997E-3</v>
      </c>
      <c r="AQ105">
        <f t="shared" si="31"/>
        <v>0.26743600000000001</v>
      </c>
      <c r="AR105" s="36">
        <v>0</v>
      </c>
      <c r="AS105" s="36">
        <v>1</v>
      </c>
      <c r="AT105">
        <f t="shared" si="32"/>
        <v>-9.8101000000000008E-2</v>
      </c>
      <c r="AU105">
        <f t="shared" si="33"/>
        <v>5.8781499999999998</v>
      </c>
      <c r="AV105" s="36">
        <v>0</v>
      </c>
      <c r="AW105" s="36">
        <v>1</v>
      </c>
      <c r="AX105">
        <f t="shared" si="34"/>
        <v>-9.7164999999999994E-3</v>
      </c>
      <c r="AY105">
        <f t="shared" si="35"/>
        <v>0.26723399999999997</v>
      </c>
      <c r="AZ105" s="36">
        <v>0</v>
      </c>
      <c r="BA105" s="36">
        <v>0</v>
      </c>
      <c r="BB105" s="36">
        <v>44.89</v>
      </c>
      <c r="BC105" s="36">
        <v>0</v>
      </c>
      <c r="BD105" s="36">
        <v>0</v>
      </c>
      <c r="BE105" s="36">
        <v>1</v>
      </c>
      <c r="BF105">
        <f t="shared" si="36"/>
        <v>9.9390000000000242E-4</v>
      </c>
      <c r="BG105" s="36">
        <f t="shared" si="37"/>
        <v>0.17771999999999999</v>
      </c>
      <c r="BH105" s="36">
        <v>0</v>
      </c>
      <c r="BI105" s="36">
        <v>0</v>
      </c>
      <c r="BJ105" s="36">
        <v>0.35149999999999998</v>
      </c>
      <c r="BK105" s="36">
        <v>0</v>
      </c>
      <c r="BL105" s="36">
        <v>0</v>
      </c>
      <c r="BM105" s="36">
        <v>0</v>
      </c>
      <c r="BN105">
        <f t="shared" si="38"/>
        <v>0.40470600000000001</v>
      </c>
      <c r="BO105" s="36">
        <v>0</v>
      </c>
      <c r="BP105" s="40">
        <v>0</v>
      </c>
      <c r="BQ105">
        <f t="shared" si="41"/>
        <v>21</v>
      </c>
      <c r="BR105">
        <f t="shared" si="39"/>
        <v>0.21</v>
      </c>
      <c r="BS105">
        <f t="shared" si="42"/>
        <v>21</v>
      </c>
    </row>
    <row r="106" spans="1:71" x14ac:dyDescent="0.15">
      <c r="A106" t="str">
        <f t="shared" si="40"/>
        <v>EW_sand_Ruled_22</v>
      </c>
      <c r="B106" s="42" t="s">
        <v>88</v>
      </c>
      <c r="C106" s="36" t="s">
        <v>286</v>
      </c>
      <c r="D106" s="42" t="s">
        <v>233</v>
      </c>
      <c r="E106" s="36">
        <v>30</v>
      </c>
      <c r="F106">
        <f t="shared" si="21"/>
        <v>125.83579999999999</v>
      </c>
      <c r="G106" s="36">
        <v>0</v>
      </c>
      <c r="H106" s="36">
        <v>0</v>
      </c>
      <c r="I106" s="36">
        <v>1</v>
      </c>
      <c r="J106">
        <f t="shared" si="22"/>
        <v>-1.6205000000000003</v>
      </c>
      <c r="K106" s="36">
        <f t="shared" si="23"/>
        <v>6.0625</v>
      </c>
      <c r="L106" s="36">
        <v>0</v>
      </c>
      <c r="M106" s="36">
        <v>1</v>
      </c>
      <c r="N106">
        <f t="shared" si="24"/>
        <v>-0.91779999999999995</v>
      </c>
      <c r="O106">
        <f t="shared" si="25"/>
        <v>8.5763960000000008</v>
      </c>
      <c r="P106" s="36">
        <v>0</v>
      </c>
      <c r="Q106" s="36">
        <v>0</v>
      </c>
      <c r="R106">
        <f t="shared" si="26"/>
        <v>0.93062460000000002</v>
      </c>
      <c r="S106" s="36">
        <v>0</v>
      </c>
      <c r="T106" s="36">
        <v>0</v>
      </c>
      <c r="U106" s="36">
        <v>0</v>
      </c>
      <c r="V106" s="36">
        <v>20</v>
      </c>
      <c r="W106" s="36">
        <v>0</v>
      </c>
      <c r="X106" s="36">
        <v>0</v>
      </c>
      <c r="Y106" s="36">
        <v>1</v>
      </c>
      <c r="Z106">
        <f t="shared" si="27"/>
        <v>-0.15448200000000001</v>
      </c>
      <c r="AA106" s="36">
        <v>0.26050000000000001</v>
      </c>
      <c r="AB106" s="36">
        <v>0</v>
      </c>
      <c r="AC106" s="36">
        <v>0</v>
      </c>
      <c r="AD106" s="36">
        <v>17</v>
      </c>
      <c r="AE106" s="36">
        <v>0</v>
      </c>
      <c r="AF106" s="36">
        <v>0</v>
      </c>
      <c r="AG106" s="36">
        <v>0</v>
      </c>
      <c r="AH106" s="36">
        <v>1E-4</v>
      </c>
      <c r="AI106" s="36">
        <v>0</v>
      </c>
      <c r="AJ106" s="36">
        <v>0</v>
      </c>
      <c r="AK106" s="36">
        <v>1</v>
      </c>
      <c r="AL106">
        <f t="shared" si="28"/>
        <v>1.5104000000000006E-2</v>
      </c>
      <c r="AM106">
        <f t="shared" si="29"/>
        <v>1.1492599999999999</v>
      </c>
      <c r="AN106" s="36">
        <v>0</v>
      </c>
      <c r="AO106" s="36">
        <v>1</v>
      </c>
      <c r="AP106">
        <f t="shared" si="30"/>
        <v>4.5480000000000034E-3</v>
      </c>
      <c r="AQ106">
        <f t="shared" si="31"/>
        <v>0.27543200000000001</v>
      </c>
      <c r="AR106" s="36">
        <v>0</v>
      </c>
      <c r="AS106" s="36">
        <v>1</v>
      </c>
      <c r="AT106">
        <f t="shared" si="32"/>
        <v>-0.10239300000000001</v>
      </c>
      <c r="AU106">
        <f t="shared" si="33"/>
        <v>5.8483000000000001</v>
      </c>
      <c r="AV106" s="36">
        <v>0</v>
      </c>
      <c r="AW106" s="36">
        <v>1</v>
      </c>
      <c r="AX106">
        <f t="shared" si="34"/>
        <v>-1.0417000000000001E-2</v>
      </c>
      <c r="AY106">
        <f t="shared" si="35"/>
        <v>0.27520800000000001</v>
      </c>
      <c r="AZ106" s="36">
        <v>0</v>
      </c>
      <c r="BA106" s="36">
        <v>0</v>
      </c>
      <c r="BB106" s="36">
        <v>44.89</v>
      </c>
      <c r="BC106" s="36">
        <v>0</v>
      </c>
      <c r="BD106" s="36">
        <v>0</v>
      </c>
      <c r="BE106" s="36">
        <v>1</v>
      </c>
      <c r="BF106">
        <f t="shared" si="36"/>
        <v>8.980000000000099E-5</v>
      </c>
      <c r="BG106" s="36">
        <f t="shared" si="37"/>
        <v>0.18142999999999998</v>
      </c>
      <c r="BH106" s="36">
        <v>0</v>
      </c>
      <c r="BI106" s="36">
        <v>0</v>
      </c>
      <c r="BJ106" s="36">
        <v>0.35149999999999998</v>
      </c>
      <c r="BK106" s="36">
        <v>0</v>
      </c>
      <c r="BL106" s="36">
        <v>0</v>
      </c>
      <c r="BM106" s="36">
        <v>0</v>
      </c>
      <c r="BN106">
        <f t="shared" si="38"/>
        <v>0.409692</v>
      </c>
      <c r="BO106" s="36">
        <v>0</v>
      </c>
      <c r="BP106" s="40">
        <v>0</v>
      </c>
      <c r="BQ106">
        <f t="shared" si="41"/>
        <v>22</v>
      </c>
      <c r="BR106">
        <f t="shared" si="39"/>
        <v>0.22</v>
      </c>
      <c r="BS106">
        <f t="shared" si="42"/>
        <v>22</v>
      </c>
    </row>
    <row r="107" spans="1:71" x14ac:dyDescent="0.15">
      <c r="A107" t="str">
        <f t="shared" si="40"/>
        <v>EW_sand_Ruled_23</v>
      </c>
      <c r="B107" s="42" t="s">
        <v>88</v>
      </c>
      <c r="C107" s="36" t="s">
        <v>286</v>
      </c>
      <c r="D107" s="42" t="s">
        <v>233</v>
      </c>
      <c r="E107" s="36">
        <v>31</v>
      </c>
      <c r="F107">
        <f t="shared" si="21"/>
        <v>124.9147</v>
      </c>
      <c r="G107" s="36">
        <v>0</v>
      </c>
      <c r="H107" s="36">
        <v>0</v>
      </c>
      <c r="I107" s="36">
        <v>1</v>
      </c>
      <c r="J107">
        <f t="shared" si="22"/>
        <v>-1.7095000000000002</v>
      </c>
      <c r="K107" s="36">
        <f t="shared" si="23"/>
        <v>6.3214000000000006</v>
      </c>
      <c r="L107" s="36">
        <v>0</v>
      </c>
      <c r="M107" s="36">
        <v>1</v>
      </c>
      <c r="N107">
        <f t="shared" si="24"/>
        <v>-0.91779999999999995</v>
      </c>
      <c r="O107">
        <f t="shared" si="25"/>
        <v>8.5694140000000001</v>
      </c>
      <c r="P107" s="36">
        <v>0</v>
      </c>
      <c r="Q107" s="36">
        <v>0</v>
      </c>
      <c r="R107">
        <f t="shared" si="26"/>
        <v>0.93124390000000001</v>
      </c>
      <c r="S107" s="36">
        <v>0</v>
      </c>
      <c r="T107" s="36">
        <v>0</v>
      </c>
      <c r="U107" s="36">
        <v>0</v>
      </c>
      <c r="V107" s="36">
        <v>20</v>
      </c>
      <c r="W107" s="36">
        <v>0</v>
      </c>
      <c r="X107" s="36">
        <v>0</v>
      </c>
      <c r="Y107" s="36">
        <v>1</v>
      </c>
      <c r="Z107">
        <f t="shared" si="27"/>
        <v>-0.15246299999999999</v>
      </c>
      <c r="AA107" s="36">
        <v>0.26050000000000001</v>
      </c>
      <c r="AB107" s="36">
        <v>0</v>
      </c>
      <c r="AC107" s="36">
        <v>0</v>
      </c>
      <c r="AD107" s="36">
        <v>17</v>
      </c>
      <c r="AE107" s="36">
        <v>0</v>
      </c>
      <c r="AF107" s="36">
        <v>0</v>
      </c>
      <c r="AG107" s="36">
        <v>0</v>
      </c>
      <c r="AH107" s="36">
        <v>1E-4</v>
      </c>
      <c r="AI107" s="36">
        <v>0</v>
      </c>
      <c r="AJ107" s="36">
        <v>0</v>
      </c>
      <c r="AK107" s="36">
        <v>1</v>
      </c>
      <c r="AL107">
        <f t="shared" si="28"/>
        <v>8.0860000000000098E-3</v>
      </c>
      <c r="AM107">
        <f t="shared" si="29"/>
        <v>1.1780900000000001</v>
      </c>
      <c r="AN107" s="36">
        <v>0</v>
      </c>
      <c r="AO107" s="36">
        <v>1</v>
      </c>
      <c r="AP107">
        <f t="shared" si="30"/>
        <v>2.9420000000000002E-3</v>
      </c>
      <c r="AQ107">
        <f t="shared" si="31"/>
        <v>0.28342800000000001</v>
      </c>
      <c r="AR107" s="36">
        <v>0</v>
      </c>
      <c r="AS107" s="36">
        <v>1</v>
      </c>
      <c r="AT107">
        <f t="shared" si="32"/>
        <v>-0.10668500000000002</v>
      </c>
      <c r="AU107">
        <f t="shared" si="33"/>
        <v>5.8184500000000003</v>
      </c>
      <c r="AV107" s="36">
        <v>0</v>
      </c>
      <c r="AW107" s="36">
        <v>1</v>
      </c>
      <c r="AX107">
        <f t="shared" si="34"/>
        <v>-1.1117500000000001E-2</v>
      </c>
      <c r="AY107">
        <f t="shared" si="35"/>
        <v>0.28318199999999999</v>
      </c>
      <c r="AZ107" s="36">
        <v>0</v>
      </c>
      <c r="BA107" s="36">
        <v>0</v>
      </c>
      <c r="BB107" s="36">
        <v>44.89</v>
      </c>
      <c r="BC107" s="36">
        <v>0</v>
      </c>
      <c r="BD107" s="36">
        <v>0</v>
      </c>
      <c r="BE107" s="36">
        <v>1</v>
      </c>
      <c r="BF107">
        <f t="shared" si="36"/>
        <v>-8.1430000000000044E-4</v>
      </c>
      <c r="BG107" s="36">
        <f t="shared" si="37"/>
        <v>0.18514</v>
      </c>
      <c r="BH107" s="36">
        <v>0</v>
      </c>
      <c r="BI107" s="36">
        <v>0</v>
      </c>
      <c r="BJ107" s="36">
        <v>0.35149999999999998</v>
      </c>
      <c r="BK107" s="36">
        <v>0</v>
      </c>
      <c r="BL107" s="36">
        <v>0</v>
      </c>
      <c r="BM107" s="36">
        <v>0</v>
      </c>
      <c r="BN107">
        <f t="shared" si="38"/>
        <v>0.41467799999999999</v>
      </c>
      <c r="BO107" s="36">
        <v>0</v>
      </c>
      <c r="BP107" s="40">
        <v>0</v>
      </c>
      <c r="BQ107">
        <f t="shared" si="41"/>
        <v>23</v>
      </c>
      <c r="BR107">
        <f t="shared" si="39"/>
        <v>0.23</v>
      </c>
      <c r="BS107">
        <f t="shared" si="42"/>
        <v>23</v>
      </c>
    </row>
    <row r="108" spans="1:71" x14ac:dyDescent="0.15">
      <c r="A108" t="str">
        <f t="shared" si="40"/>
        <v>EW_sand_Ruled_24</v>
      </c>
      <c r="B108" s="42" t="s">
        <v>88</v>
      </c>
      <c r="C108" s="36" t="s">
        <v>286</v>
      </c>
      <c r="D108" s="42" t="s">
        <v>233</v>
      </c>
      <c r="E108" s="36">
        <v>32</v>
      </c>
      <c r="F108">
        <f t="shared" si="21"/>
        <v>123.99359999999999</v>
      </c>
      <c r="G108" s="36">
        <v>0</v>
      </c>
      <c r="H108" s="36">
        <v>0</v>
      </c>
      <c r="I108" s="36">
        <v>1</v>
      </c>
      <c r="J108">
        <f t="shared" si="22"/>
        <v>-1.7985000000000002</v>
      </c>
      <c r="K108" s="36">
        <f t="shared" si="23"/>
        <v>6.5802999999999994</v>
      </c>
      <c r="L108" s="36">
        <v>0</v>
      </c>
      <c r="M108" s="36">
        <v>1</v>
      </c>
      <c r="N108">
        <f t="shared" si="24"/>
        <v>-0.91779999999999995</v>
      </c>
      <c r="O108">
        <f t="shared" si="25"/>
        <v>8.5624320000000012</v>
      </c>
      <c r="P108" s="36">
        <v>0</v>
      </c>
      <c r="Q108" s="36">
        <v>0</v>
      </c>
      <c r="R108">
        <f t="shared" si="26"/>
        <v>0.9318632</v>
      </c>
      <c r="S108" s="36">
        <v>0</v>
      </c>
      <c r="T108" s="36">
        <v>0</v>
      </c>
      <c r="U108" s="36">
        <v>0</v>
      </c>
      <c r="V108" s="36">
        <v>20</v>
      </c>
      <c r="W108" s="36">
        <v>0</v>
      </c>
      <c r="X108" s="36">
        <v>0</v>
      </c>
      <c r="Y108" s="36">
        <v>1</v>
      </c>
      <c r="Z108">
        <f t="shared" si="27"/>
        <v>-0.15044399999999999</v>
      </c>
      <c r="AA108" s="36">
        <v>0.26050000000000001</v>
      </c>
      <c r="AB108" s="36">
        <v>0</v>
      </c>
      <c r="AC108" s="36">
        <v>0</v>
      </c>
      <c r="AD108" s="36">
        <v>17</v>
      </c>
      <c r="AE108" s="36">
        <v>0</v>
      </c>
      <c r="AF108" s="36">
        <v>0</v>
      </c>
      <c r="AG108" s="36">
        <v>0</v>
      </c>
      <c r="AH108" s="36">
        <v>1E-4</v>
      </c>
      <c r="AI108" s="36">
        <v>0</v>
      </c>
      <c r="AJ108" s="36">
        <v>0</v>
      </c>
      <c r="AK108" s="36">
        <v>1</v>
      </c>
      <c r="AL108">
        <f t="shared" si="28"/>
        <v>1.0680000000000134E-3</v>
      </c>
      <c r="AM108">
        <f t="shared" si="29"/>
        <v>1.20692</v>
      </c>
      <c r="AN108" s="36">
        <v>0</v>
      </c>
      <c r="AO108" s="36">
        <v>1</v>
      </c>
      <c r="AP108">
        <f t="shared" si="30"/>
        <v>1.3360000000000039E-3</v>
      </c>
      <c r="AQ108">
        <f t="shared" si="31"/>
        <v>0.29142400000000002</v>
      </c>
      <c r="AR108" s="36">
        <v>0</v>
      </c>
      <c r="AS108" s="36">
        <v>1</v>
      </c>
      <c r="AT108">
        <f t="shared" si="32"/>
        <v>-0.11097700000000001</v>
      </c>
      <c r="AU108">
        <f t="shared" si="33"/>
        <v>5.7885999999999997</v>
      </c>
      <c r="AV108" s="36">
        <v>0</v>
      </c>
      <c r="AW108" s="36">
        <v>1</v>
      </c>
      <c r="AX108">
        <f t="shared" si="34"/>
        <v>-1.1818E-2</v>
      </c>
      <c r="AY108">
        <f t="shared" si="35"/>
        <v>0.29115599999999997</v>
      </c>
      <c r="AZ108" s="36">
        <v>0</v>
      </c>
      <c r="BA108" s="36">
        <v>0</v>
      </c>
      <c r="BB108" s="36">
        <v>44.89</v>
      </c>
      <c r="BC108" s="36">
        <v>0</v>
      </c>
      <c r="BD108" s="36">
        <v>0</v>
      </c>
      <c r="BE108" s="36">
        <v>1</v>
      </c>
      <c r="BF108">
        <f t="shared" si="36"/>
        <v>-1.7183999999999984E-3</v>
      </c>
      <c r="BG108" s="36">
        <f t="shared" si="37"/>
        <v>0.18884999999999999</v>
      </c>
      <c r="BH108" s="36">
        <v>0</v>
      </c>
      <c r="BI108" s="36">
        <v>0</v>
      </c>
      <c r="BJ108" s="36">
        <v>0.35149999999999998</v>
      </c>
      <c r="BK108" s="36">
        <v>0</v>
      </c>
      <c r="BL108" s="36">
        <v>0</v>
      </c>
      <c r="BM108" s="36">
        <v>0</v>
      </c>
      <c r="BN108">
        <f t="shared" si="38"/>
        <v>0.41966399999999998</v>
      </c>
      <c r="BO108" s="36">
        <v>0</v>
      </c>
      <c r="BP108" s="40">
        <v>0</v>
      </c>
      <c r="BQ108">
        <f t="shared" si="41"/>
        <v>24</v>
      </c>
      <c r="BR108">
        <f t="shared" si="39"/>
        <v>0.24</v>
      </c>
      <c r="BS108">
        <f t="shared" si="42"/>
        <v>24</v>
      </c>
    </row>
    <row r="109" spans="1:71" x14ac:dyDescent="0.15">
      <c r="A109" t="str">
        <f t="shared" si="40"/>
        <v>EW_sand_Ruled_25</v>
      </c>
      <c r="B109" s="42" t="s">
        <v>88</v>
      </c>
      <c r="C109" s="36" t="s">
        <v>286</v>
      </c>
      <c r="D109" s="42" t="s">
        <v>233</v>
      </c>
      <c r="E109" s="36">
        <v>33</v>
      </c>
      <c r="F109">
        <f t="shared" si="21"/>
        <v>123.07249999999999</v>
      </c>
      <c r="G109" s="36">
        <v>0</v>
      </c>
      <c r="H109" s="36">
        <v>0</v>
      </c>
      <c r="I109" s="36">
        <v>1</v>
      </c>
      <c r="J109">
        <f t="shared" si="22"/>
        <v>-1.8875000000000002</v>
      </c>
      <c r="K109" s="36">
        <f t="shared" si="23"/>
        <v>6.8391999999999999</v>
      </c>
      <c r="L109" s="36">
        <v>0</v>
      </c>
      <c r="M109" s="36">
        <v>1</v>
      </c>
      <c r="N109">
        <f t="shared" si="24"/>
        <v>-0.91779999999999995</v>
      </c>
      <c r="O109">
        <f t="shared" si="25"/>
        <v>8.5554500000000004</v>
      </c>
      <c r="P109" s="36">
        <v>0</v>
      </c>
      <c r="Q109" s="36">
        <v>0</v>
      </c>
      <c r="R109">
        <f t="shared" si="26"/>
        <v>0.93248249999999999</v>
      </c>
      <c r="S109" s="36">
        <v>0</v>
      </c>
      <c r="T109" s="36">
        <v>0</v>
      </c>
      <c r="U109" s="36">
        <v>0</v>
      </c>
      <c r="V109" s="36">
        <v>20</v>
      </c>
      <c r="W109" s="36">
        <v>0</v>
      </c>
      <c r="X109" s="36">
        <v>0</v>
      </c>
      <c r="Y109" s="36">
        <v>1</v>
      </c>
      <c r="Z109">
        <f t="shared" si="27"/>
        <v>-0.148425</v>
      </c>
      <c r="AA109" s="36">
        <v>0.26050000000000001</v>
      </c>
      <c r="AB109" s="36">
        <v>0</v>
      </c>
      <c r="AC109" s="36">
        <v>0</v>
      </c>
      <c r="AD109" s="36">
        <v>17</v>
      </c>
      <c r="AE109" s="36">
        <v>0</v>
      </c>
      <c r="AF109" s="36">
        <v>0</v>
      </c>
      <c r="AG109" s="36">
        <v>0</v>
      </c>
      <c r="AH109" s="36">
        <v>1E-4</v>
      </c>
      <c r="AI109" s="36">
        <v>0</v>
      </c>
      <c r="AJ109" s="36">
        <v>0</v>
      </c>
      <c r="AK109" s="36">
        <v>1</v>
      </c>
      <c r="AL109">
        <f t="shared" si="28"/>
        <v>-5.9499999999999831E-3</v>
      </c>
      <c r="AM109">
        <f t="shared" si="29"/>
        <v>1.2357499999999999</v>
      </c>
      <c r="AN109" s="36">
        <v>0</v>
      </c>
      <c r="AO109" s="36">
        <v>1</v>
      </c>
      <c r="AP109">
        <f t="shared" si="30"/>
        <v>-2.6999999999999941E-4</v>
      </c>
      <c r="AQ109">
        <f t="shared" si="31"/>
        <v>0.29942000000000002</v>
      </c>
      <c r="AR109" s="36">
        <v>0</v>
      </c>
      <c r="AS109" s="36">
        <v>1</v>
      </c>
      <c r="AT109">
        <f t="shared" si="32"/>
        <v>-0.11526900000000001</v>
      </c>
      <c r="AU109">
        <f t="shared" si="33"/>
        <v>5.75875</v>
      </c>
      <c r="AV109" s="36">
        <v>0</v>
      </c>
      <c r="AW109" s="36">
        <v>1</v>
      </c>
      <c r="AX109">
        <f t="shared" si="34"/>
        <v>-1.25185E-2</v>
      </c>
      <c r="AY109">
        <f t="shared" si="35"/>
        <v>0.29913000000000001</v>
      </c>
      <c r="AZ109" s="36">
        <v>0</v>
      </c>
      <c r="BA109" s="36">
        <v>0</v>
      </c>
      <c r="BB109" s="36">
        <v>44.89</v>
      </c>
      <c r="BC109" s="36">
        <v>0</v>
      </c>
      <c r="BD109" s="36">
        <v>0</v>
      </c>
      <c r="BE109" s="36">
        <v>1</v>
      </c>
      <c r="BF109">
        <f t="shared" si="36"/>
        <v>-2.6224999999999998E-3</v>
      </c>
      <c r="BG109" s="36">
        <f t="shared" si="37"/>
        <v>0.19256000000000001</v>
      </c>
      <c r="BH109" s="36">
        <v>0</v>
      </c>
      <c r="BI109" s="36">
        <v>0</v>
      </c>
      <c r="BJ109" s="36">
        <v>0.35149999999999998</v>
      </c>
      <c r="BK109" s="36">
        <v>0</v>
      </c>
      <c r="BL109" s="36">
        <v>0</v>
      </c>
      <c r="BM109" s="36">
        <v>0</v>
      </c>
      <c r="BN109">
        <f t="shared" si="38"/>
        <v>0.42464999999999997</v>
      </c>
      <c r="BO109" s="36">
        <v>0</v>
      </c>
      <c r="BP109" s="40">
        <v>0</v>
      </c>
      <c r="BQ109">
        <f t="shared" si="41"/>
        <v>25</v>
      </c>
      <c r="BR109">
        <f t="shared" si="39"/>
        <v>0.25</v>
      </c>
      <c r="BS109">
        <f t="shared" si="42"/>
        <v>25</v>
      </c>
    </row>
    <row r="110" spans="1:71" x14ac:dyDescent="0.15">
      <c r="A110" t="str">
        <f t="shared" si="40"/>
        <v>EW_sand_Ruled_26</v>
      </c>
      <c r="B110" s="42" t="s">
        <v>88</v>
      </c>
      <c r="C110" s="36" t="s">
        <v>286</v>
      </c>
      <c r="D110" s="42" t="s">
        <v>233</v>
      </c>
      <c r="E110" s="36">
        <v>34</v>
      </c>
      <c r="F110">
        <f t="shared" si="21"/>
        <v>122.1514</v>
      </c>
      <c r="G110" s="36">
        <v>0</v>
      </c>
      <c r="H110" s="36">
        <v>0</v>
      </c>
      <c r="I110" s="36">
        <v>1</v>
      </c>
      <c r="J110">
        <f t="shared" si="22"/>
        <v>-1.9765000000000001</v>
      </c>
      <c r="K110" s="36">
        <f t="shared" si="23"/>
        <v>7.0981000000000005</v>
      </c>
      <c r="L110" s="36">
        <v>0</v>
      </c>
      <c r="M110" s="36">
        <v>1</v>
      </c>
      <c r="N110">
        <f t="shared" si="24"/>
        <v>-0.91779999999999995</v>
      </c>
      <c r="O110">
        <f t="shared" si="25"/>
        <v>8.5484679999999997</v>
      </c>
      <c r="P110" s="36">
        <v>0</v>
      </c>
      <c r="Q110" s="36">
        <v>0</v>
      </c>
      <c r="R110">
        <f t="shared" si="26"/>
        <v>0.93310179999999998</v>
      </c>
      <c r="S110" s="36">
        <v>0</v>
      </c>
      <c r="T110" s="36">
        <v>0</v>
      </c>
      <c r="U110" s="36">
        <v>0</v>
      </c>
      <c r="V110" s="36">
        <v>20</v>
      </c>
      <c r="W110" s="36">
        <v>0</v>
      </c>
      <c r="X110" s="36">
        <v>0</v>
      </c>
      <c r="Y110" s="36">
        <v>1</v>
      </c>
      <c r="Z110">
        <f t="shared" si="27"/>
        <v>-0.14640599999999998</v>
      </c>
      <c r="AA110" s="36">
        <v>0.26050000000000001</v>
      </c>
      <c r="AB110" s="36">
        <v>0</v>
      </c>
      <c r="AC110" s="36">
        <v>0</v>
      </c>
      <c r="AD110" s="36">
        <v>17</v>
      </c>
      <c r="AE110" s="36">
        <v>0</v>
      </c>
      <c r="AF110" s="36">
        <v>0</v>
      </c>
      <c r="AG110" s="36">
        <v>0</v>
      </c>
      <c r="AH110" s="36">
        <v>1E-4</v>
      </c>
      <c r="AI110" s="36">
        <v>0</v>
      </c>
      <c r="AJ110" s="36">
        <v>0</v>
      </c>
      <c r="AK110" s="36">
        <v>1</v>
      </c>
      <c r="AL110">
        <f t="shared" si="28"/>
        <v>-1.296799999999998E-2</v>
      </c>
      <c r="AM110">
        <f t="shared" si="29"/>
        <v>1.26458</v>
      </c>
      <c r="AN110" s="36">
        <v>0</v>
      </c>
      <c r="AO110" s="36">
        <v>1</v>
      </c>
      <c r="AP110">
        <f t="shared" si="30"/>
        <v>-1.8760000000000027E-3</v>
      </c>
      <c r="AQ110">
        <f t="shared" si="31"/>
        <v>0.30741600000000002</v>
      </c>
      <c r="AR110" s="36">
        <v>0</v>
      </c>
      <c r="AS110" s="36">
        <v>1</v>
      </c>
      <c r="AT110">
        <f t="shared" si="32"/>
        <v>-0.11956100000000001</v>
      </c>
      <c r="AU110">
        <f t="shared" si="33"/>
        <v>5.7288999999999994</v>
      </c>
      <c r="AV110" s="36">
        <v>0</v>
      </c>
      <c r="AW110" s="36">
        <v>1</v>
      </c>
      <c r="AX110">
        <f t="shared" si="34"/>
        <v>-1.3219E-2</v>
      </c>
      <c r="AY110">
        <f t="shared" si="35"/>
        <v>0.30710399999999999</v>
      </c>
      <c r="AZ110" s="36">
        <v>0</v>
      </c>
      <c r="BA110" s="36">
        <v>0</v>
      </c>
      <c r="BB110" s="36">
        <v>44.89</v>
      </c>
      <c r="BC110" s="36">
        <v>0</v>
      </c>
      <c r="BD110" s="36">
        <v>0</v>
      </c>
      <c r="BE110" s="36">
        <v>1</v>
      </c>
      <c r="BF110">
        <f t="shared" si="36"/>
        <v>-3.5266000000000013E-3</v>
      </c>
      <c r="BG110" s="36">
        <f t="shared" si="37"/>
        <v>0.19627</v>
      </c>
      <c r="BH110" s="36">
        <v>0</v>
      </c>
      <c r="BI110" s="36">
        <v>0</v>
      </c>
      <c r="BJ110" s="36">
        <v>0.35149999999999998</v>
      </c>
      <c r="BK110" s="36">
        <v>0</v>
      </c>
      <c r="BL110" s="36">
        <v>0</v>
      </c>
      <c r="BM110" s="36">
        <v>0</v>
      </c>
      <c r="BN110">
        <f t="shared" si="38"/>
        <v>0.42963600000000002</v>
      </c>
      <c r="BO110" s="36">
        <v>0</v>
      </c>
      <c r="BP110" s="40">
        <v>0</v>
      </c>
      <c r="BQ110">
        <f t="shared" si="41"/>
        <v>26</v>
      </c>
      <c r="BR110">
        <f t="shared" si="39"/>
        <v>0.26</v>
      </c>
      <c r="BS110">
        <f t="shared" si="42"/>
        <v>26</v>
      </c>
    </row>
    <row r="111" spans="1:71" x14ac:dyDescent="0.15">
      <c r="A111" t="str">
        <f t="shared" si="40"/>
        <v>EW_sand_Ruled_27</v>
      </c>
      <c r="B111" s="42" t="s">
        <v>88</v>
      </c>
      <c r="C111" s="36" t="s">
        <v>286</v>
      </c>
      <c r="D111" s="42" t="s">
        <v>233</v>
      </c>
      <c r="E111" s="36">
        <v>35</v>
      </c>
      <c r="F111">
        <f t="shared" si="21"/>
        <v>121.2303</v>
      </c>
      <c r="G111" s="36">
        <v>0</v>
      </c>
      <c r="H111" s="36">
        <v>0</v>
      </c>
      <c r="I111" s="36">
        <v>1</v>
      </c>
      <c r="J111">
        <f t="shared" si="22"/>
        <v>-2.0655000000000006</v>
      </c>
      <c r="K111" s="36">
        <f t="shared" si="23"/>
        <v>7.3570000000000002</v>
      </c>
      <c r="L111" s="36">
        <v>0</v>
      </c>
      <c r="M111" s="36">
        <v>1</v>
      </c>
      <c r="N111">
        <f t="shared" si="24"/>
        <v>-0.91779999999999995</v>
      </c>
      <c r="O111">
        <f t="shared" si="25"/>
        <v>8.5414860000000008</v>
      </c>
      <c r="P111" s="36">
        <v>0</v>
      </c>
      <c r="Q111" s="36">
        <v>0</v>
      </c>
      <c r="R111">
        <f t="shared" si="26"/>
        <v>0.93372110000000008</v>
      </c>
      <c r="S111" s="36">
        <v>0</v>
      </c>
      <c r="T111" s="36">
        <v>0</v>
      </c>
      <c r="U111" s="36">
        <v>0</v>
      </c>
      <c r="V111" s="36">
        <v>20</v>
      </c>
      <c r="W111" s="36">
        <v>0</v>
      </c>
      <c r="X111" s="36">
        <v>0</v>
      </c>
      <c r="Y111" s="36">
        <v>1</v>
      </c>
      <c r="Z111">
        <f t="shared" si="27"/>
        <v>-0.14438699999999999</v>
      </c>
      <c r="AA111" s="36">
        <v>0.26050000000000001</v>
      </c>
      <c r="AB111" s="36">
        <v>0</v>
      </c>
      <c r="AC111" s="36">
        <v>0</v>
      </c>
      <c r="AD111" s="36">
        <v>17</v>
      </c>
      <c r="AE111" s="36">
        <v>0</v>
      </c>
      <c r="AF111" s="36">
        <v>0</v>
      </c>
      <c r="AG111" s="36">
        <v>0</v>
      </c>
      <c r="AH111" s="36">
        <v>1E-4</v>
      </c>
      <c r="AI111" s="36">
        <v>0</v>
      </c>
      <c r="AJ111" s="36">
        <v>0</v>
      </c>
      <c r="AK111" s="36">
        <v>1</v>
      </c>
      <c r="AL111">
        <f t="shared" si="28"/>
        <v>-1.9986000000000004E-2</v>
      </c>
      <c r="AM111">
        <f t="shared" si="29"/>
        <v>1.2934100000000002</v>
      </c>
      <c r="AN111" s="36">
        <v>0</v>
      </c>
      <c r="AO111" s="36">
        <v>1</v>
      </c>
      <c r="AP111">
        <f t="shared" si="30"/>
        <v>-3.481999999999999E-3</v>
      </c>
      <c r="AQ111">
        <f t="shared" si="31"/>
        <v>0.31541200000000003</v>
      </c>
      <c r="AR111" s="36">
        <v>0</v>
      </c>
      <c r="AS111" s="36">
        <v>1</v>
      </c>
      <c r="AT111">
        <f t="shared" si="32"/>
        <v>-0.12385300000000002</v>
      </c>
      <c r="AU111">
        <f t="shared" si="33"/>
        <v>5.6990499999999997</v>
      </c>
      <c r="AV111" s="36">
        <v>0</v>
      </c>
      <c r="AW111" s="36">
        <v>1</v>
      </c>
      <c r="AX111">
        <f t="shared" si="34"/>
        <v>-1.3919500000000003E-2</v>
      </c>
      <c r="AY111">
        <f t="shared" si="35"/>
        <v>0.31507800000000002</v>
      </c>
      <c r="AZ111" s="36">
        <v>0</v>
      </c>
      <c r="BA111" s="36">
        <v>0</v>
      </c>
      <c r="BB111" s="36">
        <v>44.89</v>
      </c>
      <c r="BC111" s="36">
        <v>0</v>
      </c>
      <c r="BD111" s="36">
        <v>0</v>
      </c>
      <c r="BE111" s="36">
        <v>1</v>
      </c>
      <c r="BF111">
        <f t="shared" si="36"/>
        <v>-4.4307000000000027E-3</v>
      </c>
      <c r="BG111" s="36">
        <f t="shared" si="37"/>
        <v>0.19997999999999999</v>
      </c>
      <c r="BH111" s="36">
        <v>0</v>
      </c>
      <c r="BI111" s="36">
        <v>0</v>
      </c>
      <c r="BJ111" s="36">
        <v>0.35149999999999998</v>
      </c>
      <c r="BK111" s="36">
        <v>0</v>
      </c>
      <c r="BL111" s="36">
        <v>0</v>
      </c>
      <c r="BM111" s="36">
        <v>0</v>
      </c>
      <c r="BN111">
        <f t="shared" si="38"/>
        <v>0.43462199999999995</v>
      </c>
      <c r="BO111" s="36">
        <v>0</v>
      </c>
      <c r="BP111" s="40">
        <v>0</v>
      </c>
      <c r="BQ111">
        <f t="shared" si="41"/>
        <v>27</v>
      </c>
      <c r="BR111">
        <f t="shared" si="39"/>
        <v>0.27</v>
      </c>
      <c r="BS111">
        <f t="shared" si="42"/>
        <v>27</v>
      </c>
    </row>
    <row r="112" spans="1:71" x14ac:dyDescent="0.15">
      <c r="A112" t="str">
        <f t="shared" si="40"/>
        <v>EW_sand_Ruled_28</v>
      </c>
      <c r="B112" s="42" t="s">
        <v>88</v>
      </c>
      <c r="C112" s="36" t="s">
        <v>286</v>
      </c>
      <c r="D112" s="42" t="s">
        <v>233</v>
      </c>
      <c r="E112" s="36">
        <v>36</v>
      </c>
      <c r="F112">
        <f t="shared" si="21"/>
        <v>120.30919999999999</v>
      </c>
      <c r="G112" s="36">
        <v>0</v>
      </c>
      <c r="H112" s="36">
        <v>0</v>
      </c>
      <c r="I112" s="36">
        <v>1</v>
      </c>
      <c r="J112">
        <f t="shared" si="22"/>
        <v>-2.1545000000000005</v>
      </c>
      <c r="K112" s="36">
        <f t="shared" si="23"/>
        <v>7.6159000000000008</v>
      </c>
      <c r="L112" s="36">
        <v>0</v>
      </c>
      <c r="M112" s="36">
        <v>1</v>
      </c>
      <c r="N112">
        <f t="shared" si="24"/>
        <v>-0.91779999999999995</v>
      </c>
      <c r="O112">
        <f t="shared" si="25"/>
        <v>8.5345040000000001</v>
      </c>
      <c r="P112" s="36">
        <v>0</v>
      </c>
      <c r="Q112" s="36">
        <v>0</v>
      </c>
      <c r="R112">
        <f t="shared" si="26"/>
        <v>0.93434040000000007</v>
      </c>
      <c r="S112" s="36">
        <v>0</v>
      </c>
      <c r="T112" s="36">
        <v>0</v>
      </c>
      <c r="U112" s="36">
        <v>0</v>
      </c>
      <c r="V112" s="36">
        <v>20</v>
      </c>
      <c r="W112" s="36">
        <v>0</v>
      </c>
      <c r="X112" s="36">
        <v>0</v>
      </c>
      <c r="Y112" s="36">
        <v>1</v>
      </c>
      <c r="Z112">
        <f t="shared" si="27"/>
        <v>-0.14236799999999999</v>
      </c>
      <c r="AA112" s="36">
        <v>0.26050000000000001</v>
      </c>
      <c r="AB112" s="36">
        <v>0</v>
      </c>
      <c r="AC112" s="36">
        <v>0</v>
      </c>
      <c r="AD112" s="36">
        <v>17</v>
      </c>
      <c r="AE112" s="36">
        <v>0</v>
      </c>
      <c r="AF112" s="36">
        <v>0</v>
      </c>
      <c r="AG112" s="36">
        <v>0</v>
      </c>
      <c r="AH112" s="36">
        <v>1E-4</v>
      </c>
      <c r="AI112" s="36">
        <v>0</v>
      </c>
      <c r="AJ112" s="36">
        <v>0</v>
      </c>
      <c r="AK112" s="36">
        <v>1</v>
      </c>
      <c r="AL112">
        <f t="shared" si="28"/>
        <v>-2.7004E-2</v>
      </c>
      <c r="AM112">
        <f t="shared" si="29"/>
        <v>1.3222400000000001</v>
      </c>
      <c r="AN112" s="36">
        <v>0</v>
      </c>
      <c r="AO112" s="36">
        <v>1</v>
      </c>
      <c r="AP112">
        <f t="shared" si="30"/>
        <v>-5.0880000000000022E-3</v>
      </c>
      <c r="AQ112">
        <f t="shared" si="31"/>
        <v>0.32340800000000003</v>
      </c>
      <c r="AR112" s="36">
        <v>0</v>
      </c>
      <c r="AS112" s="36">
        <v>1</v>
      </c>
      <c r="AT112">
        <f t="shared" si="32"/>
        <v>-0.12814500000000001</v>
      </c>
      <c r="AU112">
        <f t="shared" si="33"/>
        <v>5.6692</v>
      </c>
      <c r="AV112" s="36">
        <v>0</v>
      </c>
      <c r="AW112" s="36">
        <v>1</v>
      </c>
      <c r="AX112">
        <f t="shared" si="34"/>
        <v>-1.4620000000000003E-2</v>
      </c>
      <c r="AY112">
        <f t="shared" si="35"/>
        <v>0.32305200000000001</v>
      </c>
      <c r="AZ112" s="36">
        <v>0</v>
      </c>
      <c r="BA112" s="36">
        <v>0</v>
      </c>
      <c r="BB112" s="36">
        <v>44.89</v>
      </c>
      <c r="BC112" s="36">
        <v>0</v>
      </c>
      <c r="BD112" s="36">
        <v>0</v>
      </c>
      <c r="BE112" s="36">
        <v>1</v>
      </c>
      <c r="BF112">
        <f t="shared" si="36"/>
        <v>-5.3348000000000007E-3</v>
      </c>
      <c r="BG112" s="36">
        <f t="shared" si="37"/>
        <v>0.20369000000000001</v>
      </c>
      <c r="BH112" s="36">
        <v>0</v>
      </c>
      <c r="BI112" s="36">
        <v>0</v>
      </c>
      <c r="BJ112" s="36">
        <v>0.35149999999999998</v>
      </c>
      <c r="BK112" s="36">
        <v>0</v>
      </c>
      <c r="BL112" s="36">
        <v>0</v>
      </c>
      <c r="BM112" s="36">
        <v>0</v>
      </c>
      <c r="BN112">
        <f t="shared" si="38"/>
        <v>0.439608</v>
      </c>
      <c r="BO112" s="36">
        <v>0</v>
      </c>
      <c r="BP112" s="40">
        <v>0</v>
      </c>
      <c r="BQ112">
        <f t="shared" si="41"/>
        <v>28</v>
      </c>
      <c r="BR112">
        <f t="shared" si="39"/>
        <v>0.28000000000000003</v>
      </c>
      <c r="BS112">
        <f t="shared" si="42"/>
        <v>28</v>
      </c>
    </row>
    <row r="113" spans="1:71" x14ac:dyDescent="0.15">
      <c r="A113" t="str">
        <f t="shared" si="40"/>
        <v>EW_sand_Ruled_29</v>
      </c>
      <c r="B113" s="42" t="s">
        <v>88</v>
      </c>
      <c r="C113" s="36" t="s">
        <v>286</v>
      </c>
      <c r="D113" s="42" t="s">
        <v>233</v>
      </c>
      <c r="E113" s="36">
        <v>37</v>
      </c>
      <c r="F113">
        <f t="shared" si="21"/>
        <v>119.38809999999999</v>
      </c>
      <c r="G113" s="36">
        <v>0</v>
      </c>
      <c r="H113" s="36">
        <v>0</v>
      </c>
      <c r="I113" s="36">
        <v>1</v>
      </c>
      <c r="J113">
        <f t="shared" si="22"/>
        <v>-2.2435</v>
      </c>
      <c r="K113" s="36">
        <f t="shared" si="23"/>
        <v>7.8747999999999996</v>
      </c>
      <c r="L113" s="36">
        <v>0</v>
      </c>
      <c r="M113" s="36">
        <v>1</v>
      </c>
      <c r="N113">
        <f t="shared" si="24"/>
        <v>-0.91779999999999995</v>
      </c>
      <c r="O113">
        <f t="shared" si="25"/>
        <v>8.5275220000000012</v>
      </c>
      <c r="P113" s="36">
        <v>0</v>
      </c>
      <c r="Q113" s="36">
        <v>0</v>
      </c>
      <c r="R113">
        <f t="shared" si="26"/>
        <v>0.93495970000000006</v>
      </c>
      <c r="S113" s="36">
        <v>0</v>
      </c>
      <c r="T113" s="36">
        <v>0</v>
      </c>
      <c r="U113" s="36">
        <v>0</v>
      </c>
      <c r="V113" s="36">
        <v>20</v>
      </c>
      <c r="W113" s="36">
        <v>0</v>
      </c>
      <c r="X113" s="36">
        <v>0</v>
      </c>
      <c r="Y113" s="36">
        <v>1</v>
      </c>
      <c r="Z113">
        <f t="shared" si="27"/>
        <v>-0.140349</v>
      </c>
      <c r="AA113" s="36">
        <v>0.26050000000000001</v>
      </c>
      <c r="AB113" s="36">
        <v>0</v>
      </c>
      <c r="AC113" s="36">
        <v>0</v>
      </c>
      <c r="AD113" s="36">
        <v>17</v>
      </c>
      <c r="AE113" s="36">
        <v>0</v>
      </c>
      <c r="AF113" s="36">
        <v>0</v>
      </c>
      <c r="AG113" s="36">
        <v>0</v>
      </c>
      <c r="AH113" s="36">
        <v>1E-4</v>
      </c>
      <c r="AI113" s="36">
        <v>0</v>
      </c>
      <c r="AJ113" s="36">
        <v>0</v>
      </c>
      <c r="AK113" s="36">
        <v>1</v>
      </c>
      <c r="AL113">
        <f t="shared" si="28"/>
        <v>-3.4021999999999969E-2</v>
      </c>
      <c r="AM113">
        <f t="shared" si="29"/>
        <v>1.35107</v>
      </c>
      <c r="AN113" s="36">
        <v>0</v>
      </c>
      <c r="AO113" s="36">
        <v>1</v>
      </c>
      <c r="AP113">
        <f t="shared" si="30"/>
        <v>-6.6939999999999986E-3</v>
      </c>
      <c r="AQ113">
        <f t="shared" si="31"/>
        <v>0.33140399999999998</v>
      </c>
      <c r="AR113" s="36">
        <v>0</v>
      </c>
      <c r="AS113" s="36">
        <v>1</v>
      </c>
      <c r="AT113">
        <f t="shared" si="32"/>
        <v>-0.132437</v>
      </c>
      <c r="AU113">
        <f t="shared" si="33"/>
        <v>5.6393500000000003</v>
      </c>
      <c r="AV113" s="36">
        <v>0</v>
      </c>
      <c r="AW113" s="36">
        <v>1</v>
      </c>
      <c r="AX113">
        <f t="shared" si="34"/>
        <v>-1.5320499999999999E-2</v>
      </c>
      <c r="AY113">
        <f t="shared" si="35"/>
        <v>0.33102599999999999</v>
      </c>
      <c r="AZ113" s="36">
        <v>0</v>
      </c>
      <c r="BA113" s="36">
        <v>0</v>
      </c>
      <c r="BB113" s="36">
        <v>44.89</v>
      </c>
      <c r="BC113" s="36">
        <v>0</v>
      </c>
      <c r="BD113" s="36">
        <v>0</v>
      </c>
      <c r="BE113" s="36">
        <v>1</v>
      </c>
      <c r="BF113">
        <f t="shared" si="36"/>
        <v>-6.2388999999999986E-3</v>
      </c>
      <c r="BG113" s="36">
        <f t="shared" si="37"/>
        <v>0.20739999999999997</v>
      </c>
      <c r="BH113" s="36">
        <v>0</v>
      </c>
      <c r="BI113" s="36">
        <v>0</v>
      </c>
      <c r="BJ113" s="36">
        <v>0.35149999999999998</v>
      </c>
      <c r="BK113" s="36">
        <v>0</v>
      </c>
      <c r="BL113" s="36">
        <v>0</v>
      </c>
      <c r="BM113" s="36">
        <v>0</v>
      </c>
      <c r="BN113">
        <f t="shared" si="38"/>
        <v>0.44459399999999999</v>
      </c>
      <c r="BO113" s="36">
        <v>0</v>
      </c>
      <c r="BP113" s="40">
        <v>0</v>
      </c>
      <c r="BQ113">
        <f t="shared" si="41"/>
        <v>29</v>
      </c>
      <c r="BR113">
        <f t="shared" si="39"/>
        <v>0.28999999999999998</v>
      </c>
      <c r="BS113">
        <f t="shared" si="42"/>
        <v>29</v>
      </c>
    </row>
    <row r="114" spans="1:71" x14ac:dyDescent="0.15">
      <c r="A114" t="str">
        <f t="shared" si="40"/>
        <v>EW_sand_Ruled_30</v>
      </c>
      <c r="B114" s="42" t="s">
        <v>88</v>
      </c>
      <c r="C114" s="36" t="s">
        <v>286</v>
      </c>
      <c r="D114" s="42" t="s">
        <v>233</v>
      </c>
      <c r="E114" s="36">
        <v>38</v>
      </c>
      <c r="F114">
        <f t="shared" si="21"/>
        <v>118.467</v>
      </c>
      <c r="G114" s="36">
        <v>0</v>
      </c>
      <c r="H114" s="36">
        <v>0</v>
      </c>
      <c r="I114" s="36">
        <v>1</v>
      </c>
      <c r="J114">
        <f t="shared" si="22"/>
        <v>-2.3325</v>
      </c>
      <c r="K114" s="36">
        <f t="shared" si="23"/>
        <v>8.1336999999999993</v>
      </c>
      <c r="L114" s="36">
        <v>0</v>
      </c>
      <c r="M114" s="36">
        <v>1</v>
      </c>
      <c r="N114">
        <f t="shared" si="24"/>
        <v>-0.91779999999999995</v>
      </c>
      <c r="O114">
        <f t="shared" si="25"/>
        <v>8.5205400000000004</v>
      </c>
      <c r="P114" s="36">
        <v>0</v>
      </c>
      <c r="Q114" s="36">
        <v>0</v>
      </c>
      <c r="R114">
        <f t="shared" si="26"/>
        <v>0.93557900000000005</v>
      </c>
      <c r="S114" s="36">
        <v>0</v>
      </c>
      <c r="T114" s="36">
        <v>0</v>
      </c>
      <c r="U114" s="36">
        <v>0</v>
      </c>
      <c r="V114" s="36">
        <v>20</v>
      </c>
      <c r="W114" s="36">
        <v>0</v>
      </c>
      <c r="X114" s="36">
        <v>0</v>
      </c>
      <c r="Y114" s="36">
        <v>1</v>
      </c>
      <c r="Z114">
        <f t="shared" si="27"/>
        <v>-0.13833000000000001</v>
      </c>
      <c r="AA114" s="36">
        <v>0.26050000000000001</v>
      </c>
      <c r="AB114" s="36">
        <v>0</v>
      </c>
      <c r="AC114" s="36">
        <v>0</v>
      </c>
      <c r="AD114" s="36">
        <v>17</v>
      </c>
      <c r="AE114" s="36">
        <v>0</v>
      </c>
      <c r="AF114" s="36">
        <v>0</v>
      </c>
      <c r="AG114" s="36">
        <v>0</v>
      </c>
      <c r="AH114" s="36">
        <v>1E-4</v>
      </c>
      <c r="AI114" s="36">
        <v>0</v>
      </c>
      <c r="AJ114" s="36">
        <v>0</v>
      </c>
      <c r="AK114" s="36">
        <v>1</v>
      </c>
      <c r="AL114">
        <f t="shared" si="28"/>
        <v>-4.1039999999999965E-2</v>
      </c>
      <c r="AM114">
        <f t="shared" si="29"/>
        <v>1.3799000000000001</v>
      </c>
      <c r="AN114" s="36">
        <v>0</v>
      </c>
      <c r="AO114" s="36">
        <v>1</v>
      </c>
      <c r="AP114">
        <f t="shared" si="30"/>
        <v>-8.2999999999999949E-3</v>
      </c>
      <c r="AQ114">
        <f t="shared" si="31"/>
        <v>0.33939999999999998</v>
      </c>
      <c r="AR114" s="36">
        <v>0</v>
      </c>
      <c r="AS114" s="36">
        <v>1</v>
      </c>
      <c r="AT114">
        <f t="shared" si="32"/>
        <v>-0.13672900000000002</v>
      </c>
      <c r="AU114">
        <f t="shared" si="33"/>
        <v>5.6094999999999997</v>
      </c>
      <c r="AV114" s="36">
        <v>0</v>
      </c>
      <c r="AW114" s="36">
        <v>1</v>
      </c>
      <c r="AX114">
        <f t="shared" si="34"/>
        <v>-1.6021000000000001E-2</v>
      </c>
      <c r="AY114">
        <f t="shared" si="35"/>
        <v>0.33899999999999997</v>
      </c>
      <c r="AZ114" s="36">
        <v>0</v>
      </c>
      <c r="BA114" s="36">
        <v>0</v>
      </c>
      <c r="BB114" s="36">
        <v>44.89</v>
      </c>
      <c r="BC114" s="36">
        <v>0</v>
      </c>
      <c r="BD114" s="36">
        <v>0</v>
      </c>
      <c r="BE114" s="36">
        <v>1</v>
      </c>
      <c r="BF114">
        <f t="shared" si="36"/>
        <v>-7.143E-3</v>
      </c>
      <c r="BG114" s="36">
        <f t="shared" si="37"/>
        <v>0.21110999999999999</v>
      </c>
      <c r="BH114" s="36">
        <v>0</v>
      </c>
      <c r="BI114" s="36">
        <v>0</v>
      </c>
      <c r="BJ114" s="36">
        <v>0.35149999999999998</v>
      </c>
      <c r="BK114" s="36">
        <v>0</v>
      </c>
      <c r="BL114" s="36">
        <v>0</v>
      </c>
      <c r="BM114" s="36">
        <v>0</v>
      </c>
      <c r="BN114">
        <f t="shared" si="38"/>
        <v>0.44957999999999998</v>
      </c>
      <c r="BO114" s="36">
        <v>0</v>
      </c>
      <c r="BP114" s="40">
        <v>0</v>
      </c>
      <c r="BQ114">
        <f t="shared" si="41"/>
        <v>30</v>
      </c>
      <c r="BR114">
        <f t="shared" si="39"/>
        <v>0.3</v>
      </c>
      <c r="BS114">
        <f t="shared" si="42"/>
        <v>30</v>
      </c>
    </row>
    <row r="115" spans="1:71" x14ac:dyDescent="0.15">
      <c r="A115" t="str">
        <f t="shared" si="40"/>
        <v>EW_sand_Ruled_31</v>
      </c>
      <c r="B115" s="42" t="s">
        <v>88</v>
      </c>
      <c r="C115" s="36" t="s">
        <v>286</v>
      </c>
      <c r="D115" s="42" t="s">
        <v>233</v>
      </c>
      <c r="E115" s="36">
        <v>39</v>
      </c>
      <c r="F115">
        <f t="shared" si="21"/>
        <v>117.54589999999999</v>
      </c>
      <c r="G115" s="36">
        <v>0</v>
      </c>
      <c r="H115" s="36">
        <v>0</v>
      </c>
      <c r="I115" s="36">
        <v>1</v>
      </c>
      <c r="J115">
        <f t="shared" si="22"/>
        <v>-2.4215</v>
      </c>
      <c r="K115" s="36">
        <f t="shared" si="23"/>
        <v>8.3925999999999998</v>
      </c>
      <c r="L115" s="36">
        <v>0</v>
      </c>
      <c r="M115" s="36">
        <v>1</v>
      </c>
      <c r="N115">
        <f t="shared" si="24"/>
        <v>-0.91779999999999995</v>
      </c>
      <c r="O115">
        <f t="shared" si="25"/>
        <v>8.5135579999999997</v>
      </c>
      <c r="P115" s="36">
        <v>0</v>
      </c>
      <c r="Q115" s="36">
        <v>0</v>
      </c>
      <c r="R115">
        <f t="shared" si="26"/>
        <v>0.93619830000000004</v>
      </c>
      <c r="S115" s="36">
        <v>0</v>
      </c>
      <c r="T115" s="36">
        <v>0</v>
      </c>
      <c r="U115" s="36">
        <v>0</v>
      </c>
      <c r="V115" s="36">
        <v>20</v>
      </c>
      <c r="W115" s="36">
        <v>0</v>
      </c>
      <c r="X115" s="36">
        <v>0</v>
      </c>
      <c r="Y115" s="36">
        <v>1</v>
      </c>
      <c r="Z115">
        <f t="shared" si="27"/>
        <v>-0.13631100000000002</v>
      </c>
      <c r="AA115" s="36">
        <v>0.26050000000000001</v>
      </c>
      <c r="AB115" s="36">
        <v>0</v>
      </c>
      <c r="AC115" s="36">
        <v>0</v>
      </c>
      <c r="AD115" s="36">
        <v>17</v>
      </c>
      <c r="AE115" s="36">
        <v>0</v>
      </c>
      <c r="AF115" s="36">
        <v>0</v>
      </c>
      <c r="AG115" s="36">
        <v>0</v>
      </c>
      <c r="AH115" s="36">
        <v>1E-4</v>
      </c>
      <c r="AI115" s="36">
        <v>0</v>
      </c>
      <c r="AJ115" s="36">
        <v>0</v>
      </c>
      <c r="AK115" s="36">
        <v>1</v>
      </c>
      <c r="AL115">
        <f t="shared" si="28"/>
        <v>-4.805799999999999E-2</v>
      </c>
      <c r="AM115">
        <f t="shared" si="29"/>
        <v>1.40873</v>
      </c>
      <c r="AN115" s="36">
        <v>0</v>
      </c>
      <c r="AO115" s="36">
        <v>1</v>
      </c>
      <c r="AP115">
        <f t="shared" si="30"/>
        <v>-9.9059999999999981E-3</v>
      </c>
      <c r="AQ115">
        <f t="shared" si="31"/>
        <v>0.34739599999999998</v>
      </c>
      <c r="AR115" s="36">
        <v>0</v>
      </c>
      <c r="AS115" s="36">
        <v>1</v>
      </c>
      <c r="AT115">
        <f t="shared" si="32"/>
        <v>-0.14102100000000001</v>
      </c>
      <c r="AU115">
        <f t="shared" si="33"/>
        <v>5.57965</v>
      </c>
      <c r="AV115" s="36">
        <v>0</v>
      </c>
      <c r="AW115" s="36">
        <v>1</v>
      </c>
      <c r="AX115">
        <f t="shared" si="34"/>
        <v>-1.67215E-2</v>
      </c>
      <c r="AY115">
        <f t="shared" si="35"/>
        <v>0.346974</v>
      </c>
      <c r="AZ115" s="36">
        <v>0</v>
      </c>
      <c r="BA115" s="36">
        <v>0</v>
      </c>
      <c r="BB115" s="36">
        <v>44.89</v>
      </c>
      <c r="BC115" s="36">
        <v>0</v>
      </c>
      <c r="BD115" s="36">
        <v>0</v>
      </c>
      <c r="BE115" s="36">
        <v>1</v>
      </c>
      <c r="BF115">
        <f t="shared" si="36"/>
        <v>-8.0471000000000015E-3</v>
      </c>
      <c r="BG115" s="36">
        <f t="shared" si="37"/>
        <v>0.21482000000000001</v>
      </c>
      <c r="BH115" s="36">
        <v>0</v>
      </c>
      <c r="BI115" s="36">
        <v>0</v>
      </c>
      <c r="BJ115" s="36">
        <v>0.35149999999999998</v>
      </c>
      <c r="BK115" s="36">
        <v>0</v>
      </c>
      <c r="BL115" s="36">
        <v>0</v>
      </c>
      <c r="BM115" s="36">
        <v>0</v>
      </c>
      <c r="BN115">
        <f t="shared" si="38"/>
        <v>0.45456599999999997</v>
      </c>
      <c r="BO115" s="36">
        <v>0</v>
      </c>
      <c r="BP115" s="40">
        <v>0</v>
      </c>
      <c r="BQ115">
        <f t="shared" si="41"/>
        <v>31</v>
      </c>
      <c r="BR115">
        <f t="shared" si="39"/>
        <v>0.31</v>
      </c>
      <c r="BS115">
        <f t="shared" si="42"/>
        <v>31</v>
      </c>
    </row>
    <row r="116" spans="1:71" x14ac:dyDescent="0.15">
      <c r="A116" t="str">
        <f t="shared" si="40"/>
        <v>EW_sand_Ruled_32</v>
      </c>
      <c r="B116" s="42" t="s">
        <v>88</v>
      </c>
      <c r="C116" s="36" t="s">
        <v>286</v>
      </c>
      <c r="D116" s="42" t="s">
        <v>233</v>
      </c>
      <c r="E116" s="36">
        <v>40</v>
      </c>
      <c r="F116">
        <f t="shared" si="21"/>
        <v>116.62479999999999</v>
      </c>
      <c r="G116" s="36">
        <v>0</v>
      </c>
      <c r="H116" s="36">
        <v>0</v>
      </c>
      <c r="I116" s="36">
        <v>1</v>
      </c>
      <c r="J116">
        <f t="shared" si="22"/>
        <v>-2.5105000000000004</v>
      </c>
      <c r="K116" s="36">
        <f t="shared" si="23"/>
        <v>8.6515000000000004</v>
      </c>
      <c r="L116" s="36">
        <v>0</v>
      </c>
      <c r="M116" s="36">
        <v>1</v>
      </c>
      <c r="N116">
        <f t="shared" si="24"/>
        <v>-0.91779999999999995</v>
      </c>
      <c r="O116">
        <f t="shared" si="25"/>
        <v>8.5065760000000008</v>
      </c>
      <c r="P116" s="36">
        <v>0</v>
      </c>
      <c r="Q116" s="36">
        <v>0</v>
      </c>
      <c r="R116">
        <f t="shared" si="26"/>
        <v>0.93681760000000003</v>
      </c>
      <c r="S116" s="36">
        <v>0</v>
      </c>
      <c r="T116" s="36">
        <v>0</v>
      </c>
      <c r="U116" s="36">
        <v>0</v>
      </c>
      <c r="V116" s="36">
        <v>20</v>
      </c>
      <c r="W116" s="36">
        <v>0</v>
      </c>
      <c r="X116" s="36">
        <v>0</v>
      </c>
      <c r="Y116" s="36">
        <v>1</v>
      </c>
      <c r="Z116">
        <f t="shared" si="27"/>
        <v>-0.13429199999999999</v>
      </c>
      <c r="AA116" s="36">
        <v>0.26050000000000001</v>
      </c>
      <c r="AB116" s="36">
        <v>0</v>
      </c>
      <c r="AC116" s="36">
        <v>0</v>
      </c>
      <c r="AD116" s="36">
        <v>17</v>
      </c>
      <c r="AE116" s="36">
        <v>0</v>
      </c>
      <c r="AF116" s="36">
        <v>0</v>
      </c>
      <c r="AG116" s="36">
        <v>0</v>
      </c>
      <c r="AH116" s="36">
        <v>1E-4</v>
      </c>
      <c r="AI116" s="36">
        <v>0</v>
      </c>
      <c r="AJ116" s="36">
        <v>0</v>
      </c>
      <c r="AK116" s="36">
        <v>1</v>
      </c>
      <c r="AL116">
        <f t="shared" si="28"/>
        <v>-5.5075999999999986E-2</v>
      </c>
      <c r="AM116">
        <f t="shared" si="29"/>
        <v>1.4375599999999999</v>
      </c>
      <c r="AN116" s="36">
        <v>0</v>
      </c>
      <c r="AO116" s="36">
        <v>1</v>
      </c>
      <c r="AP116">
        <f t="shared" si="30"/>
        <v>-1.1512000000000001E-2</v>
      </c>
      <c r="AQ116">
        <f t="shared" si="31"/>
        <v>0.35539199999999999</v>
      </c>
      <c r="AR116" s="36">
        <v>0</v>
      </c>
      <c r="AS116" s="36">
        <v>1</v>
      </c>
      <c r="AT116">
        <f t="shared" si="32"/>
        <v>-0.14531300000000003</v>
      </c>
      <c r="AU116">
        <f t="shared" si="33"/>
        <v>5.5498000000000003</v>
      </c>
      <c r="AV116" s="36">
        <v>0</v>
      </c>
      <c r="AW116" s="36">
        <v>1</v>
      </c>
      <c r="AX116">
        <f t="shared" si="34"/>
        <v>-1.7422E-2</v>
      </c>
      <c r="AY116">
        <f t="shared" si="35"/>
        <v>0.35494799999999999</v>
      </c>
      <c r="AZ116" s="36">
        <v>0</v>
      </c>
      <c r="BA116" s="36">
        <v>0</v>
      </c>
      <c r="BB116" s="36">
        <v>44.89</v>
      </c>
      <c r="BC116" s="36">
        <v>0</v>
      </c>
      <c r="BD116" s="36">
        <v>0</v>
      </c>
      <c r="BE116" s="36">
        <v>1</v>
      </c>
      <c r="BF116">
        <f t="shared" si="36"/>
        <v>-8.9511999999999994E-3</v>
      </c>
      <c r="BG116" s="36">
        <f t="shared" si="37"/>
        <v>0.21853</v>
      </c>
      <c r="BH116" s="36">
        <v>0</v>
      </c>
      <c r="BI116" s="36">
        <v>0</v>
      </c>
      <c r="BJ116" s="36">
        <v>0.35149999999999998</v>
      </c>
      <c r="BK116" s="36">
        <v>0</v>
      </c>
      <c r="BL116" s="36">
        <v>0</v>
      </c>
      <c r="BM116" s="36">
        <v>0</v>
      </c>
      <c r="BN116">
        <f t="shared" si="38"/>
        <v>0.45955199999999996</v>
      </c>
      <c r="BO116" s="36">
        <v>0</v>
      </c>
      <c r="BP116" s="40">
        <v>0</v>
      </c>
      <c r="BQ116">
        <f t="shared" si="41"/>
        <v>32</v>
      </c>
      <c r="BR116">
        <f t="shared" si="39"/>
        <v>0.32</v>
      </c>
      <c r="BS116">
        <f t="shared" si="42"/>
        <v>32</v>
      </c>
    </row>
    <row r="117" spans="1:71" x14ac:dyDescent="0.15">
      <c r="A117" t="str">
        <f t="shared" si="40"/>
        <v>EW_sand_Ruled_33</v>
      </c>
      <c r="B117" s="42" t="s">
        <v>88</v>
      </c>
      <c r="C117" s="36" t="s">
        <v>286</v>
      </c>
      <c r="D117" s="42" t="s">
        <v>233</v>
      </c>
      <c r="E117" s="36">
        <v>41</v>
      </c>
      <c r="F117">
        <f t="shared" si="21"/>
        <v>115.7037</v>
      </c>
      <c r="G117" s="36">
        <v>0</v>
      </c>
      <c r="H117" s="36">
        <v>0</v>
      </c>
      <c r="I117" s="36">
        <v>1</v>
      </c>
      <c r="J117">
        <f t="shared" si="22"/>
        <v>-2.5995000000000004</v>
      </c>
      <c r="K117" s="36">
        <f t="shared" si="23"/>
        <v>8.910400000000001</v>
      </c>
      <c r="L117" s="36">
        <v>0</v>
      </c>
      <c r="M117" s="36">
        <v>1</v>
      </c>
      <c r="N117">
        <f t="shared" si="24"/>
        <v>-0.91779999999999995</v>
      </c>
      <c r="O117">
        <f t="shared" si="25"/>
        <v>8.4995940000000001</v>
      </c>
      <c r="P117" s="36">
        <v>0</v>
      </c>
      <c r="Q117" s="36">
        <v>0</v>
      </c>
      <c r="R117">
        <f t="shared" si="26"/>
        <v>0.93743690000000002</v>
      </c>
      <c r="S117" s="36">
        <v>0</v>
      </c>
      <c r="T117" s="36">
        <v>0</v>
      </c>
      <c r="U117" s="36">
        <v>0</v>
      </c>
      <c r="V117" s="36">
        <v>20</v>
      </c>
      <c r="W117" s="36">
        <v>0</v>
      </c>
      <c r="X117" s="36">
        <v>0</v>
      </c>
      <c r="Y117" s="36">
        <v>1</v>
      </c>
      <c r="Z117">
        <f t="shared" si="27"/>
        <v>-0.13227299999999997</v>
      </c>
      <c r="AA117" s="36">
        <v>0.26050000000000001</v>
      </c>
      <c r="AB117" s="36">
        <v>0</v>
      </c>
      <c r="AC117" s="36">
        <v>0</v>
      </c>
      <c r="AD117" s="36">
        <v>17</v>
      </c>
      <c r="AE117" s="36">
        <v>0</v>
      </c>
      <c r="AF117" s="36">
        <v>0</v>
      </c>
      <c r="AG117" s="36">
        <v>0</v>
      </c>
      <c r="AH117" s="36">
        <v>1E-4</v>
      </c>
      <c r="AI117" s="36">
        <v>0</v>
      </c>
      <c r="AJ117" s="36">
        <v>0</v>
      </c>
      <c r="AK117" s="36">
        <v>1</v>
      </c>
      <c r="AL117">
        <f t="shared" si="28"/>
        <v>-6.2093999999999983E-2</v>
      </c>
      <c r="AM117">
        <f t="shared" si="29"/>
        <v>1.4663900000000001</v>
      </c>
      <c r="AN117" s="36">
        <v>0</v>
      </c>
      <c r="AO117" s="36">
        <v>1</v>
      </c>
      <c r="AP117">
        <f t="shared" si="30"/>
        <v>-1.3118000000000005E-2</v>
      </c>
      <c r="AQ117">
        <f t="shared" si="31"/>
        <v>0.36338799999999999</v>
      </c>
      <c r="AR117" s="36">
        <v>0</v>
      </c>
      <c r="AS117" s="36">
        <v>1</v>
      </c>
      <c r="AT117">
        <f t="shared" si="32"/>
        <v>-0.14960500000000002</v>
      </c>
      <c r="AU117">
        <f t="shared" si="33"/>
        <v>5.5199499999999997</v>
      </c>
      <c r="AV117" s="36">
        <v>0</v>
      </c>
      <c r="AW117" s="36">
        <v>1</v>
      </c>
      <c r="AX117">
        <f t="shared" si="34"/>
        <v>-1.81225E-2</v>
      </c>
      <c r="AY117">
        <f t="shared" si="35"/>
        <v>0.36292199999999997</v>
      </c>
      <c r="AZ117" s="36">
        <v>0</v>
      </c>
      <c r="BA117" s="36">
        <v>0</v>
      </c>
      <c r="BB117" s="36">
        <v>44.89</v>
      </c>
      <c r="BC117" s="36">
        <v>0</v>
      </c>
      <c r="BD117" s="36">
        <v>0</v>
      </c>
      <c r="BE117" s="36">
        <v>1</v>
      </c>
      <c r="BF117">
        <f t="shared" si="36"/>
        <v>-9.8553000000000009E-3</v>
      </c>
      <c r="BG117" s="36">
        <f t="shared" si="37"/>
        <v>0.22223999999999999</v>
      </c>
      <c r="BH117" s="36">
        <v>0</v>
      </c>
      <c r="BI117" s="36">
        <v>0</v>
      </c>
      <c r="BJ117" s="36">
        <v>0.35149999999999998</v>
      </c>
      <c r="BK117" s="36">
        <v>0</v>
      </c>
      <c r="BL117" s="36">
        <v>0</v>
      </c>
      <c r="BM117" s="36">
        <v>0</v>
      </c>
      <c r="BN117">
        <f t="shared" si="38"/>
        <v>0.46453800000000001</v>
      </c>
      <c r="BO117" s="36">
        <v>0</v>
      </c>
      <c r="BP117" s="40">
        <v>0</v>
      </c>
      <c r="BQ117">
        <f t="shared" si="41"/>
        <v>33</v>
      </c>
      <c r="BR117">
        <f t="shared" si="39"/>
        <v>0.33</v>
      </c>
      <c r="BS117">
        <f t="shared" si="42"/>
        <v>33</v>
      </c>
    </row>
    <row r="118" spans="1:71" x14ac:dyDescent="0.15">
      <c r="A118" t="str">
        <f t="shared" si="40"/>
        <v>EW_sand_Ruled_34</v>
      </c>
      <c r="B118" s="42" t="s">
        <v>88</v>
      </c>
      <c r="C118" s="36" t="s">
        <v>286</v>
      </c>
      <c r="D118" s="42" t="s">
        <v>233</v>
      </c>
      <c r="E118" s="36">
        <v>42</v>
      </c>
      <c r="F118">
        <f t="shared" si="21"/>
        <v>114.78259999999999</v>
      </c>
      <c r="G118" s="36">
        <v>0</v>
      </c>
      <c r="H118" s="36">
        <v>0</v>
      </c>
      <c r="I118" s="36">
        <v>1</v>
      </c>
      <c r="J118">
        <f t="shared" si="22"/>
        <v>-2.6885000000000003</v>
      </c>
      <c r="K118" s="36">
        <f t="shared" si="23"/>
        <v>9.1692999999999998</v>
      </c>
      <c r="L118" s="36">
        <v>0</v>
      </c>
      <c r="M118" s="36">
        <v>1</v>
      </c>
      <c r="N118">
        <f t="shared" si="24"/>
        <v>-0.91779999999999995</v>
      </c>
      <c r="O118">
        <f t="shared" si="25"/>
        <v>8.4926120000000012</v>
      </c>
      <c r="P118" s="36">
        <v>0</v>
      </c>
      <c r="Q118" s="36">
        <v>0</v>
      </c>
      <c r="R118">
        <f t="shared" si="26"/>
        <v>0.93805620000000001</v>
      </c>
      <c r="S118" s="36">
        <v>0</v>
      </c>
      <c r="T118" s="36">
        <v>0</v>
      </c>
      <c r="U118" s="36">
        <v>0</v>
      </c>
      <c r="V118" s="36">
        <v>20</v>
      </c>
      <c r="W118" s="36">
        <v>0</v>
      </c>
      <c r="X118" s="36">
        <v>0</v>
      </c>
      <c r="Y118" s="36">
        <v>1</v>
      </c>
      <c r="Z118">
        <f t="shared" si="27"/>
        <v>-0.13025399999999998</v>
      </c>
      <c r="AA118" s="36">
        <v>0.26050000000000001</v>
      </c>
      <c r="AB118" s="36">
        <v>0</v>
      </c>
      <c r="AC118" s="36">
        <v>0</v>
      </c>
      <c r="AD118" s="36">
        <v>17</v>
      </c>
      <c r="AE118" s="36">
        <v>0</v>
      </c>
      <c r="AF118" s="36">
        <v>0</v>
      </c>
      <c r="AG118" s="36">
        <v>0</v>
      </c>
      <c r="AH118" s="36">
        <v>1E-4</v>
      </c>
      <c r="AI118" s="36">
        <v>0</v>
      </c>
      <c r="AJ118" s="36">
        <v>0</v>
      </c>
      <c r="AK118" s="36">
        <v>1</v>
      </c>
      <c r="AL118">
        <f t="shared" si="28"/>
        <v>-6.9112000000000007E-2</v>
      </c>
      <c r="AM118">
        <f t="shared" si="29"/>
        <v>1.4952200000000002</v>
      </c>
      <c r="AN118" s="36">
        <v>0</v>
      </c>
      <c r="AO118" s="36">
        <v>1</v>
      </c>
      <c r="AP118">
        <f t="shared" si="30"/>
        <v>-1.4724000000000001E-2</v>
      </c>
      <c r="AQ118">
        <f t="shared" si="31"/>
        <v>0.37138399999999999</v>
      </c>
      <c r="AR118" s="36">
        <v>0</v>
      </c>
      <c r="AS118" s="36">
        <v>1</v>
      </c>
      <c r="AT118">
        <f t="shared" si="32"/>
        <v>-0.15389700000000003</v>
      </c>
      <c r="AU118">
        <f t="shared" si="33"/>
        <v>5.4901</v>
      </c>
      <c r="AV118" s="36">
        <v>0</v>
      </c>
      <c r="AW118" s="36">
        <v>1</v>
      </c>
      <c r="AX118">
        <f t="shared" si="34"/>
        <v>-1.8822999999999999E-2</v>
      </c>
      <c r="AY118">
        <f t="shared" si="35"/>
        <v>0.370896</v>
      </c>
      <c r="AZ118" s="36">
        <v>0</v>
      </c>
      <c r="BA118" s="36">
        <v>0</v>
      </c>
      <c r="BB118" s="36">
        <v>44.89</v>
      </c>
      <c r="BC118" s="36">
        <v>0</v>
      </c>
      <c r="BD118" s="36">
        <v>0</v>
      </c>
      <c r="BE118" s="36">
        <v>1</v>
      </c>
      <c r="BF118">
        <f t="shared" si="36"/>
        <v>-1.0759400000000002E-2</v>
      </c>
      <c r="BG118" s="36">
        <f t="shared" si="37"/>
        <v>0.22594999999999998</v>
      </c>
      <c r="BH118" s="36">
        <v>0</v>
      </c>
      <c r="BI118" s="36">
        <v>0</v>
      </c>
      <c r="BJ118" s="36">
        <v>0.35149999999999998</v>
      </c>
      <c r="BK118" s="36">
        <v>0</v>
      </c>
      <c r="BL118" s="36">
        <v>0</v>
      </c>
      <c r="BM118" s="36">
        <v>0</v>
      </c>
      <c r="BN118">
        <f t="shared" si="38"/>
        <v>0.469524</v>
      </c>
      <c r="BO118" s="36">
        <v>0</v>
      </c>
      <c r="BP118" s="40">
        <v>0</v>
      </c>
      <c r="BQ118">
        <f t="shared" si="41"/>
        <v>34</v>
      </c>
      <c r="BR118">
        <f t="shared" si="39"/>
        <v>0.34</v>
      </c>
      <c r="BS118">
        <f t="shared" si="42"/>
        <v>34</v>
      </c>
    </row>
    <row r="119" spans="1:71" x14ac:dyDescent="0.15">
      <c r="A119" t="str">
        <f t="shared" si="40"/>
        <v>EW_sand_Ruled_35</v>
      </c>
      <c r="B119" s="42" t="s">
        <v>88</v>
      </c>
      <c r="C119" s="36" t="s">
        <v>286</v>
      </c>
      <c r="D119" s="42" t="s">
        <v>233</v>
      </c>
      <c r="E119" s="36">
        <v>43</v>
      </c>
      <c r="F119">
        <f t="shared" si="21"/>
        <v>113.86150000000001</v>
      </c>
      <c r="G119" s="36">
        <v>0</v>
      </c>
      <c r="H119" s="36">
        <v>0</v>
      </c>
      <c r="I119" s="36">
        <v>1</v>
      </c>
      <c r="J119">
        <f t="shared" si="22"/>
        <v>-2.7774999999999999</v>
      </c>
      <c r="K119" s="36">
        <f t="shared" si="23"/>
        <v>9.4281999999999986</v>
      </c>
      <c r="L119" s="36">
        <v>0</v>
      </c>
      <c r="M119" s="36">
        <v>1</v>
      </c>
      <c r="N119">
        <f t="shared" si="24"/>
        <v>-0.91779999999999995</v>
      </c>
      <c r="O119">
        <f t="shared" si="25"/>
        <v>8.4856300000000005</v>
      </c>
      <c r="P119" s="36">
        <v>0</v>
      </c>
      <c r="Q119" s="36">
        <v>0</v>
      </c>
      <c r="R119">
        <f t="shared" si="26"/>
        <v>0.9386755</v>
      </c>
      <c r="S119" s="36">
        <v>0</v>
      </c>
      <c r="T119" s="36">
        <v>0</v>
      </c>
      <c r="U119" s="36">
        <v>0</v>
      </c>
      <c r="V119" s="36">
        <v>20</v>
      </c>
      <c r="W119" s="36">
        <v>0</v>
      </c>
      <c r="X119" s="36">
        <v>0</v>
      </c>
      <c r="Y119" s="36">
        <v>1</v>
      </c>
      <c r="Z119">
        <f t="shared" si="27"/>
        <v>-0.12823499999999999</v>
      </c>
      <c r="AA119" s="36">
        <v>0.26050000000000001</v>
      </c>
      <c r="AB119" s="36">
        <v>0</v>
      </c>
      <c r="AC119" s="36">
        <v>0</v>
      </c>
      <c r="AD119" s="36">
        <v>17</v>
      </c>
      <c r="AE119" s="36">
        <v>0</v>
      </c>
      <c r="AF119" s="36">
        <v>0</v>
      </c>
      <c r="AG119" s="36">
        <v>0</v>
      </c>
      <c r="AH119" s="36">
        <v>1E-4</v>
      </c>
      <c r="AI119" s="36">
        <v>0</v>
      </c>
      <c r="AJ119" s="36">
        <v>0</v>
      </c>
      <c r="AK119" s="36">
        <v>1</v>
      </c>
      <c r="AL119">
        <f t="shared" si="28"/>
        <v>-7.6129999999999975E-2</v>
      </c>
      <c r="AM119">
        <f t="shared" si="29"/>
        <v>1.5240499999999999</v>
      </c>
      <c r="AN119" s="36">
        <v>0</v>
      </c>
      <c r="AO119" s="36">
        <v>1</v>
      </c>
      <c r="AP119">
        <f t="shared" si="30"/>
        <v>-1.6329999999999997E-2</v>
      </c>
      <c r="AQ119">
        <f t="shared" si="31"/>
        <v>0.37938</v>
      </c>
      <c r="AR119" s="36">
        <v>0</v>
      </c>
      <c r="AS119" s="36">
        <v>1</v>
      </c>
      <c r="AT119">
        <f t="shared" si="32"/>
        <v>-0.158189</v>
      </c>
      <c r="AU119">
        <f t="shared" si="33"/>
        <v>5.4602500000000003</v>
      </c>
      <c r="AV119" s="36">
        <v>0</v>
      </c>
      <c r="AW119" s="36">
        <v>1</v>
      </c>
      <c r="AX119">
        <f t="shared" si="34"/>
        <v>-1.9523499999999999E-2</v>
      </c>
      <c r="AY119">
        <f t="shared" si="35"/>
        <v>0.37886999999999998</v>
      </c>
      <c r="AZ119" s="36">
        <v>0</v>
      </c>
      <c r="BA119" s="36">
        <v>0</v>
      </c>
      <c r="BB119" s="36">
        <v>44.89</v>
      </c>
      <c r="BC119" s="36">
        <v>0</v>
      </c>
      <c r="BD119" s="36">
        <v>0</v>
      </c>
      <c r="BE119" s="36">
        <v>1</v>
      </c>
      <c r="BF119">
        <f t="shared" si="36"/>
        <v>-1.1663499999999997E-2</v>
      </c>
      <c r="BG119" s="36">
        <f t="shared" si="37"/>
        <v>0.22965999999999998</v>
      </c>
      <c r="BH119" s="36">
        <v>0</v>
      </c>
      <c r="BI119" s="36">
        <v>0</v>
      </c>
      <c r="BJ119" s="36">
        <v>0.35149999999999998</v>
      </c>
      <c r="BK119" s="36">
        <v>0</v>
      </c>
      <c r="BL119" s="36">
        <v>0</v>
      </c>
      <c r="BM119" s="36">
        <v>0</v>
      </c>
      <c r="BN119">
        <f t="shared" si="38"/>
        <v>0.47450999999999999</v>
      </c>
      <c r="BO119" s="36">
        <v>0</v>
      </c>
      <c r="BP119" s="40">
        <v>0</v>
      </c>
      <c r="BQ119">
        <f t="shared" si="41"/>
        <v>35</v>
      </c>
      <c r="BR119">
        <f t="shared" si="39"/>
        <v>0.35</v>
      </c>
      <c r="BS119">
        <f t="shared" si="42"/>
        <v>35</v>
      </c>
    </row>
    <row r="120" spans="1:71" x14ac:dyDescent="0.15">
      <c r="A120" t="str">
        <f t="shared" si="40"/>
        <v>EW_sand_Ruled_36</v>
      </c>
      <c r="B120" s="42" t="s">
        <v>88</v>
      </c>
      <c r="C120" s="36" t="s">
        <v>286</v>
      </c>
      <c r="D120" s="42" t="s">
        <v>233</v>
      </c>
      <c r="E120" s="36">
        <v>44</v>
      </c>
      <c r="F120">
        <f t="shared" si="21"/>
        <v>112.9404</v>
      </c>
      <c r="G120" s="36">
        <v>0</v>
      </c>
      <c r="H120" s="36">
        <v>0</v>
      </c>
      <c r="I120" s="36">
        <v>1</v>
      </c>
      <c r="J120">
        <f t="shared" si="22"/>
        <v>-2.8665000000000003</v>
      </c>
      <c r="K120" s="36">
        <f t="shared" si="23"/>
        <v>9.6870999999999992</v>
      </c>
      <c r="L120" s="36">
        <v>0</v>
      </c>
      <c r="M120" s="36">
        <v>1</v>
      </c>
      <c r="N120">
        <f t="shared" si="24"/>
        <v>-0.91779999999999995</v>
      </c>
      <c r="O120">
        <f t="shared" si="25"/>
        <v>8.4786479999999997</v>
      </c>
      <c r="P120" s="36">
        <v>0</v>
      </c>
      <c r="Q120" s="36">
        <v>0</v>
      </c>
      <c r="R120">
        <f t="shared" si="26"/>
        <v>0.93929479999999999</v>
      </c>
      <c r="S120" s="36">
        <v>0</v>
      </c>
      <c r="T120" s="36">
        <v>0</v>
      </c>
      <c r="U120" s="36">
        <v>0</v>
      </c>
      <c r="V120" s="36">
        <v>20</v>
      </c>
      <c r="W120" s="36">
        <v>0</v>
      </c>
      <c r="X120" s="36">
        <v>0</v>
      </c>
      <c r="Y120" s="36">
        <v>1</v>
      </c>
      <c r="Z120">
        <f t="shared" si="27"/>
        <v>-0.12621599999999999</v>
      </c>
      <c r="AA120" s="36">
        <v>0.26050000000000001</v>
      </c>
      <c r="AB120" s="36">
        <v>0</v>
      </c>
      <c r="AC120" s="36">
        <v>0</v>
      </c>
      <c r="AD120" s="36">
        <v>17</v>
      </c>
      <c r="AE120" s="36">
        <v>0</v>
      </c>
      <c r="AF120" s="36">
        <v>0</v>
      </c>
      <c r="AG120" s="36">
        <v>0</v>
      </c>
      <c r="AH120" s="36">
        <v>1E-4</v>
      </c>
      <c r="AI120" s="36">
        <v>0</v>
      </c>
      <c r="AJ120" s="36">
        <v>0</v>
      </c>
      <c r="AK120" s="36">
        <v>1</v>
      </c>
      <c r="AL120">
        <f t="shared" si="28"/>
        <v>-8.3147999999999972E-2</v>
      </c>
      <c r="AM120">
        <f t="shared" si="29"/>
        <v>1.55288</v>
      </c>
      <c r="AN120" s="36">
        <v>0</v>
      </c>
      <c r="AO120" s="36">
        <v>1</v>
      </c>
      <c r="AP120">
        <f t="shared" si="30"/>
        <v>-1.7935999999999994E-2</v>
      </c>
      <c r="AQ120">
        <f t="shared" si="31"/>
        <v>0.387376</v>
      </c>
      <c r="AR120" s="36">
        <v>0</v>
      </c>
      <c r="AS120" s="36">
        <v>1</v>
      </c>
      <c r="AT120">
        <f t="shared" si="32"/>
        <v>-0.16248100000000001</v>
      </c>
      <c r="AU120">
        <f t="shared" si="33"/>
        <v>5.4303999999999997</v>
      </c>
      <c r="AV120" s="36">
        <v>0</v>
      </c>
      <c r="AW120" s="36">
        <v>1</v>
      </c>
      <c r="AX120">
        <f t="shared" si="34"/>
        <v>-2.0223999999999999E-2</v>
      </c>
      <c r="AY120">
        <f t="shared" si="35"/>
        <v>0.38684399999999997</v>
      </c>
      <c r="AZ120" s="36">
        <v>0</v>
      </c>
      <c r="BA120" s="36">
        <v>0</v>
      </c>
      <c r="BB120" s="36">
        <v>44.89</v>
      </c>
      <c r="BC120" s="36">
        <v>0</v>
      </c>
      <c r="BD120" s="36">
        <v>0</v>
      </c>
      <c r="BE120" s="36">
        <v>1</v>
      </c>
      <c r="BF120">
        <f t="shared" si="36"/>
        <v>-1.2567600000000002E-2</v>
      </c>
      <c r="BG120" s="36">
        <f t="shared" si="37"/>
        <v>0.23336999999999997</v>
      </c>
      <c r="BH120" s="36">
        <v>0</v>
      </c>
      <c r="BI120" s="36">
        <v>0</v>
      </c>
      <c r="BJ120" s="36">
        <v>0.35149999999999998</v>
      </c>
      <c r="BK120" s="36">
        <v>0</v>
      </c>
      <c r="BL120" s="36">
        <v>0</v>
      </c>
      <c r="BM120" s="36">
        <v>0</v>
      </c>
      <c r="BN120">
        <f t="shared" si="38"/>
        <v>0.47949599999999998</v>
      </c>
      <c r="BO120" s="36">
        <v>0</v>
      </c>
      <c r="BP120" s="40">
        <v>0</v>
      </c>
      <c r="BQ120">
        <f t="shared" si="41"/>
        <v>36</v>
      </c>
      <c r="BR120">
        <f t="shared" si="39"/>
        <v>0.36</v>
      </c>
      <c r="BS120">
        <f t="shared" si="42"/>
        <v>36</v>
      </c>
    </row>
    <row r="121" spans="1:71" x14ac:dyDescent="0.15">
      <c r="A121" t="str">
        <f t="shared" si="40"/>
        <v>EW_sand_Ruled_37</v>
      </c>
      <c r="B121" s="42" t="s">
        <v>88</v>
      </c>
      <c r="C121" s="36" t="s">
        <v>286</v>
      </c>
      <c r="D121" s="42" t="s">
        <v>233</v>
      </c>
      <c r="E121" s="36">
        <v>45</v>
      </c>
      <c r="F121">
        <f t="shared" si="21"/>
        <v>112.01929999999999</v>
      </c>
      <c r="G121" s="36">
        <v>0</v>
      </c>
      <c r="H121" s="36">
        <v>0</v>
      </c>
      <c r="I121" s="36">
        <v>1</v>
      </c>
      <c r="J121">
        <f t="shared" si="22"/>
        <v>-2.9555000000000002</v>
      </c>
      <c r="K121" s="36">
        <f t="shared" si="23"/>
        <v>9.9459999999999997</v>
      </c>
      <c r="L121" s="36">
        <v>0</v>
      </c>
      <c r="M121" s="36">
        <v>1</v>
      </c>
      <c r="N121">
        <f t="shared" si="24"/>
        <v>-0.91779999999999995</v>
      </c>
      <c r="O121">
        <f t="shared" si="25"/>
        <v>8.4716660000000008</v>
      </c>
      <c r="P121" s="36">
        <v>0</v>
      </c>
      <c r="Q121" s="36">
        <v>0</v>
      </c>
      <c r="R121">
        <f t="shared" si="26"/>
        <v>0.93991410000000009</v>
      </c>
      <c r="S121" s="36">
        <v>0</v>
      </c>
      <c r="T121" s="36">
        <v>0</v>
      </c>
      <c r="U121" s="36">
        <v>0</v>
      </c>
      <c r="V121" s="36">
        <v>20</v>
      </c>
      <c r="W121" s="36">
        <v>0</v>
      </c>
      <c r="X121" s="36">
        <v>0</v>
      </c>
      <c r="Y121" s="36">
        <v>1</v>
      </c>
      <c r="Z121">
        <f t="shared" si="27"/>
        <v>-0.124197</v>
      </c>
      <c r="AA121" s="36">
        <v>0.26050000000000001</v>
      </c>
      <c r="AB121" s="36">
        <v>0</v>
      </c>
      <c r="AC121" s="36">
        <v>0</v>
      </c>
      <c r="AD121" s="36">
        <v>17</v>
      </c>
      <c r="AE121" s="36">
        <v>0</v>
      </c>
      <c r="AF121" s="36">
        <v>0</v>
      </c>
      <c r="AG121" s="36">
        <v>0</v>
      </c>
      <c r="AH121" s="36">
        <v>1E-4</v>
      </c>
      <c r="AI121" s="36">
        <v>0</v>
      </c>
      <c r="AJ121" s="36">
        <v>0</v>
      </c>
      <c r="AK121" s="36">
        <v>1</v>
      </c>
      <c r="AL121">
        <f t="shared" si="28"/>
        <v>-9.0165999999999996E-2</v>
      </c>
      <c r="AM121">
        <f t="shared" si="29"/>
        <v>1.5817100000000002</v>
      </c>
      <c r="AN121" s="36">
        <v>0</v>
      </c>
      <c r="AO121" s="36">
        <v>1</v>
      </c>
      <c r="AP121">
        <f t="shared" si="30"/>
        <v>-1.9541999999999997E-2</v>
      </c>
      <c r="AQ121">
        <f t="shared" si="31"/>
        <v>0.395372</v>
      </c>
      <c r="AR121" s="36">
        <v>0</v>
      </c>
      <c r="AS121" s="36">
        <v>1</v>
      </c>
      <c r="AT121">
        <f t="shared" si="32"/>
        <v>-0.166773</v>
      </c>
      <c r="AU121">
        <f t="shared" si="33"/>
        <v>5.40055</v>
      </c>
      <c r="AV121" s="36">
        <v>0</v>
      </c>
      <c r="AW121" s="36">
        <v>1</v>
      </c>
      <c r="AX121">
        <f t="shared" si="34"/>
        <v>-2.0924499999999999E-2</v>
      </c>
      <c r="AY121">
        <f t="shared" si="35"/>
        <v>0.394818</v>
      </c>
      <c r="AZ121" s="36">
        <v>0</v>
      </c>
      <c r="BA121" s="36">
        <v>0</v>
      </c>
      <c r="BB121" s="36">
        <v>44.89</v>
      </c>
      <c r="BC121" s="36">
        <v>0</v>
      </c>
      <c r="BD121" s="36">
        <v>0</v>
      </c>
      <c r="BE121" s="36">
        <v>1</v>
      </c>
      <c r="BF121">
        <f t="shared" si="36"/>
        <v>-1.34717E-2</v>
      </c>
      <c r="BG121" s="36">
        <f t="shared" si="37"/>
        <v>0.23708000000000001</v>
      </c>
      <c r="BH121" s="36">
        <v>0</v>
      </c>
      <c r="BI121" s="36">
        <v>0</v>
      </c>
      <c r="BJ121" s="36">
        <v>0.35149999999999998</v>
      </c>
      <c r="BK121" s="36">
        <v>0</v>
      </c>
      <c r="BL121" s="36">
        <v>0</v>
      </c>
      <c r="BM121" s="36">
        <v>0</v>
      </c>
      <c r="BN121">
        <f t="shared" si="38"/>
        <v>0.48448199999999997</v>
      </c>
      <c r="BO121" s="36">
        <v>0</v>
      </c>
      <c r="BP121" s="40">
        <v>0</v>
      </c>
      <c r="BQ121">
        <f t="shared" si="41"/>
        <v>37</v>
      </c>
      <c r="BR121">
        <f t="shared" si="39"/>
        <v>0.37</v>
      </c>
      <c r="BS121">
        <f t="shared" si="42"/>
        <v>37</v>
      </c>
    </row>
    <row r="122" spans="1:71" x14ac:dyDescent="0.15">
      <c r="A122" t="str">
        <f t="shared" si="40"/>
        <v>EW_sand_Ruled_38</v>
      </c>
      <c r="B122" s="42" t="s">
        <v>88</v>
      </c>
      <c r="C122" s="36" t="s">
        <v>286</v>
      </c>
      <c r="D122" s="42" t="s">
        <v>233</v>
      </c>
      <c r="E122" s="36">
        <v>46</v>
      </c>
      <c r="F122">
        <f t="shared" si="21"/>
        <v>111.09819999999999</v>
      </c>
      <c r="G122" s="36">
        <v>0</v>
      </c>
      <c r="H122" s="36">
        <v>0</v>
      </c>
      <c r="I122" s="36">
        <v>1</v>
      </c>
      <c r="J122">
        <f t="shared" si="22"/>
        <v>-3.0445000000000002</v>
      </c>
      <c r="K122" s="36">
        <f t="shared" si="23"/>
        <v>10.2049</v>
      </c>
      <c r="L122" s="36">
        <v>0</v>
      </c>
      <c r="M122" s="36">
        <v>1</v>
      </c>
      <c r="N122">
        <f t="shared" si="24"/>
        <v>-0.91779999999999995</v>
      </c>
      <c r="O122">
        <f t="shared" si="25"/>
        <v>8.4646840000000001</v>
      </c>
      <c r="P122" s="36">
        <v>0</v>
      </c>
      <c r="Q122" s="36">
        <v>0</v>
      </c>
      <c r="R122">
        <f t="shared" si="26"/>
        <v>0.94053340000000007</v>
      </c>
      <c r="S122" s="36">
        <v>0</v>
      </c>
      <c r="T122" s="36">
        <v>0</v>
      </c>
      <c r="U122" s="36">
        <v>0</v>
      </c>
      <c r="V122" s="36">
        <v>20</v>
      </c>
      <c r="W122" s="36">
        <v>0</v>
      </c>
      <c r="X122" s="36">
        <v>0</v>
      </c>
      <c r="Y122" s="36">
        <v>1</v>
      </c>
      <c r="Z122">
        <f t="shared" si="27"/>
        <v>-0.12217799999999999</v>
      </c>
      <c r="AA122" s="36">
        <v>0.26050000000000001</v>
      </c>
      <c r="AB122" s="36">
        <v>0</v>
      </c>
      <c r="AC122" s="36">
        <v>0</v>
      </c>
      <c r="AD122" s="36">
        <v>17</v>
      </c>
      <c r="AE122" s="36">
        <v>0</v>
      </c>
      <c r="AF122" s="36">
        <v>0</v>
      </c>
      <c r="AG122" s="36">
        <v>0</v>
      </c>
      <c r="AH122" s="36">
        <v>1E-4</v>
      </c>
      <c r="AI122" s="36">
        <v>0</v>
      </c>
      <c r="AJ122" s="36">
        <v>0</v>
      </c>
      <c r="AK122" s="36">
        <v>1</v>
      </c>
      <c r="AL122">
        <f t="shared" si="28"/>
        <v>-9.7183999999999965E-2</v>
      </c>
      <c r="AM122">
        <f t="shared" si="29"/>
        <v>1.6105399999999999</v>
      </c>
      <c r="AN122" s="36">
        <v>0</v>
      </c>
      <c r="AO122" s="36">
        <v>1</v>
      </c>
      <c r="AP122">
        <f t="shared" si="30"/>
        <v>-2.1148E-2</v>
      </c>
      <c r="AQ122">
        <f t="shared" si="31"/>
        <v>0.403368</v>
      </c>
      <c r="AR122" s="36">
        <v>0</v>
      </c>
      <c r="AS122" s="36">
        <v>1</v>
      </c>
      <c r="AT122">
        <f t="shared" si="32"/>
        <v>-0.17106500000000002</v>
      </c>
      <c r="AU122">
        <f t="shared" si="33"/>
        <v>5.3707000000000003</v>
      </c>
      <c r="AV122" s="36">
        <v>0</v>
      </c>
      <c r="AW122" s="36">
        <v>1</v>
      </c>
      <c r="AX122">
        <f t="shared" si="34"/>
        <v>-2.1624999999999998E-2</v>
      </c>
      <c r="AY122">
        <f t="shared" si="35"/>
        <v>0.40279199999999998</v>
      </c>
      <c r="AZ122" s="36">
        <v>0</v>
      </c>
      <c r="BA122" s="36">
        <v>0</v>
      </c>
      <c r="BB122" s="36">
        <v>44.89</v>
      </c>
      <c r="BC122" s="36">
        <v>0</v>
      </c>
      <c r="BD122" s="36">
        <v>0</v>
      </c>
      <c r="BE122" s="36">
        <v>1</v>
      </c>
      <c r="BF122">
        <f t="shared" si="36"/>
        <v>-1.4375799999999998E-2</v>
      </c>
      <c r="BG122" s="36">
        <f t="shared" si="37"/>
        <v>0.24079</v>
      </c>
      <c r="BH122" s="36">
        <v>0</v>
      </c>
      <c r="BI122" s="36">
        <v>0</v>
      </c>
      <c r="BJ122" s="36">
        <v>0.35149999999999998</v>
      </c>
      <c r="BK122" s="36">
        <v>0</v>
      </c>
      <c r="BL122" s="36">
        <v>0</v>
      </c>
      <c r="BM122" s="36">
        <v>0</v>
      </c>
      <c r="BN122">
        <f t="shared" si="38"/>
        <v>0.48946800000000001</v>
      </c>
      <c r="BO122" s="36">
        <v>0</v>
      </c>
      <c r="BP122" s="40">
        <v>0</v>
      </c>
      <c r="BQ122">
        <f t="shared" si="41"/>
        <v>38</v>
      </c>
      <c r="BR122">
        <f t="shared" si="39"/>
        <v>0.38</v>
      </c>
      <c r="BS122">
        <f t="shared" si="42"/>
        <v>38</v>
      </c>
    </row>
    <row r="123" spans="1:71" x14ac:dyDescent="0.15">
      <c r="A123" t="str">
        <f t="shared" si="40"/>
        <v>EW_sand_Ruled_39</v>
      </c>
      <c r="B123" s="42" t="s">
        <v>88</v>
      </c>
      <c r="C123" s="36" t="s">
        <v>286</v>
      </c>
      <c r="D123" s="42" t="s">
        <v>233</v>
      </c>
      <c r="E123" s="36">
        <v>47</v>
      </c>
      <c r="F123">
        <f t="shared" si="21"/>
        <v>110.1771</v>
      </c>
      <c r="G123" s="36">
        <v>0</v>
      </c>
      <c r="H123" s="36">
        <v>0</v>
      </c>
      <c r="I123" s="36">
        <v>1</v>
      </c>
      <c r="J123">
        <f t="shared" si="22"/>
        <v>-3.1335000000000002</v>
      </c>
      <c r="K123" s="36">
        <f t="shared" si="23"/>
        <v>10.463800000000001</v>
      </c>
      <c r="L123" s="36">
        <v>0</v>
      </c>
      <c r="M123" s="36">
        <v>1</v>
      </c>
      <c r="N123">
        <f t="shared" si="24"/>
        <v>-0.91779999999999995</v>
      </c>
      <c r="O123">
        <f t="shared" si="25"/>
        <v>8.4577020000000012</v>
      </c>
      <c r="P123" s="36">
        <v>0</v>
      </c>
      <c r="Q123" s="36">
        <v>0</v>
      </c>
      <c r="R123">
        <f t="shared" si="26"/>
        <v>0.94115270000000006</v>
      </c>
      <c r="S123" s="36">
        <v>0</v>
      </c>
      <c r="T123" s="36">
        <v>0</v>
      </c>
      <c r="U123" s="36">
        <v>0</v>
      </c>
      <c r="V123" s="36">
        <v>20</v>
      </c>
      <c r="W123" s="36">
        <v>0</v>
      </c>
      <c r="X123" s="36">
        <v>0</v>
      </c>
      <c r="Y123" s="36">
        <v>1</v>
      </c>
      <c r="Z123">
        <f t="shared" si="27"/>
        <v>-0.12015899999999999</v>
      </c>
      <c r="AA123" s="36">
        <v>0.26050000000000001</v>
      </c>
      <c r="AB123" s="36">
        <v>0</v>
      </c>
      <c r="AC123" s="36">
        <v>0</v>
      </c>
      <c r="AD123" s="36">
        <v>17</v>
      </c>
      <c r="AE123" s="36">
        <v>0</v>
      </c>
      <c r="AF123" s="36">
        <v>0</v>
      </c>
      <c r="AG123" s="36">
        <v>0</v>
      </c>
      <c r="AH123" s="36">
        <v>1E-4</v>
      </c>
      <c r="AI123" s="36">
        <v>0</v>
      </c>
      <c r="AJ123" s="36">
        <v>0</v>
      </c>
      <c r="AK123" s="36">
        <v>1</v>
      </c>
      <c r="AL123">
        <f t="shared" si="28"/>
        <v>-0.10420199999999999</v>
      </c>
      <c r="AM123">
        <f t="shared" si="29"/>
        <v>1.63937</v>
      </c>
      <c r="AN123" s="36">
        <v>0</v>
      </c>
      <c r="AO123" s="36">
        <v>1</v>
      </c>
      <c r="AP123">
        <f t="shared" si="30"/>
        <v>-2.2753999999999996E-2</v>
      </c>
      <c r="AQ123">
        <f t="shared" si="31"/>
        <v>0.41136400000000001</v>
      </c>
      <c r="AR123" s="36">
        <v>0</v>
      </c>
      <c r="AS123" s="36">
        <v>1</v>
      </c>
      <c r="AT123">
        <f t="shared" si="32"/>
        <v>-0.17535700000000001</v>
      </c>
      <c r="AU123">
        <f t="shared" si="33"/>
        <v>5.3408499999999997</v>
      </c>
      <c r="AV123" s="36">
        <v>0</v>
      </c>
      <c r="AW123" s="36">
        <v>1</v>
      </c>
      <c r="AX123">
        <f t="shared" si="34"/>
        <v>-2.2325499999999998E-2</v>
      </c>
      <c r="AY123">
        <f t="shared" si="35"/>
        <v>0.41076599999999996</v>
      </c>
      <c r="AZ123" s="36">
        <v>0</v>
      </c>
      <c r="BA123" s="36">
        <v>0</v>
      </c>
      <c r="BB123" s="36">
        <v>44.89</v>
      </c>
      <c r="BC123" s="36">
        <v>0</v>
      </c>
      <c r="BD123" s="36">
        <v>0</v>
      </c>
      <c r="BE123" s="36">
        <v>1</v>
      </c>
      <c r="BF123">
        <f t="shared" si="36"/>
        <v>-1.5279900000000003E-2</v>
      </c>
      <c r="BG123" s="36">
        <f t="shared" si="37"/>
        <v>0.2445</v>
      </c>
      <c r="BH123" s="36">
        <v>0</v>
      </c>
      <c r="BI123" s="36">
        <v>0</v>
      </c>
      <c r="BJ123" s="36">
        <v>0.35149999999999998</v>
      </c>
      <c r="BK123" s="36">
        <v>0</v>
      </c>
      <c r="BL123" s="36">
        <v>0</v>
      </c>
      <c r="BM123" s="36">
        <v>0</v>
      </c>
      <c r="BN123">
        <f t="shared" si="38"/>
        <v>0.49445399999999995</v>
      </c>
      <c r="BO123" s="36">
        <v>0</v>
      </c>
      <c r="BP123" s="40">
        <v>0</v>
      </c>
      <c r="BQ123">
        <f t="shared" si="41"/>
        <v>39</v>
      </c>
      <c r="BR123">
        <f t="shared" si="39"/>
        <v>0.39</v>
      </c>
      <c r="BS123">
        <f t="shared" si="42"/>
        <v>39</v>
      </c>
    </row>
    <row r="124" spans="1:71" x14ac:dyDescent="0.15">
      <c r="A124" t="str">
        <f t="shared" si="40"/>
        <v>EW_sand_Ruled_40</v>
      </c>
      <c r="B124" s="42" t="s">
        <v>88</v>
      </c>
      <c r="C124" s="36" t="s">
        <v>286</v>
      </c>
      <c r="D124" s="42" t="s">
        <v>233</v>
      </c>
      <c r="E124" s="36">
        <v>48</v>
      </c>
      <c r="F124">
        <f t="shared" si="21"/>
        <v>109.256</v>
      </c>
      <c r="G124" s="36">
        <v>0</v>
      </c>
      <c r="H124" s="36">
        <v>0</v>
      </c>
      <c r="I124" s="36">
        <v>1</v>
      </c>
      <c r="J124">
        <f t="shared" si="22"/>
        <v>-3.2225000000000006</v>
      </c>
      <c r="K124" s="36">
        <f t="shared" si="23"/>
        <v>10.722700000000001</v>
      </c>
      <c r="L124" s="36">
        <v>0</v>
      </c>
      <c r="M124" s="36">
        <v>1</v>
      </c>
      <c r="N124">
        <f t="shared" si="24"/>
        <v>-0.91779999999999995</v>
      </c>
      <c r="O124">
        <f t="shared" si="25"/>
        <v>8.4507200000000005</v>
      </c>
      <c r="P124" s="36">
        <v>0</v>
      </c>
      <c r="Q124" s="36">
        <v>0</v>
      </c>
      <c r="R124">
        <f t="shared" si="26"/>
        <v>0.94177200000000005</v>
      </c>
      <c r="S124" s="36">
        <v>0</v>
      </c>
      <c r="T124" s="36">
        <v>0</v>
      </c>
      <c r="U124" s="36">
        <v>0</v>
      </c>
      <c r="V124" s="36">
        <v>20</v>
      </c>
      <c r="W124" s="36">
        <v>0</v>
      </c>
      <c r="X124" s="36">
        <v>0</v>
      </c>
      <c r="Y124" s="36">
        <v>1</v>
      </c>
      <c r="Z124">
        <f t="shared" si="27"/>
        <v>-0.11814</v>
      </c>
      <c r="AA124" s="36">
        <v>0.26050000000000001</v>
      </c>
      <c r="AB124" s="36">
        <v>0</v>
      </c>
      <c r="AC124" s="36">
        <v>0</v>
      </c>
      <c r="AD124" s="36">
        <v>17</v>
      </c>
      <c r="AE124" s="36">
        <v>0</v>
      </c>
      <c r="AF124" s="36">
        <v>0</v>
      </c>
      <c r="AG124" s="36">
        <v>0</v>
      </c>
      <c r="AH124" s="36">
        <v>1E-4</v>
      </c>
      <c r="AI124" s="36">
        <v>0</v>
      </c>
      <c r="AJ124" s="36">
        <v>0</v>
      </c>
      <c r="AK124" s="36">
        <v>1</v>
      </c>
      <c r="AL124">
        <f t="shared" si="28"/>
        <v>-0.11122000000000001</v>
      </c>
      <c r="AM124">
        <f t="shared" si="29"/>
        <v>1.6682000000000001</v>
      </c>
      <c r="AN124" s="36">
        <v>0</v>
      </c>
      <c r="AO124" s="36">
        <v>1</v>
      </c>
      <c r="AP124">
        <f t="shared" si="30"/>
        <v>-2.4360000000000007E-2</v>
      </c>
      <c r="AQ124">
        <f t="shared" si="31"/>
        <v>0.41936000000000001</v>
      </c>
      <c r="AR124" s="36">
        <v>0</v>
      </c>
      <c r="AS124" s="36">
        <v>1</v>
      </c>
      <c r="AT124">
        <f t="shared" si="32"/>
        <v>-0.17964900000000003</v>
      </c>
      <c r="AU124">
        <f t="shared" si="33"/>
        <v>5.3109999999999999</v>
      </c>
      <c r="AV124" s="36">
        <v>0</v>
      </c>
      <c r="AW124" s="36">
        <v>1</v>
      </c>
      <c r="AX124">
        <f t="shared" si="34"/>
        <v>-2.3026000000000005E-2</v>
      </c>
      <c r="AY124">
        <f t="shared" si="35"/>
        <v>0.41874</v>
      </c>
      <c r="AZ124" s="36">
        <v>0</v>
      </c>
      <c r="BA124" s="36">
        <v>0</v>
      </c>
      <c r="BB124" s="36">
        <v>44.89</v>
      </c>
      <c r="BC124" s="36">
        <v>0</v>
      </c>
      <c r="BD124" s="36">
        <v>0</v>
      </c>
      <c r="BE124" s="36">
        <v>1</v>
      </c>
      <c r="BF124">
        <f t="shared" si="36"/>
        <v>-1.6184E-2</v>
      </c>
      <c r="BG124" s="36">
        <f t="shared" si="37"/>
        <v>0.24820999999999999</v>
      </c>
      <c r="BH124" s="36">
        <v>0</v>
      </c>
      <c r="BI124" s="36">
        <v>0</v>
      </c>
      <c r="BJ124" s="36">
        <v>0.35149999999999998</v>
      </c>
      <c r="BK124" s="36">
        <v>0</v>
      </c>
      <c r="BL124" s="36">
        <v>0</v>
      </c>
      <c r="BM124" s="36">
        <v>0</v>
      </c>
      <c r="BN124">
        <f t="shared" si="38"/>
        <v>0.49944</v>
      </c>
      <c r="BO124" s="36">
        <v>0</v>
      </c>
      <c r="BP124" s="40">
        <v>0</v>
      </c>
      <c r="BQ124">
        <f t="shared" si="41"/>
        <v>40</v>
      </c>
      <c r="BR124">
        <f t="shared" si="39"/>
        <v>0.4</v>
      </c>
      <c r="BS124">
        <f t="shared" si="42"/>
        <v>40</v>
      </c>
    </row>
    <row r="125" spans="1:71" x14ac:dyDescent="0.15">
      <c r="A125" t="str">
        <f t="shared" si="40"/>
        <v>EW_sand_Ruled_41</v>
      </c>
      <c r="B125" s="42" t="s">
        <v>88</v>
      </c>
      <c r="C125" s="36" t="s">
        <v>286</v>
      </c>
      <c r="D125" s="42" t="s">
        <v>233</v>
      </c>
      <c r="E125" s="36">
        <v>49</v>
      </c>
      <c r="F125">
        <f t="shared" si="21"/>
        <v>108.3349</v>
      </c>
      <c r="G125" s="36">
        <v>0</v>
      </c>
      <c r="H125" s="36">
        <v>0</v>
      </c>
      <c r="I125" s="36">
        <v>1</v>
      </c>
      <c r="J125">
        <f t="shared" si="22"/>
        <v>-3.3115000000000001</v>
      </c>
      <c r="K125" s="36">
        <f t="shared" si="23"/>
        <v>10.9816</v>
      </c>
      <c r="L125" s="36">
        <v>0</v>
      </c>
      <c r="M125" s="36">
        <v>1</v>
      </c>
      <c r="N125">
        <f t="shared" si="24"/>
        <v>-0.91779999999999995</v>
      </c>
      <c r="O125">
        <f t="shared" si="25"/>
        <v>8.4437379999999997</v>
      </c>
      <c r="P125" s="36">
        <v>0</v>
      </c>
      <c r="Q125" s="36">
        <v>0</v>
      </c>
      <c r="R125">
        <f t="shared" si="26"/>
        <v>0.94239130000000004</v>
      </c>
      <c r="S125" s="36">
        <v>0</v>
      </c>
      <c r="T125" s="36">
        <v>0</v>
      </c>
      <c r="U125" s="36">
        <v>0</v>
      </c>
      <c r="V125" s="36">
        <v>20</v>
      </c>
      <c r="W125" s="36">
        <v>0</v>
      </c>
      <c r="X125" s="36">
        <v>0</v>
      </c>
      <c r="Y125" s="36">
        <v>1</v>
      </c>
      <c r="Z125">
        <f t="shared" si="27"/>
        <v>-0.116121</v>
      </c>
      <c r="AA125" s="36">
        <v>0.26050000000000001</v>
      </c>
      <c r="AB125" s="36">
        <v>0</v>
      </c>
      <c r="AC125" s="36">
        <v>0</v>
      </c>
      <c r="AD125" s="36">
        <v>17</v>
      </c>
      <c r="AE125" s="36">
        <v>0</v>
      </c>
      <c r="AF125" s="36">
        <v>0</v>
      </c>
      <c r="AG125" s="36">
        <v>0</v>
      </c>
      <c r="AH125" s="36">
        <v>1E-4</v>
      </c>
      <c r="AI125" s="36">
        <v>0</v>
      </c>
      <c r="AJ125" s="36">
        <v>0</v>
      </c>
      <c r="AK125" s="36">
        <v>1</v>
      </c>
      <c r="AL125">
        <f t="shared" si="28"/>
        <v>-0.11823799999999998</v>
      </c>
      <c r="AM125">
        <f t="shared" si="29"/>
        <v>1.6970299999999998</v>
      </c>
      <c r="AN125" s="36">
        <v>0</v>
      </c>
      <c r="AO125" s="36">
        <v>1</v>
      </c>
      <c r="AP125">
        <f t="shared" si="30"/>
        <v>-2.5965999999999989E-2</v>
      </c>
      <c r="AQ125">
        <f t="shared" si="31"/>
        <v>0.42735599999999996</v>
      </c>
      <c r="AR125" s="36">
        <v>0</v>
      </c>
      <c r="AS125" s="36">
        <v>1</v>
      </c>
      <c r="AT125">
        <f t="shared" si="32"/>
        <v>-0.18394099999999999</v>
      </c>
      <c r="AU125">
        <f t="shared" si="33"/>
        <v>5.2811500000000002</v>
      </c>
      <c r="AV125" s="36">
        <v>0</v>
      </c>
      <c r="AW125" s="36">
        <v>1</v>
      </c>
      <c r="AX125">
        <f t="shared" si="34"/>
        <v>-2.3726499999999998E-2</v>
      </c>
      <c r="AY125">
        <f t="shared" si="35"/>
        <v>0.42671399999999998</v>
      </c>
      <c r="AZ125" s="36">
        <v>0</v>
      </c>
      <c r="BA125" s="36">
        <v>0</v>
      </c>
      <c r="BB125" s="36">
        <v>44.89</v>
      </c>
      <c r="BC125" s="36">
        <v>0</v>
      </c>
      <c r="BD125" s="36">
        <v>0</v>
      </c>
      <c r="BE125" s="36">
        <v>1</v>
      </c>
      <c r="BF125">
        <f t="shared" si="36"/>
        <v>-1.7088099999999998E-2</v>
      </c>
      <c r="BG125" s="36">
        <f t="shared" si="37"/>
        <v>0.25191999999999998</v>
      </c>
      <c r="BH125" s="36">
        <v>0</v>
      </c>
      <c r="BI125" s="36">
        <v>0</v>
      </c>
      <c r="BJ125" s="36">
        <v>0.35149999999999998</v>
      </c>
      <c r="BK125" s="36">
        <v>0</v>
      </c>
      <c r="BL125" s="36">
        <v>0</v>
      </c>
      <c r="BM125" s="36">
        <v>0</v>
      </c>
      <c r="BN125">
        <f t="shared" si="38"/>
        <v>0.50442600000000004</v>
      </c>
      <c r="BO125" s="36">
        <v>0</v>
      </c>
      <c r="BP125" s="40">
        <v>0</v>
      </c>
      <c r="BQ125">
        <f t="shared" si="41"/>
        <v>41</v>
      </c>
      <c r="BR125">
        <f t="shared" si="39"/>
        <v>0.41</v>
      </c>
      <c r="BS125">
        <f t="shared" si="42"/>
        <v>41</v>
      </c>
    </row>
    <row r="126" spans="1:71" x14ac:dyDescent="0.15">
      <c r="A126" t="str">
        <f t="shared" si="40"/>
        <v>EW_sand_Ruled_42</v>
      </c>
      <c r="B126" s="42" t="s">
        <v>88</v>
      </c>
      <c r="C126" s="36" t="s">
        <v>286</v>
      </c>
      <c r="D126" s="42" t="s">
        <v>233</v>
      </c>
      <c r="E126" s="36">
        <v>50</v>
      </c>
      <c r="F126">
        <f t="shared" si="21"/>
        <v>107.41379999999999</v>
      </c>
      <c r="G126" s="36">
        <v>0</v>
      </c>
      <c r="H126" s="36">
        <v>0</v>
      </c>
      <c r="I126" s="36">
        <v>1</v>
      </c>
      <c r="J126">
        <f t="shared" si="22"/>
        <v>-3.4005000000000001</v>
      </c>
      <c r="K126" s="36">
        <f t="shared" si="23"/>
        <v>11.240499999999999</v>
      </c>
      <c r="L126" s="36">
        <v>0</v>
      </c>
      <c r="M126" s="36">
        <v>1</v>
      </c>
      <c r="N126">
        <f t="shared" si="24"/>
        <v>-0.91779999999999995</v>
      </c>
      <c r="O126">
        <f t="shared" si="25"/>
        <v>8.4367560000000008</v>
      </c>
      <c r="P126" s="36">
        <v>0</v>
      </c>
      <c r="Q126" s="36">
        <v>0</v>
      </c>
      <c r="R126">
        <f t="shared" si="26"/>
        <v>0.94301060000000003</v>
      </c>
      <c r="S126" s="36">
        <v>0</v>
      </c>
      <c r="T126" s="36">
        <v>0</v>
      </c>
      <c r="U126" s="36">
        <v>0</v>
      </c>
      <c r="V126" s="36">
        <v>20</v>
      </c>
      <c r="W126" s="36">
        <v>0</v>
      </c>
      <c r="X126" s="36">
        <v>0</v>
      </c>
      <c r="Y126" s="36">
        <v>1</v>
      </c>
      <c r="Z126">
        <f t="shared" si="27"/>
        <v>-0.114102</v>
      </c>
      <c r="AA126" s="36">
        <v>0.26050000000000001</v>
      </c>
      <c r="AB126" s="36">
        <v>0</v>
      </c>
      <c r="AC126" s="36">
        <v>0</v>
      </c>
      <c r="AD126" s="36">
        <v>17</v>
      </c>
      <c r="AE126" s="36">
        <v>0</v>
      </c>
      <c r="AF126" s="36">
        <v>0</v>
      </c>
      <c r="AG126" s="36">
        <v>0</v>
      </c>
      <c r="AH126" s="36">
        <v>1E-4</v>
      </c>
      <c r="AI126" s="36">
        <v>0</v>
      </c>
      <c r="AJ126" s="36">
        <v>0</v>
      </c>
      <c r="AK126" s="36">
        <v>1</v>
      </c>
      <c r="AL126">
        <f t="shared" si="28"/>
        <v>-0.12525599999999995</v>
      </c>
      <c r="AM126">
        <f t="shared" si="29"/>
        <v>1.7258599999999999</v>
      </c>
      <c r="AN126" s="36">
        <v>0</v>
      </c>
      <c r="AO126" s="36">
        <v>1</v>
      </c>
      <c r="AP126">
        <f t="shared" si="30"/>
        <v>-2.7571999999999999E-2</v>
      </c>
      <c r="AQ126">
        <f t="shared" si="31"/>
        <v>0.43535199999999996</v>
      </c>
      <c r="AR126" s="36">
        <v>0</v>
      </c>
      <c r="AS126" s="36">
        <v>1</v>
      </c>
      <c r="AT126">
        <f t="shared" si="32"/>
        <v>-0.18823300000000001</v>
      </c>
      <c r="AU126">
        <f t="shared" si="33"/>
        <v>5.2513000000000005</v>
      </c>
      <c r="AV126" s="36">
        <v>0</v>
      </c>
      <c r="AW126" s="36">
        <v>1</v>
      </c>
      <c r="AX126">
        <f t="shared" si="34"/>
        <v>-2.4426999999999997E-2</v>
      </c>
      <c r="AY126">
        <f t="shared" si="35"/>
        <v>0.43468799999999996</v>
      </c>
      <c r="AZ126" s="36">
        <v>0</v>
      </c>
      <c r="BA126" s="36">
        <v>0</v>
      </c>
      <c r="BB126" s="36">
        <v>44.89</v>
      </c>
      <c r="BC126" s="36">
        <v>0</v>
      </c>
      <c r="BD126" s="36">
        <v>0</v>
      </c>
      <c r="BE126" s="36">
        <v>1</v>
      </c>
      <c r="BF126">
        <f t="shared" si="36"/>
        <v>-1.7992199999999996E-2</v>
      </c>
      <c r="BG126" s="36">
        <f t="shared" si="37"/>
        <v>0.25562999999999997</v>
      </c>
      <c r="BH126" s="36">
        <v>0</v>
      </c>
      <c r="BI126" s="36">
        <v>0</v>
      </c>
      <c r="BJ126" s="36">
        <v>0.35149999999999998</v>
      </c>
      <c r="BK126" s="36">
        <v>0</v>
      </c>
      <c r="BL126" s="36">
        <v>0</v>
      </c>
      <c r="BM126" s="36">
        <v>0</v>
      </c>
      <c r="BN126">
        <f t="shared" si="38"/>
        <v>0.50941199999999998</v>
      </c>
      <c r="BO126" s="36">
        <v>0</v>
      </c>
      <c r="BP126" s="40">
        <v>0</v>
      </c>
      <c r="BQ126">
        <f t="shared" si="41"/>
        <v>42</v>
      </c>
      <c r="BR126">
        <f t="shared" si="39"/>
        <v>0.42</v>
      </c>
      <c r="BS126">
        <f t="shared" si="42"/>
        <v>42</v>
      </c>
    </row>
    <row r="127" spans="1:71" x14ac:dyDescent="0.15">
      <c r="A127" t="str">
        <f t="shared" si="40"/>
        <v>EW_sand_Ruled_43</v>
      </c>
      <c r="B127" s="42" t="s">
        <v>88</v>
      </c>
      <c r="C127" s="36" t="s">
        <v>286</v>
      </c>
      <c r="D127" s="42" t="s">
        <v>233</v>
      </c>
      <c r="E127" s="36">
        <v>51</v>
      </c>
      <c r="F127">
        <f t="shared" si="21"/>
        <v>106.49269999999999</v>
      </c>
      <c r="G127" s="36">
        <v>0</v>
      </c>
      <c r="H127" s="36">
        <v>0</v>
      </c>
      <c r="I127" s="36">
        <v>1</v>
      </c>
      <c r="J127">
        <f t="shared" si="22"/>
        <v>-3.4895</v>
      </c>
      <c r="K127" s="36">
        <f t="shared" si="23"/>
        <v>11.4994</v>
      </c>
      <c r="L127" s="36">
        <v>0</v>
      </c>
      <c r="M127" s="36">
        <v>1</v>
      </c>
      <c r="N127">
        <f t="shared" si="24"/>
        <v>-0.91779999999999995</v>
      </c>
      <c r="O127">
        <f t="shared" si="25"/>
        <v>8.4297740000000001</v>
      </c>
      <c r="P127" s="36">
        <v>0</v>
      </c>
      <c r="Q127" s="36">
        <v>0</v>
      </c>
      <c r="R127">
        <f t="shared" si="26"/>
        <v>0.94362990000000002</v>
      </c>
      <c r="S127" s="36">
        <v>0</v>
      </c>
      <c r="T127" s="36">
        <v>0</v>
      </c>
      <c r="U127" s="36">
        <v>0</v>
      </c>
      <c r="V127" s="36">
        <v>20</v>
      </c>
      <c r="W127" s="36">
        <v>0</v>
      </c>
      <c r="X127" s="36">
        <v>0</v>
      </c>
      <c r="Y127" s="36">
        <v>1</v>
      </c>
      <c r="Z127">
        <f t="shared" si="27"/>
        <v>-0.112083</v>
      </c>
      <c r="AA127" s="36">
        <v>0.26050000000000001</v>
      </c>
      <c r="AB127" s="36">
        <v>0</v>
      </c>
      <c r="AC127" s="36">
        <v>0</v>
      </c>
      <c r="AD127" s="36">
        <v>17</v>
      </c>
      <c r="AE127" s="36">
        <v>0</v>
      </c>
      <c r="AF127" s="36">
        <v>0</v>
      </c>
      <c r="AG127" s="36">
        <v>0</v>
      </c>
      <c r="AH127" s="36">
        <v>1E-4</v>
      </c>
      <c r="AI127" s="36">
        <v>0</v>
      </c>
      <c r="AJ127" s="36">
        <v>0</v>
      </c>
      <c r="AK127" s="36">
        <v>1</v>
      </c>
      <c r="AL127">
        <f t="shared" si="28"/>
        <v>-0.13227399999999997</v>
      </c>
      <c r="AM127">
        <f t="shared" si="29"/>
        <v>1.7546900000000001</v>
      </c>
      <c r="AN127" s="36">
        <v>0</v>
      </c>
      <c r="AO127" s="36">
        <v>1</v>
      </c>
      <c r="AP127">
        <f t="shared" si="30"/>
        <v>-2.9177999999999996E-2</v>
      </c>
      <c r="AQ127">
        <f t="shared" si="31"/>
        <v>0.44334799999999996</v>
      </c>
      <c r="AR127" s="36">
        <v>0</v>
      </c>
      <c r="AS127" s="36">
        <v>1</v>
      </c>
      <c r="AT127">
        <f t="shared" si="32"/>
        <v>-0.192525</v>
      </c>
      <c r="AU127">
        <f t="shared" si="33"/>
        <v>5.2214499999999999</v>
      </c>
      <c r="AV127" s="36">
        <v>0</v>
      </c>
      <c r="AW127" s="36">
        <v>1</v>
      </c>
      <c r="AX127">
        <f t="shared" si="34"/>
        <v>-2.5127499999999997E-2</v>
      </c>
      <c r="AY127">
        <f t="shared" si="35"/>
        <v>0.442662</v>
      </c>
      <c r="AZ127" s="36">
        <v>0</v>
      </c>
      <c r="BA127" s="36">
        <v>0</v>
      </c>
      <c r="BB127" s="36">
        <v>44.89</v>
      </c>
      <c r="BC127" s="36">
        <v>0</v>
      </c>
      <c r="BD127" s="36">
        <v>0</v>
      </c>
      <c r="BE127" s="36">
        <v>1</v>
      </c>
      <c r="BF127">
        <f t="shared" si="36"/>
        <v>-1.8896300000000001E-2</v>
      </c>
      <c r="BG127" s="36">
        <f t="shared" si="37"/>
        <v>0.25934000000000001</v>
      </c>
      <c r="BH127" s="36">
        <v>0</v>
      </c>
      <c r="BI127" s="36">
        <v>0</v>
      </c>
      <c r="BJ127" s="36">
        <v>0.35149999999999998</v>
      </c>
      <c r="BK127" s="36">
        <v>0</v>
      </c>
      <c r="BL127" s="36">
        <v>0</v>
      </c>
      <c r="BM127" s="36">
        <v>0</v>
      </c>
      <c r="BN127">
        <f t="shared" si="38"/>
        <v>0.51439800000000002</v>
      </c>
      <c r="BO127" s="36">
        <v>0</v>
      </c>
      <c r="BP127" s="40">
        <v>0</v>
      </c>
      <c r="BQ127">
        <f t="shared" si="41"/>
        <v>43</v>
      </c>
      <c r="BR127">
        <f t="shared" si="39"/>
        <v>0.43</v>
      </c>
      <c r="BS127">
        <f t="shared" si="42"/>
        <v>43</v>
      </c>
    </row>
    <row r="128" spans="1:71" x14ac:dyDescent="0.15">
      <c r="A128" t="str">
        <f t="shared" si="40"/>
        <v>EW_sand_Ruled_44</v>
      </c>
      <c r="B128" s="42" t="s">
        <v>88</v>
      </c>
      <c r="C128" s="36" t="s">
        <v>286</v>
      </c>
      <c r="D128" s="42" t="s">
        <v>233</v>
      </c>
      <c r="E128" s="36">
        <v>52</v>
      </c>
      <c r="F128">
        <f t="shared" si="21"/>
        <v>105.57159999999999</v>
      </c>
      <c r="G128" s="36">
        <v>0</v>
      </c>
      <c r="H128" s="36">
        <v>0</v>
      </c>
      <c r="I128" s="36">
        <v>1</v>
      </c>
      <c r="J128">
        <f t="shared" si="22"/>
        <v>-3.5785000000000005</v>
      </c>
      <c r="K128" s="36">
        <f t="shared" si="23"/>
        <v>11.7583</v>
      </c>
      <c r="L128" s="36">
        <v>0</v>
      </c>
      <c r="M128" s="36">
        <v>1</v>
      </c>
      <c r="N128">
        <f t="shared" si="24"/>
        <v>-0.91779999999999995</v>
      </c>
      <c r="O128">
        <f t="shared" si="25"/>
        <v>8.4227920000000012</v>
      </c>
      <c r="P128" s="36">
        <v>0</v>
      </c>
      <c r="Q128" s="36">
        <v>0</v>
      </c>
      <c r="R128">
        <f t="shared" si="26"/>
        <v>0.94424920000000001</v>
      </c>
      <c r="S128" s="36">
        <v>0</v>
      </c>
      <c r="T128" s="36">
        <v>0</v>
      </c>
      <c r="U128" s="36">
        <v>0</v>
      </c>
      <c r="V128" s="36">
        <v>20</v>
      </c>
      <c r="W128" s="36">
        <v>0</v>
      </c>
      <c r="X128" s="36">
        <v>0</v>
      </c>
      <c r="Y128" s="36">
        <v>1</v>
      </c>
      <c r="Z128">
        <f t="shared" si="27"/>
        <v>-0.110064</v>
      </c>
      <c r="AA128" s="36">
        <v>0.26050000000000001</v>
      </c>
      <c r="AB128" s="36">
        <v>0</v>
      </c>
      <c r="AC128" s="36">
        <v>0</v>
      </c>
      <c r="AD128" s="36">
        <v>17</v>
      </c>
      <c r="AE128" s="36">
        <v>0</v>
      </c>
      <c r="AF128" s="36">
        <v>0</v>
      </c>
      <c r="AG128" s="36">
        <v>0</v>
      </c>
      <c r="AH128" s="36">
        <v>1E-4</v>
      </c>
      <c r="AI128" s="36">
        <v>0</v>
      </c>
      <c r="AJ128" s="36">
        <v>0</v>
      </c>
      <c r="AK128" s="36">
        <v>1</v>
      </c>
      <c r="AL128">
        <f t="shared" si="28"/>
        <v>-0.139292</v>
      </c>
      <c r="AM128">
        <f t="shared" si="29"/>
        <v>1.7835200000000002</v>
      </c>
      <c r="AN128" s="36">
        <v>0</v>
      </c>
      <c r="AO128" s="36">
        <v>1</v>
      </c>
      <c r="AP128">
        <f t="shared" si="30"/>
        <v>-3.0783999999999992E-2</v>
      </c>
      <c r="AQ128">
        <f t="shared" si="31"/>
        <v>0.45134399999999997</v>
      </c>
      <c r="AR128" s="36">
        <v>0</v>
      </c>
      <c r="AS128" s="36">
        <v>1</v>
      </c>
      <c r="AT128">
        <f t="shared" si="32"/>
        <v>-0.19681700000000002</v>
      </c>
      <c r="AU128">
        <f t="shared" si="33"/>
        <v>5.1916000000000002</v>
      </c>
      <c r="AV128" s="36">
        <v>0</v>
      </c>
      <c r="AW128" s="36">
        <v>1</v>
      </c>
      <c r="AX128">
        <f t="shared" si="34"/>
        <v>-2.5828000000000004E-2</v>
      </c>
      <c r="AY128">
        <f t="shared" si="35"/>
        <v>0.45063599999999998</v>
      </c>
      <c r="AZ128" s="36">
        <v>0</v>
      </c>
      <c r="BA128" s="36">
        <v>0</v>
      </c>
      <c r="BB128" s="36">
        <v>44.89</v>
      </c>
      <c r="BC128" s="36">
        <v>0</v>
      </c>
      <c r="BD128" s="36">
        <v>0</v>
      </c>
      <c r="BE128" s="36">
        <v>1</v>
      </c>
      <c r="BF128">
        <f t="shared" si="36"/>
        <v>-1.9800399999999999E-2</v>
      </c>
      <c r="BG128" s="36">
        <f t="shared" si="37"/>
        <v>0.26305000000000001</v>
      </c>
      <c r="BH128" s="36">
        <v>0</v>
      </c>
      <c r="BI128" s="36">
        <v>0</v>
      </c>
      <c r="BJ128" s="36">
        <v>0.35149999999999998</v>
      </c>
      <c r="BK128" s="36">
        <v>0</v>
      </c>
      <c r="BL128" s="36">
        <v>0</v>
      </c>
      <c r="BM128" s="36">
        <v>0</v>
      </c>
      <c r="BN128">
        <f t="shared" si="38"/>
        <v>0.51938399999999996</v>
      </c>
      <c r="BO128" s="36">
        <v>0</v>
      </c>
      <c r="BP128" s="40">
        <v>0</v>
      </c>
      <c r="BQ128">
        <f t="shared" si="41"/>
        <v>44</v>
      </c>
      <c r="BR128">
        <f t="shared" si="39"/>
        <v>0.44</v>
      </c>
      <c r="BS128">
        <f t="shared" si="42"/>
        <v>44</v>
      </c>
    </row>
    <row r="129" spans="1:71" x14ac:dyDescent="0.15">
      <c r="A129" t="str">
        <f t="shared" si="40"/>
        <v>EW_sand_Ruled_45</v>
      </c>
      <c r="B129" s="42" t="s">
        <v>88</v>
      </c>
      <c r="C129" s="36" t="s">
        <v>286</v>
      </c>
      <c r="D129" s="42" t="s">
        <v>233</v>
      </c>
      <c r="E129" s="36">
        <v>53</v>
      </c>
      <c r="F129">
        <f t="shared" si="21"/>
        <v>104.65049999999999</v>
      </c>
      <c r="G129" s="36">
        <v>0</v>
      </c>
      <c r="H129" s="36">
        <v>0</v>
      </c>
      <c r="I129" s="36">
        <v>1</v>
      </c>
      <c r="J129">
        <f t="shared" si="22"/>
        <v>-3.6675</v>
      </c>
      <c r="K129" s="36">
        <f t="shared" si="23"/>
        <v>12.017200000000001</v>
      </c>
      <c r="L129" s="36">
        <v>0</v>
      </c>
      <c r="M129" s="36">
        <v>1</v>
      </c>
      <c r="N129">
        <f t="shared" si="24"/>
        <v>-0.91779999999999995</v>
      </c>
      <c r="O129">
        <f t="shared" si="25"/>
        <v>8.4158100000000005</v>
      </c>
      <c r="P129" s="36">
        <v>0</v>
      </c>
      <c r="Q129" s="36">
        <v>0</v>
      </c>
      <c r="R129">
        <f t="shared" si="26"/>
        <v>0.9448685</v>
      </c>
      <c r="S129" s="36">
        <v>0</v>
      </c>
      <c r="T129" s="36">
        <v>0</v>
      </c>
      <c r="U129" s="36">
        <v>0</v>
      </c>
      <c r="V129" s="36">
        <v>20</v>
      </c>
      <c r="W129" s="36">
        <v>0</v>
      </c>
      <c r="X129" s="36">
        <v>0</v>
      </c>
      <c r="Y129" s="36">
        <v>1</v>
      </c>
      <c r="Z129">
        <f t="shared" si="27"/>
        <v>-0.10804499999999999</v>
      </c>
      <c r="AA129" s="36">
        <v>0.26050000000000001</v>
      </c>
      <c r="AB129" s="36">
        <v>0</v>
      </c>
      <c r="AC129" s="36">
        <v>0</v>
      </c>
      <c r="AD129" s="36">
        <v>17</v>
      </c>
      <c r="AE129" s="36">
        <v>0</v>
      </c>
      <c r="AF129" s="36">
        <v>0</v>
      </c>
      <c r="AG129" s="36">
        <v>0</v>
      </c>
      <c r="AH129" s="36">
        <v>1E-4</v>
      </c>
      <c r="AI129" s="36">
        <v>0</v>
      </c>
      <c r="AJ129" s="36">
        <v>0</v>
      </c>
      <c r="AK129" s="36">
        <v>1</v>
      </c>
      <c r="AL129">
        <f t="shared" si="28"/>
        <v>-0.14630999999999997</v>
      </c>
      <c r="AM129">
        <f t="shared" si="29"/>
        <v>1.8123499999999999</v>
      </c>
      <c r="AN129" s="36">
        <v>0</v>
      </c>
      <c r="AO129" s="36">
        <v>1</v>
      </c>
      <c r="AP129">
        <f t="shared" si="30"/>
        <v>-3.2390000000000002E-2</v>
      </c>
      <c r="AQ129">
        <f t="shared" si="31"/>
        <v>0.45933999999999997</v>
      </c>
      <c r="AR129" s="36">
        <v>0</v>
      </c>
      <c r="AS129" s="36">
        <v>1</v>
      </c>
      <c r="AT129">
        <f t="shared" si="32"/>
        <v>-0.20110900000000001</v>
      </c>
      <c r="AU129">
        <f t="shared" si="33"/>
        <v>5.1617499999999996</v>
      </c>
      <c r="AV129" s="36">
        <v>0</v>
      </c>
      <c r="AW129" s="36">
        <v>1</v>
      </c>
      <c r="AX129">
        <f t="shared" si="34"/>
        <v>-2.6528500000000003E-2</v>
      </c>
      <c r="AY129">
        <f t="shared" si="35"/>
        <v>0.45860999999999996</v>
      </c>
      <c r="AZ129" s="36">
        <v>0</v>
      </c>
      <c r="BA129" s="36">
        <v>0</v>
      </c>
      <c r="BB129" s="36">
        <v>44.89</v>
      </c>
      <c r="BC129" s="36">
        <v>0</v>
      </c>
      <c r="BD129" s="36">
        <v>0</v>
      </c>
      <c r="BE129" s="36">
        <v>1</v>
      </c>
      <c r="BF129">
        <f t="shared" si="36"/>
        <v>-2.0704500000000004E-2</v>
      </c>
      <c r="BG129" s="36">
        <f t="shared" si="37"/>
        <v>0.26676</v>
      </c>
      <c r="BH129" s="36">
        <v>0</v>
      </c>
      <c r="BI129" s="36">
        <v>0</v>
      </c>
      <c r="BJ129" s="36">
        <v>0.35149999999999998</v>
      </c>
      <c r="BK129" s="36">
        <v>0</v>
      </c>
      <c r="BL129" s="36">
        <v>0</v>
      </c>
      <c r="BM129" s="36">
        <v>0</v>
      </c>
      <c r="BN129">
        <f t="shared" si="38"/>
        <v>0.52437</v>
      </c>
      <c r="BO129" s="36">
        <v>0</v>
      </c>
      <c r="BP129" s="40">
        <v>0</v>
      </c>
      <c r="BQ129">
        <f t="shared" si="41"/>
        <v>45</v>
      </c>
      <c r="BR129">
        <f t="shared" si="39"/>
        <v>0.45</v>
      </c>
      <c r="BS129">
        <f t="shared" si="42"/>
        <v>45</v>
      </c>
    </row>
    <row r="130" spans="1:71" x14ac:dyDescent="0.15">
      <c r="A130" t="str">
        <f t="shared" si="40"/>
        <v>EW_sand_Ruled_46</v>
      </c>
      <c r="B130" s="42" t="s">
        <v>88</v>
      </c>
      <c r="C130" s="36" t="s">
        <v>286</v>
      </c>
      <c r="D130" s="42" t="s">
        <v>233</v>
      </c>
      <c r="E130" s="36">
        <v>54</v>
      </c>
      <c r="F130">
        <f t="shared" si="21"/>
        <v>103.7294</v>
      </c>
      <c r="G130" s="36">
        <v>0</v>
      </c>
      <c r="H130" s="36">
        <v>0</v>
      </c>
      <c r="I130" s="36">
        <v>1</v>
      </c>
      <c r="J130">
        <f t="shared" si="22"/>
        <v>-3.7565000000000004</v>
      </c>
      <c r="K130" s="36">
        <f t="shared" si="23"/>
        <v>12.276100000000001</v>
      </c>
      <c r="L130" s="36">
        <v>0</v>
      </c>
      <c r="M130" s="36">
        <v>1</v>
      </c>
      <c r="N130">
        <f t="shared" si="24"/>
        <v>-0.91779999999999995</v>
      </c>
      <c r="O130">
        <f t="shared" si="25"/>
        <v>8.4088279999999997</v>
      </c>
      <c r="P130" s="36">
        <v>0</v>
      </c>
      <c r="Q130" s="36">
        <v>0</v>
      </c>
      <c r="R130">
        <f t="shared" si="26"/>
        <v>0.94548779999999999</v>
      </c>
      <c r="S130" s="36">
        <v>0</v>
      </c>
      <c r="T130" s="36">
        <v>0</v>
      </c>
      <c r="U130" s="36">
        <v>0</v>
      </c>
      <c r="V130" s="36">
        <v>20</v>
      </c>
      <c r="W130" s="36">
        <v>0</v>
      </c>
      <c r="X130" s="36">
        <v>0</v>
      </c>
      <c r="Y130" s="36">
        <v>1</v>
      </c>
      <c r="Z130">
        <f t="shared" si="27"/>
        <v>-0.106026</v>
      </c>
      <c r="AA130" s="36">
        <v>0.26050000000000001</v>
      </c>
      <c r="AB130" s="36">
        <v>0</v>
      </c>
      <c r="AC130" s="36">
        <v>0</v>
      </c>
      <c r="AD130" s="36">
        <v>17</v>
      </c>
      <c r="AE130" s="36">
        <v>0</v>
      </c>
      <c r="AF130" s="36">
        <v>0</v>
      </c>
      <c r="AG130" s="36">
        <v>0</v>
      </c>
      <c r="AH130" s="36">
        <v>1E-4</v>
      </c>
      <c r="AI130" s="36">
        <v>0</v>
      </c>
      <c r="AJ130" s="36">
        <v>0</v>
      </c>
      <c r="AK130" s="36">
        <v>1</v>
      </c>
      <c r="AL130">
        <f t="shared" si="28"/>
        <v>-0.15332799999999999</v>
      </c>
      <c r="AM130">
        <f t="shared" si="29"/>
        <v>1.84118</v>
      </c>
      <c r="AN130" s="36">
        <v>0</v>
      </c>
      <c r="AO130" s="36">
        <v>1</v>
      </c>
      <c r="AP130">
        <f t="shared" si="30"/>
        <v>-3.3995999999999998E-2</v>
      </c>
      <c r="AQ130">
        <f t="shared" si="31"/>
        <v>0.46733600000000003</v>
      </c>
      <c r="AR130" s="36">
        <v>0</v>
      </c>
      <c r="AS130" s="36">
        <v>1</v>
      </c>
      <c r="AT130">
        <f t="shared" si="32"/>
        <v>-0.20540100000000003</v>
      </c>
      <c r="AU130">
        <f t="shared" si="33"/>
        <v>5.1318999999999999</v>
      </c>
      <c r="AV130" s="36">
        <v>0</v>
      </c>
      <c r="AW130" s="36">
        <v>1</v>
      </c>
      <c r="AX130">
        <f t="shared" si="34"/>
        <v>-2.7229000000000003E-2</v>
      </c>
      <c r="AY130">
        <f t="shared" si="35"/>
        <v>0.466584</v>
      </c>
      <c r="AZ130" s="36">
        <v>0</v>
      </c>
      <c r="BA130" s="36">
        <v>0</v>
      </c>
      <c r="BB130" s="36">
        <v>44.89</v>
      </c>
      <c r="BC130" s="36">
        <v>0</v>
      </c>
      <c r="BD130" s="36">
        <v>0</v>
      </c>
      <c r="BE130" s="36">
        <v>1</v>
      </c>
      <c r="BF130">
        <f t="shared" si="36"/>
        <v>-2.1608600000000002E-2</v>
      </c>
      <c r="BG130" s="36">
        <f t="shared" si="37"/>
        <v>0.27046999999999999</v>
      </c>
      <c r="BH130" s="36">
        <v>0</v>
      </c>
      <c r="BI130" s="36">
        <v>0</v>
      </c>
      <c r="BJ130" s="36">
        <v>0.35149999999999998</v>
      </c>
      <c r="BK130" s="36">
        <v>0</v>
      </c>
      <c r="BL130" s="36">
        <v>0</v>
      </c>
      <c r="BM130" s="36">
        <v>0</v>
      </c>
      <c r="BN130">
        <f t="shared" si="38"/>
        <v>0.52935599999999994</v>
      </c>
      <c r="BO130" s="36">
        <v>0</v>
      </c>
      <c r="BP130" s="40">
        <v>0</v>
      </c>
      <c r="BQ130">
        <f t="shared" si="41"/>
        <v>46</v>
      </c>
      <c r="BR130">
        <f t="shared" si="39"/>
        <v>0.46</v>
      </c>
      <c r="BS130">
        <f t="shared" si="42"/>
        <v>46</v>
      </c>
    </row>
    <row r="131" spans="1:71" x14ac:dyDescent="0.15">
      <c r="A131" t="str">
        <f t="shared" si="40"/>
        <v>EW_sand_Ruled_47</v>
      </c>
      <c r="B131" s="42" t="s">
        <v>88</v>
      </c>
      <c r="C131" s="36" t="s">
        <v>286</v>
      </c>
      <c r="D131" s="42" t="s">
        <v>233</v>
      </c>
      <c r="E131" s="36">
        <v>55</v>
      </c>
      <c r="F131">
        <f t="shared" si="21"/>
        <v>102.8083</v>
      </c>
      <c r="G131" s="36">
        <v>0</v>
      </c>
      <c r="H131" s="36">
        <v>0</v>
      </c>
      <c r="I131" s="36">
        <v>1</v>
      </c>
      <c r="J131">
        <f t="shared" si="22"/>
        <v>-3.8454999999999999</v>
      </c>
      <c r="K131" s="36">
        <f t="shared" si="23"/>
        <v>12.535</v>
      </c>
      <c r="L131" s="36">
        <v>0</v>
      </c>
      <c r="M131" s="36">
        <v>1</v>
      </c>
      <c r="N131">
        <f t="shared" si="24"/>
        <v>-0.91779999999999995</v>
      </c>
      <c r="O131">
        <f t="shared" si="25"/>
        <v>8.4018460000000008</v>
      </c>
      <c r="P131" s="36">
        <v>0</v>
      </c>
      <c r="Q131" s="36">
        <v>0</v>
      </c>
      <c r="R131">
        <f t="shared" si="26"/>
        <v>0.94610710000000009</v>
      </c>
      <c r="S131" s="36">
        <v>0</v>
      </c>
      <c r="T131" s="36">
        <v>0</v>
      </c>
      <c r="U131" s="36">
        <v>0</v>
      </c>
      <c r="V131" s="36">
        <v>20</v>
      </c>
      <c r="W131" s="36">
        <v>0</v>
      </c>
      <c r="X131" s="36">
        <v>0</v>
      </c>
      <c r="Y131" s="36">
        <v>1</v>
      </c>
      <c r="Z131">
        <f t="shared" si="27"/>
        <v>-0.104007</v>
      </c>
      <c r="AA131" s="36">
        <v>0.26050000000000001</v>
      </c>
      <c r="AB131" s="36">
        <v>0</v>
      </c>
      <c r="AC131" s="36">
        <v>0</v>
      </c>
      <c r="AD131" s="36">
        <v>17</v>
      </c>
      <c r="AE131" s="36">
        <v>0</v>
      </c>
      <c r="AF131" s="36">
        <v>0</v>
      </c>
      <c r="AG131" s="36">
        <v>0</v>
      </c>
      <c r="AH131" s="36">
        <v>1E-4</v>
      </c>
      <c r="AI131" s="36">
        <v>0</v>
      </c>
      <c r="AJ131" s="36">
        <v>0</v>
      </c>
      <c r="AK131" s="36">
        <v>1</v>
      </c>
      <c r="AL131">
        <f t="shared" si="28"/>
        <v>-0.16034599999999996</v>
      </c>
      <c r="AM131">
        <f t="shared" si="29"/>
        <v>1.8700099999999997</v>
      </c>
      <c r="AN131" s="36">
        <v>0</v>
      </c>
      <c r="AO131" s="36">
        <v>1</v>
      </c>
      <c r="AP131">
        <f t="shared" si="30"/>
        <v>-3.5601999999999995E-2</v>
      </c>
      <c r="AQ131">
        <f t="shared" si="31"/>
        <v>0.47533199999999998</v>
      </c>
      <c r="AR131" s="36">
        <v>0</v>
      </c>
      <c r="AS131" s="36">
        <v>1</v>
      </c>
      <c r="AT131">
        <f t="shared" si="32"/>
        <v>-0.20969300000000002</v>
      </c>
      <c r="AU131">
        <f t="shared" si="33"/>
        <v>5.1020500000000002</v>
      </c>
      <c r="AV131" s="36">
        <v>0</v>
      </c>
      <c r="AW131" s="36">
        <v>1</v>
      </c>
      <c r="AX131">
        <f t="shared" si="34"/>
        <v>-2.7929500000000003E-2</v>
      </c>
      <c r="AY131">
        <f t="shared" si="35"/>
        <v>0.47455799999999998</v>
      </c>
      <c r="AZ131" s="36">
        <v>0</v>
      </c>
      <c r="BA131" s="36">
        <v>0</v>
      </c>
      <c r="BB131" s="36">
        <v>44.89</v>
      </c>
      <c r="BC131" s="36">
        <v>0</v>
      </c>
      <c r="BD131" s="36">
        <v>0</v>
      </c>
      <c r="BE131" s="36">
        <v>1</v>
      </c>
      <c r="BF131">
        <f t="shared" si="36"/>
        <v>-2.25127E-2</v>
      </c>
      <c r="BG131" s="36">
        <f t="shared" si="37"/>
        <v>0.27417999999999998</v>
      </c>
      <c r="BH131" s="36">
        <v>0</v>
      </c>
      <c r="BI131" s="36">
        <v>0</v>
      </c>
      <c r="BJ131" s="36">
        <v>0.35149999999999998</v>
      </c>
      <c r="BK131" s="36">
        <v>0</v>
      </c>
      <c r="BL131" s="36">
        <v>0</v>
      </c>
      <c r="BM131" s="36">
        <v>0</v>
      </c>
      <c r="BN131">
        <f t="shared" si="38"/>
        <v>0.53434199999999998</v>
      </c>
      <c r="BO131" s="36">
        <v>0</v>
      </c>
      <c r="BP131" s="40">
        <v>0</v>
      </c>
      <c r="BQ131">
        <f t="shared" si="41"/>
        <v>47</v>
      </c>
      <c r="BR131">
        <f t="shared" si="39"/>
        <v>0.47</v>
      </c>
      <c r="BS131">
        <f t="shared" si="42"/>
        <v>47</v>
      </c>
    </row>
    <row r="132" spans="1:71" x14ac:dyDescent="0.15">
      <c r="A132" t="str">
        <f t="shared" si="40"/>
        <v>EW_sand_Ruled_48</v>
      </c>
      <c r="B132" s="42" t="s">
        <v>88</v>
      </c>
      <c r="C132" s="36" t="s">
        <v>286</v>
      </c>
      <c r="D132" s="42" t="s">
        <v>233</v>
      </c>
      <c r="E132" s="36">
        <v>56</v>
      </c>
      <c r="F132">
        <f t="shared" si="21"/>
        <v>101.88719999999999</v>
      </c>
      <c r="G132" s="36">
        <v>0</v>
      </c>
      <c r="H132" s="36">
        <v>0</v>
      </c>
      <c r="I132" s="36">
        <v>1</v>
      </c>
      <c r="J132">
        <f t="shared" si="22"/>
        <v>-3.9345000000000003</v>
      </c>
      <c r="K132" s="36">
        <f t="shared" si="23"/>
        <v>12.793899999999999</v>
      </c>
      <c r="L132" s="36">
        <v>0</v>
      </c>
      <c r="M132" s="36">
        <v>1</v>
      </c>
      <c r="N132">
        <f t="shared" si="24"/>
        <v>-0.91779999999999995</v>
      </c>
      <c r="O132">
        <f t="shared" si="25"/>
        <v>8.3948640000000001</v>
      </c>
      <c r="P132" s="36">
        <v>0</v>
      </c>
      <c r="Q132" s="36">
        <v>0</v>
      </c>
      <c r="R132">
        <f t="shared" si="26"/>
        <v>0.94672640000000008</v>
      </c>
      <c r="S132" s="36">
        <v>0</v>
      </c>
      <c r="T132" s="36">
        <v>0</v>
      </c>
      <c r="U132" s="36">
        <v>0</v>
      </c>
      <c r="V132" s="36">
        <v>20</v>
      </c>
      <c r="W132" s="36">
        <v>0</v>
      </c>
      <c r="X132" s="36">
        <v>0</v>
      </c>
      <c r="Y132" s="36">
        <v>1</v>
      </c>
      <c r="Z132">
        <f t="shared" si="27"/>
        <v>-0.101988</v>
      </c>
      <c r="AA132" s="36">
        <v>0.26050000000000001</v>
      </c>
      <c r="AB132" s="36">
        <v>0</v>
      </c>
      <c r="AC132" s="36">
        <v>0</v>
      </c>
      <c r="AD132" s="36">
        <v>17</v>
      </c>
      <c r="AE132" s="36">
        <v>0</v>
      </c>
      <c r="AF132" s="36">
        <v>0</v>
      </c>
      <c r="AG132" s="36">
        <v>0</v>
      </c>
      <c r="AH132" s="36">
        <v>1E-4</v>
      </c>
      <c r="AI132" s="36">
        <v>0</v>
      </c>
      <c r="AJ132" s="36">
        <v>0</v>
      </c>
      <c r="AK132" s="36">
        <v>1</v>
      </c>
      <c r="AL132">
        <f t="shared" si="28"/>
        <v>-0.16736399999999999</v>
      </c>
      <c r="AM132">
        <f t="shared" si="29"/>
        <v>1.8988399999999999</v>
      </c>
      <c r="AN132" s="36">
        <v>0</v>
      </c>
      <c r="AO132" s="36">
        <v>1</v>
      </c>
      <c r="AP132">
        <f t="shared" si="30"/>
        <v>-3.7207999999999991E-2</v>
      </c>
      <c r="AQ132">
        <f t="shared" si="31"/>
        <v>0.48332799999999998</v>
      </c>
      <c r="AR132" s="36">
        <v>0</v>
      </c>
      <c r="AS132" s="36">
        <v>1</v>
      </c>
      <c r="AT132">
        <f t="shared" si="32"/>
        <v>-0.21398500000000001</v>
      </c>
      <c r="AU132">
        <f t="shared" si="33"/>
        <v>5.0722000000000005</v>
      </c>
      <c r="AV132" s="36">
        <v>0</v>
      </c>
      <c r="AW132" s="36">
        <v>1</v>
      </c>
      <c r="AX132">
        <f t="shared" si="34"/>
        <v>-2.8630000000000003E-2</v>
      </c>
      <c r="AY132">
        <f t="shared" si="35"/>
        <v>0.48253199999999996</v>
      </c>
      <c r="AZ132" s="36">
        <v>0</v>
      </c>
      <c r="BA132" s="36">
        <v>0</v>
      </c>
      <c r="BB132" s="36">
        <v>44.89</v>
      </c>
      <c r="BC132" s="36">
        <v>0</v>
      </c>
      <c r="BD132" s="36">
        <v>0</v>
      </c>
      <c r="BE132" s="36">
        <v>1</v>
      </c>
      <c r="BF132">
        <f t="shared" si="36"/>
        <v>-2.3416799999999998E-2</v>
      </c>
      <c r="BG132" s="36">
        <f t="shared" si="37"/>
        <v>0.27788999999999997</v>
      </c>
      <c r="BH132" s="36">
        <v>0</v>
      </c>
      <c r="BI132" s="36">
        <v>0</v>
      </c>
      <c r="BJ132" s="36">
        <v>0.35149999999999998</v>
      </c>
      <c r="BK132" s="36">
        <v>0</v>
      </c>
      <c r="BL132" s="36">
        <v>0</v>
      </c>
      <c r="BM132" s="36">
        <v>0</v>
      </c>
      <c r="BN132">
        <f t="shared" si="38"/>
        <v>0.53932800000000003</v>
      </c>
      <c r="BO132" s="36">
        <v>0</v>
      </c>
      <c r="BP132" s="40">
        <v>0</v>
      </c>
      <c r="BQ132">
        <f t="shared" si="41"/>
        <v>48</v>
      </c>
      <c r="BR132">
        <f t="shared" si="39"/>
        <v>0.48</v>
      </c>
      <c r="BS132">
        <f t="shared" si="42"/>
        <v>48</v>
      </c>
    </row>
    <row r="133" spans="1:71" x14ac:dyDescent="0.15">
      <c r="A133" t="str">
        <f t="shared" si="40"/>
        <v>EW_sand_Ruled_49</v>
      </c>
      <c r="B133" s="42" t="s">
        <v>88</v>
      </c>
      <c r="C133" s="36" t="s">
        <v>286</v>
      </c>
      <c r="D133" s="42" t="s">
        <v>233</v>
      </c>
      <c r="E133" s="36">
        <v>57</v>
      </c>
      <c r="F133">
        <f t="shared" si="21"/>
        <v>100.9661</v>
      </c>
      <c r="G133" s="36">
        <v>0</v>
      </c>
      <c r="H133" s="36">
        <v>0</v>
      </c>
      <c r="I133" s="36">
        <v>1</v>
      </c>
      <c r="J133">
        <f t="shared" si="22"/>
        <v>-4.0234999999999994</v>
      </c>
      <c r="K133" s="36">
        <f t="shared" si="23"/>
        <v>13.0528</v>
      </c>
      <c r="L133" s="36">
        <v>0</v>
      </c>
      <c r="M133" s="36">
        <v>1</v>
      </c>
      <c r="N133">
        <f t="shared" si="24"/>
        <v>-0.91779999999999995</v>
      </c>
      <c r="O133">
        <f t="shared" si="25"/>
        <v>8.3878820000000012</v>
      </c>
      <c r="P133" s="36">
        <v>0</v>
      </c>
      <c r="Q133" s="36">
        <v>0</v>
      </c>
      <c r="R133">
        <f t="shared" si="26"/>
        <v>0.94734570000000007</v>
      </c>
      <c r="S133" s="36">
        <v>0</v>
      </c>
      <c r="T133" s="36">
        <v>0</v>
      </c>
      <c r="U133" s="36">
        <v>0</v>
      </c>
      <c r="V133" s="36">
        <v>20</v>
      </c>
      <c r="W133" s="36">
        <v>0</v>
      </c>
      <c r="X133" s="36">
        <v>0</v>
      </c>
      <c r="Y133" s="36">
        <v>1</v>
      </c>
      <c r="Z133">
        <f t="shared" si="27"/>
        <v>-9.9969000000000002E-2</v>
      </c>
      <c r="AA133" s="36">
        <v>0.26050000000000001</v>
      </c>
      <c r="AB133" s="36">
        <v>0</v>
      </c>
      <c r="AC133" s="36">
        <v>0</v>
      </c>
      <c r="AD133" s="36">
        <v>17</v>
      </c>
      <c r="AE133" s="36">
        <v>0</v>
      </c>
      <c r="AF133" s="36">
        <v>0</v>
      </c>
      <c r="AG133" s="36">
        <v>0</v>
      </c>
      <c r="AH133" s="36">
        <v>1E-4</v>
      </c>
      <c r="AI133" s="36">
        <v>0</v>
      </c>
      <c r="AJ133" s="36">
        <v>0</v>
      </c>
      <c r="AK133" s="36">
        <v>1</v>
      </c>
      <c r="AL133">
        <f t="shared" si="28"/>
        <v>-0.17438199999999995</v>
      </c>
      <c r="AM133">
        <f t="shared" si="29"/>
        <v>1.92767</v>
      </c>
      <c r="AN133" s="36">
        <v>0</v>
      </c>
      <c r="AO133" s="36">
        <v>1</v>
      </c>
      <c r="AP133">
        <f t="shared" si="30"/>
        <v>-3.8814000000000001E-2</v>
      </c>
      <c r="AQ133">
        <f t="shared" si="31"/>
        <v>0.49132399999999998</v>
      </c>
      <c r="AR133" s="36">
        <v>0</v>
      </c>
      <c r="AS133" s="36">
        <v>1</v>
      </c>
      <c r="AT133">
        <f t="shared" si="32"/>
        <v>-0.21827700000000003</v>
      </c>
      <c r="AU133">
        <f t="shared" si="33"/>
        <v>5.0423499999999999</v>
      </c>
      <c r="AV133" s="36">
        <v>0</v>
      </c>
      <c r="AW133" s="36">
        <v>1</v>
      </c>
      <c r="AX133">
        <f t="shared" si="34"/>
        <v>-2.9330500000000002E-2</v>
      </c>
      <c r="AY133">
        <f t="shared" si="35"/>
        <v>0.490506</v>
      </c>
      <c r="AZ133" s="36">
        <v>0</v>
      </c>
      <c r="BA133" s="36">
        <v>0</v>
      </c>
      <c r="BB133" s="36">
        <v>44.89</v>
      </c>
      <c r="BC133" s="36">
        <v>0</v>
      </c>
      <c r="BD133" s="36">
        <v>0</v>
      </c>
      <c r="BE133" s="36">
        <v>1</v>
      </c>
      <c r="BF133">
        <f t="shared" si="36"/>
        <v>-2.4320900000000003E-2</v>
      </c>
      <c r="BG133" s="36">
        <f t="shared" si="37"/>
        <v>0.28160000000000002</v>
      </c>
      <c r="BH133" s="36">
        <v>0</v>
      </c>
      <c r="BI133" s="36">
        <v>0</v>
      </c>
      <c r="BJ133" s="36">
        <v>0.35149999999999998</v>
      </c>
      <c r="BK133" s="36">
        <v>0</v>
      </c>
      <c r="BL133" s="36">
        <v>0</v>
      </c>
      <c r="BM133" s="36">
        <v>0</v>
      </c>
      <c r="BN133">
        <f t="shared" si="38"/>
        <v>0.54431399999999996</v>
      </c>
      <c r="BO133" s="36">
        <v>0</v>
      </c>
      <c r="BP133" s="40">
        <v>0</v>
      </c>
      <c r="BQ133">
        <f t="shared" si="41"/>
        <v>49</v>
      </c>
      <c r="BR133">
        <f t="shared" si="39"/>
        <v>0.49</v>
      </c>
      <c r="BS133">
        <f t="shared" si="42"/>
        <v>49</v>
      </c>
    </row>
    <row r="134" spans="1:71" x14ac:dyDescent="0.15">
      <c r="A134" t="str">
        <f t="shared" si="40"/>
        <v>EW_sand_Ruled_50</v>
      </c>
      <c r="B134" s="42" t="s">
        <v>88</v>
      </c>
      <c r="C134" s="36" t="s">
        <v>286</v>
      </c>
      <c r="D134" s="42" t="s">
        <v>233</v>
      </c>
      <c r="E134" s="36">
        <v>58</v>
      </c>
      <c r="F134">
        <f t="shared" si="21"/>
        <v>100.04499999999999</v>
      </c>
      <c r="G134" s="36">
        <v>0</v>
      </c>
      <c r="H134" s="36">
        <v>0</v>
      </c>
      <c r="I134" s="36">
        <v>1</v>
      </c>
      <c r="J134">
        <f t="shared" si="22"/>
        <v>-4.1124999999999998</v>
      </c>
      <c r="K134" s="36">
        <f t="shared" si="23"/>
        <v>13.3117</v>
      </c>
      <c r="L134" s="36">
        <v>0</v>
      </c>
      <c r="M134" s="36">
        <v>1</v>
      </c>
      <c r="N134">
        <f t="shared" si="24"/>
        <v>-0.91779999999999995</v>
      </c>
      <c r="O134">
        <f t="shared" si="25"/>
        <v>8.3809000000000005</v>
      </c>
      <c r="P134" s="36">
        <v>0</v>
      </c>
      <c r="Q134" s="36">
        <v>0</v>
      </c>
      <c r="R134">
        <f t="shared" si="26"/>
        <v>0.94796500000000006</v>
      </c>
      <c r="S134" s="36">
        <v>0</v>
      </c>
      <c r="T134" s="36">
        <v>0</v>
      </c>
      <c r="U134" s="36">
        <v>0</v>
      </c>
      <c r="V134" s="36">
        <v>20</v>
      </c>
      <c r="W134" s="36">
        <v>0</v>
      </c>
      <c r="X134" s="36">
        <v>0</v>
      </c>
      <c r="Y134" s="36">
        <v>1</v>
      </c>
      <c r="Z134">
        <f t="shared" si="27"/>
        <v>-9.7949999999999995E-2</v>
      </c>
      <c r="AA134" s="36">
        <v>0.26050000000000001</v>
      </c>
      <c r="AB134" s="36">
        <v>0</v>
      </c>
      <c r="AC134" s="36">
        <v>0</v>
      </c>
      <c r="AD134" s="36">
        <v>17</v>
      </c>
      <c r="AE134" s="36">
        <v>0</v>
      </c>
      <c r="AF134" s="36">
        <v>0</v>
      </c>
      <c r="AG134" s="36">
        <v>0</v>
      </c>
      <c r="AH134" s="36">
        <v>1E-4</v>
      </c>
      <c r="AI134" s="36">
        <v>0</v>
      </c>
      <c r="AJ134" s="36">
        <v>0</v>
      </c>
      <c r="AK134" s="36">
        <v>1</v>
      </c>
      <c r="AL134">
        <f t="shared" si="28"/>
        <v>-0.18139999999999998</v>
      </c>
      <c r="AM134">
        <f t="shared" si="29"/>
        <v>1.9565000000000001</v>
      </c>
      <c r="AN134" s="36">
        <v>0</v>
      </c>
      <c r="AO134" s="36">
        <v>1</v>
      </c>
      <c r="AP134">
        <f t="shared" si="30"/>
        <v>-4.0419999999999998E-2</v>
      </c>
      <c r="AQ134">
        <f t="shared" si="31"/>
        <v>0.49931999999999999</v>
      </c>
      <c r="AR134" s="36">
        <v>0</v>
      </c>
      <c r="AS134" s="36">
        <v>1</v>
      </c>
      <c r="AT134">
        <f t="shared" si="32"/>
        <v>-0.22256900000000002</v>
      </c>
      <c r="AU134">
        <f t="shared" si="33"/>
        <v>5.0125000000000002</v>
      </c>
      <c r="AV134" s="36">
        <v>0</v>
      </c>
      <c r="AW134" s="36">
        <v>1</v>
      </c>
      <c r="AX134">
        <f t="shared" si="34"/>
        <v>-3.0031000000000002E-2</v>
      </c>
      <c r="AY134">
        <f t="shared" si="35"/>
        <v>0.49847999999999998</v>
      </c>
      <c r="AZ134" s="36">
        <v>0</v>
      </c>
      <c r="BA134" s="36">
        <v>0</v>
      </c>
      <c r="BB134" s="36">
        <v>44.89</v>
      </c>
      <c r="BC134" s="36">
        <v>0</v>
      </c>
      <c r="BD134" s="36">
        <v>0</v>
      </c>
      <c r="BE134" s="36">
        <v>1</v>
      </c>
      <c r="BF134">
        <f t="shared" si="36"/>
        <v>-2.5225000000000001E-2</v>
      </c>
      <c r="BG134" s="36">
        <f t="shared" si="37"/>
        <v>0.28531000000000001</v>
      </c>
      <c r="BH134" s="36">
        <v>0</v>
      </c>
      <c r="BI134" s="36">
        <v>0</v>
      </c>
      <c r="BJ134" s="36">
        <v>0.35149999999999998</v>
      </c>
      <c r="BK134" s="36">
        <v>0</v>
      </c>
      <c r="BL134" s="36">
        <v>0</v>
      </c>
      <c r="BM134" s="36">
        <v>0</v>
      </c>
      <c r="BN134">
        <f t="shared" si="38"/>
        <v>0.54930000000000001</v>
      </c>
      <c r="BO134" s="36">
        <v>0</v>
      </c>
      <c r="BP134" s="40">
        <v>0</v>
      </c>
      <c r="BQ134">
        <f t="shared" si="41"/>
        <v>50</v>
      </c>
      <c r="BR134">
        <f t="shared" si="39"/>
        <v>0.5</v>
      </c>
      <c r="BS134">
        <f t="shared" si="42"/>
        <v>50</v>
      </c>
    </row>
    <row r="135" spans="1:71" x14ac:dyDescent="0.15">
      <c r="A135" t="str">
        <f t="shared" si="40"/>
        <v>EW_sand_Ruled_51</v>
      </c>
      <c r="B135" s="42" t="s">
        <v>88</v>
      </c>
      <c r="C135" s="36" t="s">
        <v>286</v>
      </c>
      <c r="D135" s="42" t="s">
        <v>233</v>
      </c>
      <c r="E135" s="36">
        <v>59</v>
      </c>
      <c r="F135">
        <f t="shared" si="21"/>
        <v>99.123899999999992</v>
      </c>
      <c r="G135" s="36">
        <v>0</v>
      </c>
      <c r="H135" s="36">
        <v>0</v>
      </c>
      <c r="I135" s="36">
        <v>1</v>
      </c>
      <c r="J135">
        <f t="shared" si="22"/>
        <v>-4.2015000000000002</v>
      </c>
      <c r="K135" s="36">
        <f t="shared" si="23"/>
        <v>13.570600000000001</v>
      </c>
      <c r="L135" s="36">
        <v>0</v>
      </c>
      <c r="M135" s="36">
        <v>1</v>
      </c>
      <c r="N135">
        <f t="shared" si="24"/>
        <v>-0.91779999999999995</v>
      </c>
      <c r="O135">
        <f t="shared" si="25"/>
        <v>8.3739179999999998</v>
      </c>
      <c r="P135" s="36">
        <v>0</v>
      </c>
      <c r="Q135" s="36">
        <v>0</v>
      </c>
      <c r="R135">
        <f t="shared" si="26"/>
        <v>0.94858430000000005</v>
      </c>
      <c r="S135" s="36">
        <v>0</v>
      </c>
      <c r="T135" s="36">
        <v>0</v>
      </c>
      <c r="U135" s="36">
        <v>0</v>
      </c>
      <c r="V135" s="36">
        <v>20</v>
      </c>
      <c r="W135" s="36">
        <v>0</v>
      </c>
      <c r="X135" s="36">
        <v>0</v>
      </c>
      <c r="Y135" s="36">
        <v>1</v>
      </c>
      <c r="Z135">
        <f t="shared" si="27"/>
        <v>-9.5930999999999989E-2</v>
      </c>
      <c r="AA135" s="36">
        <v>0.26050000000000001</v>
      </c>
      <c r="AB135" s="36">
        <v>0</v>
      </c>
      <c r="AC135" s="36">
        <v>0</v>
      </c>
      <c r="AD135" s="36">
        <v>17</v>
      </c>
      <c r="AE135" s="36">
        <v>0</v>
      </c>
      <c r="AF135" s="36">
        <v>0</v>
      </c>
      <c r="AG135" s="36">
        <v>0</v>
      </c>
      <c r="AH135" s="36">
        <v>1E-4</v>
      </c>
      <c r="AI135" s="36">
        <v>0</v>
      </c>
      <c r="AJ135" s="36">
        <v>0</v>
      </c>
      <c r="AK135" s="36">
        <v>1</v>
      </c>
      <c r="AL135">
        <f t="shared" si="28"/>
        <v>-0.188418</v>
      </c>
      <c r="AM135">
        <f t="shared" si="29"/>
        <v>1.9853300000000003</v>
      </c>
      <c r="AN135" s="36">
        <v>0</v>
      </c>
      <c r="AO135" s="36">
        <v>1</v>
      </c>
      <c r="AP135">
        <f t="shared" si="30"/>
        <v>-4.2025999999999994E-2</v>
      </c>
      <c r="AQ135">
        <f t="shared" si="31"/>
        <v>0.50731599999999999</v>
      </c>
      <c r="AR135" s="36">
        <v>0</v>
      </c>
      <c r="AS135" s="36">
        <v>1</v>
      </c>
      <c r="AT135">
        <f t="shared" si="32"/>
        <v>-0.22686100000000001</v>
      </c>
      <c r="AU135">
        <f t="shared" si="33"/>
        <v>4.9826499999999996</v>
      </c>
      <c r="AV135" s="36">
        <v>0</v>
      </c>
      <c r="AW135" s="36">
        <v>1</v>
      </c>
      <c r="AX135">
        <f t="shared" si="34"/>
        <v>-3.0731500000000002E-2</v>
      </c>
      <c r="AY135">
        <f t="shared" si="35"/>
        <v>0.50645399999999996</v>
      </c>
      <c r="AZ135" s="36">
        <v>0</v>
      </c>
      <c r="BA135" s="36">
        <v>0</v>
      </c>
      <c r="BB135" s="36">
        <v>44.89</v>
      </c>
      <c r="BC135" s="36">
        <v>0</v>
      </c>
      <c r="BD135" s="36">
        <v>0</v>
      </c>
      <c r="BE135" s="36">
        <v>1</v>
      </c>
      <c r="BF135">
        <f t="shared" si="36"/>
        <v>-2.6129099999999999E-2</v>
      </c>
      <c r="BG135" s="36">
        <f t="shared" si="37"/>
        <v>0.28902</v>
      </c>
      <c r="BH135" s="36">
        <v>0</v>
      </c>
      <c r="BI135" s="36">
        <v>0</v>
      </c>
      <c r="BJ135" s="36">
        <v>0.35149999999999998</v>
      </c>
      <c r="BK135" s="36">
        <v>0</v>
      </c>
      <c r="BL135" s="36">
        <v>0</v>
      </c>
      <c r="BM135" s="36">
        <v>0</v>
      </c>
      <c r="BN135">
        <f t="shared" si="38"/>
        <v>0.55428600000000006</v>
      </c>
      <c r="BO135" s="36">
        <v>0</v>
      </c>
      <c r="BP135" s="40">
        <v>0</v>
      </c>
      <c r="BQ135">
        <f t="shared" si="41"/>
        <v>51</v>
      </c>
      <c r="BR135">
        <f t="shared" si="39"/>
        <v>0.51</v>
      </c>
      <c r="BS135">
        <f t="shared" si="42"/>
        <v>51</v>
      </c>
    </row>
    <row r="136" spans="1:71" x14ac:dyDescent="0.15">
      <c r="A136" t="str">
        <f t="shared" si="40"/>
        <v>EW_sand_Ruled_52</v>
      </c>
      <c r="B136" s="42" t="s">
        <v>88</v>
      </c>
      <c r="C136" s="36" t="s">
        <v>286</v>
      </c>
      <c r="D136" s="42" t="s">
        <v>233</v>
      </c>
      <c r="E136" s="36">
        <v>60</v>
      </c>
      <c r="F136">
        <f t="shared" si="21"/>
        <v>98.202799999999996</v>
      </c>
      <c r="G136" s="36">
        <v>0</v>
      </c>
      <c r="H136" s="36">
        <v>0</v>
      </c>
      <c r="I136" s="36">
        <v>1</v>
      </c>
      <c r="J136">
        <f t="shared" si="22"/>
        <v>-4.2904999999999998</v>
      </c>
      <c r="K136" s="36">
        <f t="shared" si="23"/>
        <v>13.829500000000001</v>
      </c>
      <c r="L136" s="36">
        <v>0</v>
      </c>
      <c r="M136" s="36">
        <v>1</v>
      </c>
      <c r="N136">
        <f t="shared" si="24"/>
        <v>-0.91779999999999995</v>
      </c>
      <c r="O136">
        <f t="shared" si="25"/>
        <v>8.3669360000000008</v>
      </c>
      <c r="P136" s="36">
        <v>0</v>
      </c>
      <c r="Q136" s="36">
        <v>0</v>
      </c>
      <c r="R136">
        <f t="shared" si="26"/>
        <v>0.94920360000000004</v>
      </c>
      <c r="S136" s="36">
        <v>0</v>
      </c>
      <c r="T136" s="36">
        <v>0</v>
      </c>
      <c r="U136" s="36">
        <v>0</v>
      </c>
      <c r="V136" s="36">
        <v>20</v>
      </c>
      <c r="W136" s="36">
        <v>0</v>
      </c>
      <c r="X136" s="36">
        <v>0</v>
      </c>
      <c r="Y136" s="36">
        <v>1</v>
      </c>
      <c r="Z136">
        <f t="shared" si="27"/>
        <v>-9.3911999999999995E-2</v>
      </c>
      <c r="AA136" s="36">
        <v>0.26050000000000001</v>
      </c>
      <c r="AB136" s="36">
        <v>0</v>
      </c>
      <c r="AC136" s="36">
        <v>0</v>
      </c>
      <c r="AD136" s="36">
        <v>17</v>
      </c>
      <c r="AE136" s="36">
        <v>0</v>
      </c>
      <c r="AF136" s="36">
        <v>0</v>
      </c>
      <c r="AG136" s="36">
        <v>0</v>
      </c>
      <c r="AH136" s="36">
        <v>1E-4</v>
      </c>
      <c r="AI136" s="36">
        <v>0</v>
      </c>
      <c r="AJ136" s="36">
        <v>0</v>
      </c>
      <c r="AK136" s="36">
        <v>1</v>
      </c>
      <c r="AL136">
        <f t="shared" si="28"/>
        <v>-0.19543599999999997</v>
      </c>
      <c r="AM136">
        <f t="shared" si="29"/>
        <v>2.01416</v>
      </c>
      <c r="AN136" s="36">
        <v>0</v>
      </c>
      <c r="AO136" s="36">
        <v>1</v>
      </c>
      <c r="AP136">
        <f t="shared" si="30"/>
        <v>-4.3632000000000004E-2</v>
      </c>
      <c r="AQ136">
        <f t="shared" si="31"/>
        <v>0.51531199999999999</v>
      </c>
      <c r="AR136" s="36">
        <v>0</v>
      </c>
      <c r="AS136" s="36">
        <v>1</v>
      </c>
      <c r="AT136">
        <f t="shared" si="32"/>
        <v>-0.23115300000000003</v>
      </c>
      <c r="AU136">
        <f t="shared" si="33"/>
        <v>4.9527999999999999</v>
      </c>
      <c r="AV136" s="36">
        <v>0</v>
      </c>
      <c r="AW136" s="36">
        <v>1</v>
      </c>
      <c r="AX136">
        <f t="shared" si="34"/>
        <v>-3.1432000000000002E-2</v>
      </c>
      <c r="AY136">
        <f t="shared" si="35"/>
        <v>0.514428</v>
      </c>
      <c r="AZ136" s="36">
        <v>0</v>
      </c>
      <c r="BA136" s="36">
        <v>0</v>
      </c>
      <c r="BB136" s="36">
        <v>44.89</v>
      </c>
      <c r="BC136" s="36">
        <v>0</v>
      </c>
      <c r="BD136" s="36">
        <v>0</v>
      </c>
      <c r="BE136" s="36">
        <v>1</v>
      </c>
      <c r="BF136">
        <f t="shared" si="36"/>
        <v>-2.7033200000000004E-2</v>
      </c>
      <c r="BG136" s="36">
        <f t="shared" si="37"/>
        <v>0.29272999999999999</v>
      </c>
      <c r="BH136" s="36">
        <v>0</v>
      </c>
      <c r="BI136" s="36">
        <v>0</v>
      </c>
      <c r="BJ136" s="36">
        <v>0.35149999999999998</v>
      </c>
      <c r="BK136" s="36">
        <v>0</v>
      </c>
      <c r="BL136" s="36">
        <v>0</v>
      </c>
      <c r="BM136" s="36">
        <v>0</v>
      </c>
      <c r="BN136">
        <f t="shared" si="38"/>
        <v>0.55927199999999999</v>
      </c>
      <c r="BO136" s="36">
        <v>0</v>
      </c>
      <c r="BP136" s="40">
        <v>0</v>
      </c>
      <c r="BQ136">
        <f t="shared" si="41"/>
        <v>52</v>
      </c>
      <c r="BR136">
        <f t="shared" si="39"/>
        <v>0.52</v>
      </c>
      <c r="BS136">
        <f t="shared" si="42"/>
        <v>52</v>
      </c>
    </row>
    <row r="137" spans="1:71" x14ac:dyDescent="0.15">
      <c r="A137" t="str">
        <f t="shared" si="40"/>
        <v>EW_sand_Ruled_53</v>
      </c>
      <c r="B137" s="42" t="s">
        <v>88</v>
      </c>
      <c r="C137" s="36" t="s">
        <v>286</v>
      </c>
      <c r="D137" s="42" t="s">
        <v>233</v>
      </c>
      <c r="E137" s="36">
        <v>61</v>
      </c>
      <c r="F137">
        <f t="shared" si="21"/>
        <v>97.281700000000001</v>
      </c>
      <c r="G137" s="36">
        <v>0</v>
      </c>
      <c r="H137" s="36">
        <v>0</v>
      </c>
      <c r="I137" s="36">
        <v>1</v>
      </c>
      <c r="J137">
        <f t="shared" si="22"/>
        <v>-4.3795000000000002</v>
      </c>
      <c r="K137" s="36">
        <f t="shared" si="23"/>
        <v>14.0884</v>
      </c>
      <c r="L137" s="36">
        <v>0</v>
      </c>
      <c r="M137" s="36">
        <v>1</v>
      </c>
      <c r="N137">
        <f t="shared" si="24"/>
        <v>-0.91779999999999995</v>
      </c>
      <c r="O137">
        <f t="shared" si="25"/>
        <v>8.3599540000000001</v>
      </c>
      <c r="P137" s="36">
        <v>0</v>
      </c>
      <c r="Q137" s="36">
        <v>0</v>
      </c>
      <c r="R137">
        <f t="shared" si="26"/>
        <v>0.94982290000000003</v>
      </c>
      <c r="S137" s="36">
        <v>0</v>
      </c>
      <c r="T137" s="36">
        <v>0</v>
      </c>
      <c r="U137" s="36">
        <v>0</v>
      </c>
      <c r="V137" s="36">
        <v>20</v>
      </c>
      <c r="W137" s="36">
        <v>0</v>
      </c>
      <c r="X137" s="36">
        <v>0</v>
      </c>
      <c r="Y137" s="36">
        <v>1</v>
      </c>
      <c r="Z137">
        <f t="shared" si="27"/>
        <v>-9.1892999999999989E-2</v>
      </c>
      <c r="AA137" s="36">
        <v>0.26050000000000001</v>
      </c>
      <c r="AB137" s="36">
        <v>0</v>
      </c>
      <c r="AC137" s="36">
        <v>0</v>
      </c>
      <c r="AD137" s="36">
        <v>17</v>
      </c>
      <c r="AE137" s="36">
        <v>0</v>
      </c>
      <c r="AF137" s="36">
        <v>0</v>
      </c>
      <c r="AG137" s="36">
        <v>0</v>
      </c>
      <c r="AH137" s="36">
        <v>1E-4</v>
      </c>
      <c r="AI137" s="36">
        <v>0</v>
      </c>
      <c r="AJ137" s="36">
        <v>0</v>
      </c>
      <c r="AK137" s="36">
        <v>1</v>
      </c>
      <c r="AL137">
        <f t="shared" si="28"/>
        <v>-0.202454</v>
      </c>
      <c r="AM137">
        <f t="shared" si="29"/>
        <v>2.0429900000000001</v>
      </c>
      <c r="AN137" s="36">
        <v>0</v>
      </c>
      <c r="AO137" s="36">
        <v>1</v>
      </c>
      <c r="AP137">
        <f t="shared" si="30"/>
        <v>-4.5238E-2</v>
      </c>
      <c r="AQ137">
        <f t="shared" si="31"/>
        <v>0.523308</v>
      </c>
      <c r="AR137" s="36">
        <v>0</v>
      </c>
      <c r="AS137" s="36">
        <v>1</v>
      </c>
      <c r="AT137">
        <f t="shared" si="32"/>
        <v>-0.23544500000000002</v>
      </c>
      <c r="AU137">
        <f t="shared" si="33"/>
        <v>4.9229500000000002</v>
      </c>
      <c r="AV137" s="36">
        <v>0</v>
      </c>
      <c r="AW137" s="36">
        <v>1</v>
      </c>
      <c r="AX137">
        <f t="shared" si="34"/>
        <v>-3.2132500000000001E-2</v>
      </c>
      <c r="AY137">
        <f t="shared" si="35"/>
        <v>0.52240200000000003</v>
      </c>
      <c r="AZ137" s="36">
        <v>0</v>
      </c>
      <c r="BA137" s="36">
        <v>0</v>
      </c>
      <c r="BB137" s="36">
        <v>44.89</v>
      </c>
      <c r="BC137" s="36">
        <v>0</v>
      </c>
      <c r="BD137" s="36">
        <v>0</v>
      </c>
      <c r="BE137" s="36">
        <v>1</v>
      </c>
      <c r="BF137">
        <f t="shared" si="36"/>
        <v>-2.7937300000000002E-2</v>
      </c>
      <c r="BG137" s="36">
        <f t="shared" si="37"/>
        <v>0.29643999999999998</v>
      </c>
      <c r="BH137" s="36">
        <v>0</v>
      </c>
      <c r="BI137" s="36">
        <v>0</v>
      </c>
      <c r="BJ137" s="36">
        <v>0.35149999999999998</v>
      </c>
      <c r="BK137" s="36">
        <v>0</v>
      </c>
      <c r="BL137" s="36">
        <v>0</v>
      </c>
      <c r="BM137" s="36">
        <v>0</v>
      </c>
      <c r="BN137">
        <f t="shared" si="38"/>
        <v>0.56425799999999993</v>
      </c>
      <c r="BO137" s="36">
        <v>0</v>
      </c>
      <c r="BP137" s="40">
        <v>0</v>
      </c>
      <c r="BQ137">
        <f t="shared" si="41"/>
        <v>53</v>
      </c>
      <c r="BR137">
        <f t="shared" si="39"/>
        <v>0.53</v>
      </c>
      <c r="BS137">
        <f t="shared" si="42"/>
        <v>53</v>
      </c>
    </row>
    <row r="138" spans="1:71" x14ac:dyDescent="0.15">
      <c r="A138" t="str">
        <f t="shared" si="40"/>
        <v>EW_sand_Ruled_54</v>
      </c>
      <c r="B138" s="42" t="s">
        <v>88</v>
      </c>
      <c r="C138" s="36" t="s">
        <v>286</v>
      </c>
      <c r="D138" s="42" t="s">
        <v>233</v>
      </c>
      <c r="E138" s="36">
        <v>62</v>
      </c>
      <c r="F138">
        <f t="shared" si="21"/>
        <v>96.360599999999991</v>
      </c>
      <c r="G138" s="36">
        <v>0</v>
      </c>
      <c r="H138" s="36">
        <v>0</v>
      </c>
      <c r="I138" s="36">
        <v>1</v>
      </c>
      <c r="J138">
        <f t="shared" si="22"/>
        <v>-4.4685000000000006</v>
      </c>
      <c r="K138" s="36">
        <f t="shared" si="23"/>
        <v>14.347300000000001</v>
      </c>
      <c r="L138" s="36">
        <v>0</v>
      </c>
      <c r="M138" s="36">
        <v>1</v>
      </c>
      <c r="N138">
        <f t="shared" si="24"/>
        <v>-0.91779999999999995</v>
      </c>
      <c r="O138">
        <f t="shared" si="25"/>
        <v>8.3529720000000012</v>
      </c>
      <c r="P138" s="36">
        <v>0</v>
      </c>
      <c r="Q138" s="36">
        <v>0</v>
      </c>
      <c r="R138">
        <f t="shared" si="26"/>
        <v>0.95044220000000001</v>
      </c>
      <c r="S138" s="36">
        <v>0</v>
      </c>
      <c r="T138" s="36">
        <v>0</v>
      </c>
      <c r="U138" s="36">
        <v>0</v>
      </c>
      <c r="V138" s="36">
        <v>20</v>
      </c>
      <c r="W138" s="36">
        <v>0</v>
      </c>
      <c r="X138" s="36">
        <v>0</v>
      </c>
      <c r="Y138" s="36">
        <v>1</v>
      </c>
      <c r="Z138">
        <f t="shared" si="27"/>
        <v>-8.9873999999999982E-2</v>
      </c>
      <c r="AA138" s="36">
        <v>0.26050000000000001</v>
      </c>
      <c r="AB138" s="36">
        <v>0</v>
      </c>
      <c r="AC138" s="36">
        <v>0</v>
      </c>
      <c r="AD138" s="36">
        <v>17</v>
      </c>
      <c r="AE138" s="36">
        <v>0</v>
      </c>
      <c r="AF138" s="36">
        <v>0</v>
      </c>
      <c r="AG138" s="36">
        <v>0</v>
      </c>
      <c r="AH138" s="36">
        <v>1E-4</v>
      </c>
      <c r="AI138" s="36">
        <v>0</v>
      </c>
      <c r="AJ138" s="36">
        <v>0</v>
      </c>
      <c r="AK138" s="36">
        <v>1</v>
      </c>
      <c r="AL138">
        <f t="shared" si="28"/>
        <v>-0.20947200000000002</v>
      </c>
      <c r="AM138">
        <f t="shared" si="29"/>
        <v>2.0718200000000002</v>
      </c>
      <c r="AN138" s="36">
        <v>0</v>
      </c>
      <c r="AO138" s="36">
        <v>1</v>
      </c>
      <c r="AP138">
        <f t="shared" si="30"/>
        <v>-4.6843999999999997E-2</v>
      </c>
      <c r="AQ138">
        <f t="shared" si="31"/>
        <v>0.531304</v>
      </c>
      <c r="AR138" s="36">
        <v>0</v>
      </c>
      <c r="AS138" s="36">
        <v>1</v>
      </c>
      <c r="AT138">
        <f t="shared" si="32"/>
        <v>-0.23973700000000003</v>
      </c>
      <c r="AU138">
        <f t="shared" si="33"/>
        <v>4.8930999999999996</v>
      </c>
      <c r="AV138" s="36">
        <v>0</v>
      </c>
      <c r="AW138" s="36">
        <v>1</v>
      </c>
      <c r="AX138">
        <f t="shared" si="34"/>
        <v>-3.2833000000000008E-2</v>
      </c>
      <c r="AY138">
        <f t="shared" si="35"/>
        <v>0.53037600000000007</v>
      </c>
      <c r="AZ138" s="36">
        <v>0</v>
      </c>
      <c r="BA138" s="36">
        <v>0</v>
      </c>
      <c r="BB138" s="36">
        <v>44.89</v>
      </c>
      <c r="BC138" s="36">
        <v>0</v>
      </c>
      <c r="BD138" s="36">
        <v>0</v>
      </c>
      <c r="BE138" s="36">
        <v>1</v>
      </c>
      <c r="BF138">
        <f t="shared" si="36"/>
        <v>-2.8841400000000007E-2</v>
      </c>
      <c r="BG138" s="36">
        <f t="shared" si="37"/>
        <v>0.30015000000000003</v>
      </c>
      <c r="BH138" s="36">
        <v>0</v>
      </c>
      <c r="BI138" s="36">
        <v>0</v>
      </c>
      <c r="BJ138" s="36">
        <v>0.35149999999999998</v>
      </c>
      <c r="BK138" s="36">
        <v>0</v>
      </c>
      <c r="BL138" s="36">
        <v>0</v>
      </c>
      <c r="BM138" s="36">
        <v>0</v>
      </c>
      <c r="BN138">
        <f t="shared" si="38"/>
        <v>0.56924399999999997</v>
      </c>
      <c r="BO138" s="36">
        <v>0</v>
      </c>
      <c r="BP138" s="40">
        <v>0</v>
      </c>
      <c r="BQ138">
        <f t="shared" si="41"/>
        <v>54</v>
      </c>
      <c r="BR138">
        <f t="shared" si="39"/>
        <v>0.54</v>
      </c>
      <c r="BS138">
        <f t="shared" si="42"/>
        <v>54</v>
      </c>
    </row>
    <row r="139" spans="1:71" x14ac:dyDescent="0.15">
      <c r="A139" t="str">
        <f t="shared" si="40"/>
        <v>EW_sand_Ruled_55</v>
      </c>
      <c r="B139" s="42" t="s">
        <v>88</v>
      </c>
      <c r="C139" s="36" t="s">
        <v>286</v>
      </c>
      <c r="D139" s="42" t="s">
        <v>233</v>
      </c>
      <c r="E139" s="36">
        <v>63</v>
      </c>
      <c r="F139">
        <f t="shared" si="21"/>
        <v>95.439499999999981</v>
      </c>
      <c r="G139" s="36">
        <v>0</v>
      </c>
      <c r="H139" s="36">
        <v>0</v>
      </c>
      <c r="I139" s="36">
        <v>1</v>
      </c>
      <c r="J139">
        <f t="shared" si="22"/>
        <v>-4.5575000000000001</v>
      </c>
      <c r="K139" s="36">
        <f t="shared" si="23"/>
        <v>14.606200000000001</v>
      </c>
      <c r="L139" s="36">
        <v>0</v>
      </c>
      <c r="M139" s="36">
        <v>1</v>
      </c>
      <c r="N139">
        <f t="shared" si="24"/>
        <v>-0.91779999999999995</v>
      </c>
      <c r="O139">
        <f t="shared" si="25"/>
        <v>8.3459900000000005</v>
      </c>
      <c r="P139" s="36">
        <v>0</v>
      </c>
      <c r="Q139" s="36">
        <v>0</v>
      </c>
      <c r="R139">
        <f t="shared" si="26"/>
        <v>0.9510615</v>
      </c>
      <c r="S139" s="36">
        <v>0</v>
      </c>
      <c r="T139" s="36">
        <v>0</v>
      </c>
      <c r="U139" s="36">
        <v>0</v>
      </c>
      <c r="V139" s="36">
        <v>20</v>
      </c>
      <c r="W139" s="36">
        <v>0</v>
      </c>
      <c r="X139" s="36">
        <v>0</v>
      </c>
      <c r="Y139" s="36">
        <v>1</v>
      </c>
      <c r="Z139">
        <f t="shared" si="27"/>
        <v>-8.7854999999999989E-2</v>
      </c>
      <c r="AA139" s="36">
        <v>0.26050000000000001</v>
      </c>
      <c r="AB139" s="36">
        <v>0</v>
      </c>
      <c r="AC139" s="36">
        <v>0</v>
      </c>
      <c r="AD139" s="36">
        <v>17</v>
      </c>
      <c r="AE139" s="36">
        <v>0</v>
      </c>
      <c r="AF139" s="36">
        <v>0</v>
      </c>
      <c r="AG139" s="36">
        <v>0</v>
      </c>
      <c r="AH139" s="36">
        <v>1E-4</v>
      </c>
      <c r="AI139" s="36">
        <v>0</v>
      </c>
      <c r="AJ139" s="36">
        <v>0</v>
      </c>
      <c r="AK139" s="36">
        <v>1</v>
      </c>
      <c r="AL139">
        <f t="shared" si="28"/>
        <v>-0.21648999999999999</v>
      </c>
      <c r="AM139">
        <f t="shared" si="29"/>
        <v>2.1006500000000004</v>
      </c>
      <c r="AN139" s="36">
        <v>0</v>
      </c>
      <c r="AO139" s="36">
        <v>1</v>
      </c>
      <c r="AP139">
        <f t="shared" si="30"/>
        <v>-4.8450000000000007E-2</v>
      </c>
      <c r="AQ139">
        <f t="shared" si="31"/>
        <v>0.5393</v>
      </c>
      <c r="AR139" s="36">
        <v>0</v>
      </c>
      <c r="AS139" s="36">
        <v>1</v>
      </c>
      <c r="AT139">
        <f t="shared" si="32"/>
        <v>-0.24402900000000002</v>
      </c>
      <c r="AU139">
        <f t="shared" si="33"/>
        <v>4.8632499999999999</v>
      </c>
      <c r="AV139" s="36">
        <v>0</v>
      </c>
      <c r="AW139" s="36">
        <v>1</v>
      </c>
      <c r="AX139">
        <f t="shared" si="34"/>
        <v>-3.3533500000000008E-2</v>
      </c>
      <c r="AY139">
        <f t="shared" si="35"/>
        <v>0.53835</v>
      </c>
      <c r="AZ139" s="36">
        <v>0</v>
      </c>
      <c r="BA139" s="36">
        <v>0</v>
      </c>
      <c r="BB139" s="36">
        <v>44.89</v>
      </c>
      <c r="BC139" s="36">
        <v>0</v>
      </c>
      <c r="BD139" s="36">
        <v>0</v>
      </c>
      <c r="BE139" s="36">
        <v>1</v>
      </c>
      <c r="BF139">
        <f t="shared" si="36"/>
        <v>-2.9745500000000005E-2</v>
      </c>
      <c r="BG139" s="36">
        <f t="shared" si="37"/>
        <v>0.30386000000000002</v>
      </c>
      <c r="BH139" s="36">
        <v>0</v>
      </c>
      <c r="BI139" s="36">
        <v>0</v>
      </c>
      <c r="BJ139" s="36">
        <v>0.35149999999999998</v>
      </c>
      <c r="BK139" s="36">
        <v>0</v>
      </c>
      <c r="BL139" s="36">
        <v>0</v>
      </c>
      <c r="BM139" s="36">
        <v>0</v>
      </c>
      <c r="BN139">
        <f t="shared" si="38"/>
        <v>0.57423000000000002</v>
      </c>
      <c r="BO139" s="36">
        <v>0</v>
      </c>
      <c r="BP139" s="40">
        <v>0</v>
      </c>
      <c r="BQ139">
        <f t="shared" si="41"/>
        <v>55</v>
      </c>
      <c r="BR139">
        <f t="shared" si="39"/>
        <v>0.55000000000000004</v>
      </c>
      <c r="BS139">
        <f t="shared" si="42"/>
        <v>55</v>
      </c>
    </row>
    <row r="140" spans="1:71" x14ac:dyDescent="0.15">
      <c r="A140" t="str">
        <f t="shared" si="40"/>
        <v>EW_sand_Ruled_56</v>
      </c>
      <c r="B140" s="42" t="s">
        <v>88</v>
      </c>
      <c r="C140" s="36" t="s">
        <v>286</v>
      </c>
      <c r="D140" s="42" t="s">
        <v>233</v>
      </c>
      <c r="E140" s="36">
        <v>64</v>
      </c>
      <c r="F140">
        <f t="shared" si="21"/>
        <v>94.518399999999986</v>
      </c>
      <c r="G140" s="36">
        <v>0</v>
      </c>
      <c r="H140" s="36">
        <v>0</v>
      </c>
      <c r="I140" s="36">
        <v>1</v>
      </c>
      <c r="J140">
        <f t="shared" si="22"/>
        <v>-4.6465000000000005</v>
      </c>
      <c r="K140" s="36">
        <f t="shared" si="23"/>
        <v>14.865100000000002</v>
      </c>
      <c r="L140" s="36">
        <v>0</v>
      </c>
      <c r="M140" s="36">
        <v>1</v>
      </c>
      <c r="N140">
        <f t="shared" si="24"/>
        <v>-0.91779999999999995</v>
      </c>
      <c r="O140">
        <f t="shared" si="25"/>
        <v>8.3390079999999998</v>
      </c>
      <c r="P140" s="36">
        <v>0</v>
      </c>
      <c r="Q140" s="36">
        <v>0</v>
      </c>
      <c r="R140">
        <f t="shared" si="26"/>
        <v>0.95168079999999999</v>
      </c>
      <c r="S140" s="36">
        <v>0</v>
      </c>
      <c r="T140" s="36">
        <v>0</v>
      </c>
      <c r="U140" s="36">
        <v>0</v>
      </c>
      <c r="V140" s="36">
        <v>20</v>
      </c>
      <c r="W140" s="36">
        <v>0</v>
      </c>
      <c r="X140" s="36">
        <v>0</v>
      </c>
      <c r="Y140" s="36">
        <v>1</v>
      </c>
      <c r="Z140">
        <f t="shared" si="27"/>
        <v>-8.5835999999999982E-2</v>
      </c>
      <c r="AA140" s="36">
        <v>0.26050000000000001</v>
      </c>
      <c r="AB140" s="36">
        <v>0</v>
      </c>
      <c r="AC140" s="36">
        <v>0</v>
      </c>
      <c r="AD140" s="36">
        <v>17</v>
      </c>
      <c r="AE140" s="36">
        <v>0</v>
      </c>
      <c r="AF140" s="36">
        <v>0</v>
      </c>
      <c r="AG140" s="36">
        <v>0</v>
      </c>
      <c r="AH140" s="36">
        <v>1E-4</v>
      </c>
      <c r="AI140" s="36">
        <v>0</v>
      </c>
      <c r="AJ140" s="36">
        <v>0</v>
      </c>
      <c r="AK140" s="36">
        <v>1</v>
      </c>
      <c r="AL140">
        <f t="shared" si="28"/>
        <v>-0.22350800000000001</v>
      </c>
      <c r="AM140">
        <f t="shared" si="29"/>
        <v>2.12948</v>
      </c>
      <c r="AN140" s="36">
        <v>0</v>
      </c>
      <c r="AO140" s="36">
        <v>1</v>
      </c>
      <c r="AP140">
        <f t="shared" si="30"/>
        <v>-5.0056000000000003E-2</v>
      </c>
      <c r="AQ140">
        <f t="shared" si="31"/>
        <v>0.547296</v>
      </c>
      <c r="AR140" s="36">
        <v>0</v>
      </c>
      <c r="AS140" s="36">
        <v>1</v>
      </c>
      <c r="AT140">
        <f t="shared" si="32"/>
        <v>-0.24832100000000004</v>
      </c>
      <c r="AU140">
        <f t="shared" si="33"/>
        <v>4.8333999999999993</v>
      </c>
      <c r="AV140" s="36">
        <v>0</v>
      </c>
      <c r="AW140" s="36">
        <v>1</v>
      </c>
      <c r="AX140">
        <f t="shared" si="34"/>
        <v>-3.4234000000000007E-2</v>
      </c>
      <c r="AY140">
        <f t="shared" si="35"/>
        <v>0.54632400000000003</v>
      </c>
      <c r="AZ140" s="36">
        <v>0</v>
      </c>
      <c r="BA140" s="36">
        <v>0</v>
      </c>
      <c r="BB140" s="36">
        <v>44.89</v>
      </c>
      <c r="BC140" s="36">
        <v>0</v>
      </c>
      <c r="BD140" s="36">
        <v>0</v>
      </c>
      <c r="BE140" s="36">
        <v>1</v>
      </c>
      <c r="BF140">
        <f t="shared" si="36"/>
        <v>-3.0649600000000003E-2</v>
      </c>
      <c r="BG140" s="36">
        <f t="shared" si="37"/>
        <v>0.30757000000000001</v>
      </c>
      <c r="BH140" s="36">
        <v>0</v>
      </c>
      <c r="BI140" s="36">
        <v>0</v>
      </c>
      <c r="BJ140" s="36">
        <v>0.35149999999999998</v>
      </c>
      <c r="BK140" s="36">
        <v>0</v>
      </c>
      <c r="BL140" s="36">
        <v>0</v>
      </c>
      <c r="BM140" s="36">
        <v>0</v>
      </c>
      <c r="BN140">
        <f t="shared" si="38"/>
        <v>0.57921599999999995</v>
      </c>
      <c r="BO140" s="36">
        <v>0</v>
      </c>
      <c r="BP140" s="40">
        <v>0</v>
      </c>
      <c r="BQ140">
        <f t="shared" si="41"/>
        <v>56</v>
      </c>
      <c r="BR140">
        <f t="shared" si="39"/>
        <v>0.56000000000000005</v>
      </c>
      <c r="BS140">
        <f t="shared" si="42"/>
        <v>56</v>
      </c>
    </row>
    <row r="141" spans="1:71" x14ac:dyDescent="0.15">
      <c r="A141" t="str">
        <f t="shared" si="40"/>
        <v>EW_sand_Ruled_57</v>
      </c>
      <c r="B141" s="42" t="s">
        <v>88</v>
      </c>
      <c r="C141" s="36" t="s">
        <v>286</v>
      </c>
      <c r="D141" s="42" t="s">
        <v>233</v>
      </c>
      <c r="E141" s="36">
        <v>65</v>
      </c>
      <c r="F141">
        <f t="shared" si="21"/>
        <v>93.59729999999999</v>
      </c>
      <c r="G141" s="36">
        <v>0</v>
      </c>
      <c r="H141" s="36">
        <v>0</v>
      </c>
      <c r="I141" s="36">
        <v>1</v>
      </c>
      <c r="J141">
        <f t="shared" si="22"/>
        <v>-4.7354999999999992</v>
      </c>
      <c r="K141" s="36">
        <f t="shared" si="23"/>
        <v>15.123999999999999</v>
      </c>
      <c r="L141" s="36">
        <v>0</v>
      </c>
      <c r="M141" s="36">
        <v>1</v>
      </c>
      <c r="N141">
        <f t="shared" ref="N141:N184" si="43">-0.9178</f>
        <v>-0.91779999999999995</v>
      </c>
      <c r="O141">
        <f t="shared" si="25"/>
        <v>8.3320260000000008</v>
      </c>
      <c r="P141" s="36">
        <v>0</v>
      </c>
      <c r="Q141" s="36">
        <v>0</v>
      </c>
      <c r="R141">
        <f t="shared" si="26"/>
        <v>0.95230009999999998</v>
      </c>
      <c r="S141" s="36">
        <v>0</v>
      </c>
      <c r="T141" s="36">
        <v>0</v>
      </c>
      <c r="U141" s="36">
        <v>0</v>
      </c>
      <c r="V141" s="36">
        <v>20</v>
      </c>
      <c r="W141" s="36">
        <v>0</v>
      </c>
      <c r="X141" s="36">
        <v>0</v>
      </c>
      <c r="Y141" s="36">
        <v>1</v>
      </c>
      <c r="Z141">
        <f t="shared" si="27"/>
        <v>-8.3817000000000003E-2</v>
      </c>
      <c r="AA141" s="36">
        <v>0.26050000000000001</v>
      </c>
      <c r="AB141" s="36">
        <v>0</v>
      </c>
      <c r="AC141" s="36">
        <v>0</v>
      </c>
      <c r="AD141" s="36">
        <v>17</v>
      </c>
      <c r="AE141" s="36">
        <v>0</v>
      </c>
      <c r="AF141" s="36">
        <v>0</v>
      </c>
      <c r="AG141" s="36">
        <v>0</v>
      </c>
      <c r="AH141" s="36">
        <v>1E-4</v>
      </c>
      <c r="AI141" s="36">
        <v>0</v>
      </c>
      <c r="AJ141" s="36">
        <v>0</v>
      </c>
      <c r="AK141" s="36">
        <v>1</v>
      </c>
      <c r="AL141">
        <f t="shared" si="28"/>
        <v>-0.23052599999999993</v>
      </c>
      <c r="AM141">
        <f t="shared" si="29"/>
        <v>2.1583099999999997</v>
      </c>
      <c r="AN141" s="36">
        <v>0</v>
      </c>
      <c r="AO141" s="36">
        <v>1</v>
      </c>
      <c r="AP141">
        <f t="shared" si="30"/>
        <v>-5.1661999999999986E-2</v>
      </c>
      <c r="AQ141">
        <f t="shared" si="31"/>
        <v>0.5552919999999999</v>
      </c>
      <c r="AR141" s="36">
        <v>0</v>
      </c>
      <c r="AS141" s="36">
        <v>1</v>
      </c>
      <c r="AT141">
        <f t="shared" si="32"/>
        <v>-0.25261299999999998</v>
      </c>
      <c r="AU141">
        <f t="shared" si="33"/>
        <v>4.8035500000000004</v>
      </c>
      <c r="AV141" s="36">
        <v>0</v>
      </c>
      <c r="AW141" s="36">
        <v>1</v>
      </c>
      <c r="AX141">
        <f t="shared" si="34"/>
        <v>-3.49345E-2</v>
      </c>
      <c r="AY141">
        <f t="shared" si="35"/>
        <v>0.55429799999999996</v>
      </c>
      <c r="AZ141" s="36">
        <v>0</v>
      </c>
      <c r="BA141" s="36">
        <v>0</v>
      </c>
      <c r="BB141" s="36">
        <v>44.89</v>
      </c>
      <c r="BC141" s="36">
        <v>0</v>
      </c>
      <c r="BD141" s="36">
        <v>0</v>
      </c>
      <c r="BE141" s="36">
        <v>1</v>
      </c>
      <c r="BF141">
        <f t="shared" si="36"/>
        <v>-3.155369999999999E-2</v>
      </c>
      <c r="BG141" s="36">
        <f t="shared" si="37"/>
        <v>0.31128</v>
      </c>
      <c r="BH141" s="36">
        <v>0</v>
      </c>
      <c r="BI141" s="36">
        <v>0</v>
      </c>
      <c r="BJ141" s="36">
        <v>0.35149999999999998</v>
      </c>
      <c r="BK141" s="36">
        <v>0</v>
      </c>
      <c r="BL141" s="36">
        <v>0</v>
      </c>
      <c r="BM141" s="36">
        <v>0</v>
      </c>
      <c r="BN141">
        <f t="shared" si="38"/>
        <v>0.58420199999999989</v>
      </c>
      <c r="BO141" s="36">
        <v>0</v>
      </c>
      <c r="BP141" s="40">
        <v>0</v>
      </c>
      <c r="BQ141">
        <f t="shared" si="41"/>
        <v>57</v>
      </c>
      <c r="BR141">
        <f t="shared" si="39"/>
        <v>0.56999999999999995</v>
      </c>
      <c r="BS141">
        <f t="shared" si="42"/>
        <v>57</v>
      </c>
    </row>
    <row r="142" spans="1:71" x14ac:dyDescent="0.15">
      <c r="A142" t="str">
        <f t="shared" si="40"/>
        <v>EW_sand_Ruled_58</v>
      </c>
      <c r="B142" s="42" t="s">
        <v>88</v>
      </c>
      <c r="C142" s="36" t="s">
        <v>286</v>
      </c>
      <c r="D142" s="42" t="s">
        <v>233</v>
      </c>
      <c r="E142" s="36">
        <v>66</v>
      </c>
      <c r="F142">
        <f t="shared" si="21"/>
        <v>92.676199999999994</v>
      </c>
      <c r="G142" s="36">
        <v>0</v>
      </c>
      <c r="H142" s="36">
        <v>0</v>
      </c>
      <c r="I142" s="36">
        <v>1</v>
      </c>
      <c r="J142">
        <f t="shared" si="22"/>
        <v>-4.8244999999999996</v>
      </c>
      <c r="K142" s="36">
        <f t="shared" si="23"/>
        <v>15.382899999999999</v>
      </c>
      <c r="L142" s="36">
        <v>0</v>
      </c>
      <c r="M142" s="36">
        <v>1</v>
      </c>
      <c r="N142">
        <f t="shared" si="43"/>
        <v>-0.91779999999999995</v>
      </c>
      <c r="O142">
        <f t="shared" si="25"/>
        <v>8.3250440000000001</v>
      </c>
      <c r="P142" s="36">
        <v>0</v>
      </c>
      <c r="Q142" s="36">
        <v>0</v>
      </c>
      <c r="R142">
        <f t="shared" si="26"/>
        <v>0.95291940000000008</v>
      </c>
      <c r="S142" s="36">
        <v>0</v>
      </c>
      <c r="T142" s="36">
        <v>0</v>
      </c>
      <c r="U142" s="36">
        <v>0</v>
      </c>
      <c r="V142" s="36">
        <v>20</v>
      </c>
      <c r="W142" s="36">
        <v>0</v>
      </c>
      <c r="X142" s="36">
        <v>0</v>
      </c>
      <c r="Y142" s="36">
        <v>1</v>
      </c>
      <c r="Z142">
        <f t="shared" si="27"/>
        <v>-8.179800000000001E-2</v>
      </c>
      <c r="AA142" s="36">
        <v>0.26050000000000001</v>
      </c>
      <c r="AB142" s="36">
        <v>0</v>
      </c>
      <c r="AC142" s="36">
        <v>0</v>
      </c>
      <c r="AD142" s="36">
        <v>17</v>
      </c>
      <c r="AE142" s="36">
        <v>0</v>
      </c>
      <c r="AF142" s="36">
        <v>0</v>
      </c>
      <c r="AG142" s="36">
        <v>0</v>
      </c>
      <c r="AH142" s="36">
        <v>1E-4</v>
      </c>
      <c r="AI142" s="36">
        <v>0</v>
      </c>
      <c r="AJ142" s="36">
        <v>0</v>
      </c>
      <c r="AK142" s="36">
        <v>1</v>
      </c>
      <c r="AL142">
        <f t="shared" si="28"/>
        <v>-0.23754399999999995</v>
      </c>
      <c r="AM142">
        <f t="shared" si="29"/>
        <v>2.1871399999999999</v>
      </c>
      <c r="AN142" s="36">
        <v>0</v>
      </c>
      <c r="AO142" s="36">
        <v>1</v>
      </c>
      <c r="AP142">
        <f t="shared" si="30"/>
        <v>-5.3267999999999996E-2</v>
      </c>
      <c r="AQ142">
        <f t="shared" si="31"/>
        <v>0.56328800000000001</v>
      </c>
      <c r="AR142" s="36">
        <v>0</v>
      </c>
      <c r="AS142" s="36">
        <v>1</v>
      </c>
      <c r="AT142">
        <f t="shared" si="32"/>
        <v>-0.25690499999999999</v>
      </c>
      <c r="AU142">
        <f t="shared" si="33"/>
        <v>4.7736999999999998</v>
      </c>
      <c r="AV142" s="36">
        <v>0</v>
      </c>
      <c r="AW142" s="36">
        <v>1</v>
      </c>
      <c r="AX142">
        <f t="shared" si="34"/>
        <v>-3.5635E-2</v>
      </c>
      <c r="AY142">
        <f t="shared" si="35"/>
        <v>0.56227199999999999</v>
      </c>
      <c r="AZ142" s="36">
        <v>0</v>
      </c>
      <c r="BA142" s="36">
        <v>0</v>
      </c>
      <c r="BB142" s="36">
        <v>44.89</v>
      </c>
      <c r="BC142" s="36">
        <v>0</v>
      </c>
      <c r="BD142" s="36">
        <v>0</v>
      </c>
      <c r="BE142" s="36">
        <v>1</v>
      </c>
      <c r="BF142">
        <f t="shared" si="36"/>
        <v>-3.2457799999999995E-2</v>
      </c>
      <c r="BG142" s="36">
        <f t="shared" si="37"/>
        <v>0.31498999999999999</v>
      </c>
      <c r="BH142" s="36">
        <v>0</v>
      </c>
      <c r="BI142" s="36">
        <v>0</v>
      </c>
      <c r="BJ142" s="36">
        <v>0.35149999999999998</v>
      </c>
      <c r="BK142" s="36">
        <v>0</v>
      </c>
      <c r="BL142" s="36">
        <v>0</v>
      </c>
      <c r="BM142" s="36">
        <v>0</v>
      </c>
      <c r="BN142">
        <f t="shared" si="38"/>
        <v>0.58918800000000005</v>
      </c>
      <c r="BO142" s="36">
        <v>0</v>
      </c>
      <c r="BP142" s="40">
        <v>0</v>
      </c>
      <c r="BQ142">
        <f t="shared" si="41"/>
        <v>58</v>
      </c>
      <c r="BR142">
        <f t="shared" si="39"/>
        <v>0.57999999999999996</v>
      </c>
      <c r="BS142">
        <f t="shared" si="42"/>
        <v>58</v>
      </c>
    </row>
    <row r="143" spans="1:71" x14ac:dyDescent="0.15">
      <c r="A143" t="str">
        <f t="shared" si="40"/>
        <v>EW_sand_Ruled_59</v>
      </c>
      <c r="B143" s="42" t="s">
        <v>88</v>
      </c>
      <c r="C143" s="36" t="s">
        <v>286</v>
      </c>
      <c r="D143" s="42" t="s">
        <v>233</v>
      </c>
      <c r="E143" s="36">
        <v>67</v>
      </c>
      <c r="F143">
        <f t="shared" si="21"/>
        <v>91.755099999999999</v>
      </c>
      <c r="G143" s="36">
        <v>0</v>
      </c>
      <c r="H143" s="36">
        <v>0</v>
      </c>
      <c r="I143" s="36">
        <v>1</v>
      </c>
      <c r="J143">
        <f t="shared" si="22"/>
        <v>-4.9135</v>
      </c>
      <c r="K143" s="36">
        <f t="shared" si="23"/>
        <v>15.6418</v>
      </c>
      <c r="L143" s="36">
        <v>0</v>
      </c>
      <c r="M143" s="36">
        <v>1</v>
      </c>
      <c r="N143">
        <f t="shared" si="43"/>
        <v>-0.91779999999999995</v>
      </c>
      <c r="O143">
        <f t="shared" si="25"/>
        <v>8.3180620000000012</v>
      </c>
      <c r="P143" s="36">
        <v>0</v>
      </c>
      <c r="Q143" s="36">
        <v>0</v>
      </c>
      <c r="R143">
        <f t="shared" si="26"/>
        <v>0.95353870000000007</v>
      </c>
      <c r="S143" s="36">
        <v>0</v>
      </c>
      <c r="T143" s="36">
        <v>0</v>
      </c>
      <c r="U143" s="36">
        <v>0</v>
      </c>
      <c r="V143" s="36">
        <v>20</v>
      </c>
      <c r="W143" s="36">
        <v>0</v>
      </c>
      <c r="X143" s="36">
        <v>0</v>
      </c>
      <c r="Y143" s="36">
        <v>1</v>
      </c>
      <c r="Z143">
        <f t="shared" si="27"/>
        <v>-7.9779000000000003E-2</v>
      </c>
      <c r="AA143" s="36">
        <v>0.26050000000000001</v>
      </c>
      <c r="AB143" s="36">
        <v>0</v>
      </c>
      <c r="AC143" s="36">
        <v>0</v>
      </c>
      <c r="AD143" s="36">
        <v>17</v>
      </c>
      <c r="AE143" s="36">
        <v>0</v>
      </c>
      <c r="AF143" s="36">
        <v>0</v>
      </c>
      <c r="AG143" s="36">
        <v>0</v>
      </c>
      <c r="AH143" s="36">
        <v>1E-4</v>
      </c>
      <c r="AI143" s="36">
        <v>0</v>
      </c>
      <c r="AJ143" s="36">
        <v>0</v>
      </c>
      <c r="AK143" s="36">
        <v>1</v>
      </c>
      <c r="AL143">
        <f t="shared" si="28"/>
        <v>-0.24456199999999997</v>
      </c>
      <c r="AM143">
        <f t="shared" si="29"/>
        <v>2.21597</v>
      </c>
      <c r="AN143" s="36">
        <v>0</v>
      </c>
      <c r="AO143" s="36">
        <v>1</v>
      </c>
      <c r="AP143">
        <f t="shared" si="30"/>
        <v>-5.4873999999999992E-2</v>
      </c>
      <c r="AQ143">
        <f t="shared" si="31"/>
        <v>0.5712839999999999</v>
      </c>
      <c r="AR143" s="36">
        <v>0</v>
      </c>
      <c r="AS143" s="36">
        <v>1</v>
      </c>
      <c r="AT143">
        <f t="shared" si="32"/>
        <v>-0.26119700000000001</v>
      </c>
      <c r="AU143">
        <f t="shared" si="33"/>
        <v>4.7438500000000001</v>
      </c>
      <c r="AV143" s="36">
        <v>0</v>
      </c>
      <c r="AW143" s="36">
        <v>1</v>
      </c>
      <c r="AX143">
        <f t="shared" si="34"/>
        <v>-3.63355E-2</v>
      </c>
      <c r="AY143">
        <f t="shared" si="35"/>
        <v>0.57024600000000003</v>
      </c>
      <c r="AZ143" s="36">
        <v>0</v>
      </c>
      <c r="BA143" s="36">
        <v>0</v>
      </c>
      <c r="BB143" s="36">
        <v>44.89</v>
      </c>
      <c r="BC143" s="36">
        <v>0</v>
      </c>
      <c r="BD143" s="36">
        <v>0</v>
      </c>
      <c r="BE143" s="36">
        <v>1</v>
      </c>
      <c r="BF143">
        <f t="shared" si="36"/>
        <v>-3.33619E-2</v>
      </c>
      <c r="BG143" s="36">
        <f t="shared" si="37"/>
        <v>0.31869999999999998</v>
      </c>
      <c r="BH143" s="36">
        <v>0</v>
      </c>
      <c r="BI143" s="36">
        <v>0</v>
      </c>
      <c r="BJ143" s="36">
        <v>0.35149999999999998</v>
      </c>
      <c r="BK143" s="36">
        <v>0</v>
      </c>
      <c r="BL143" s="36">
        <v>0</v>
      </c>
      <c r="BM143" s="36">
        <v>0</v>
      </c>
      <c r="BN143">
        <f t="shared" si="38"/>
        <v>0.59417399999999998</v>
      </c>
      <c r="BO143" s="36">
        <v>0</v>
      </c>
      <c r="BP143" s="40">
        <v>0</v>
      </c>
      <c r="BQ143">
        <f t="shared" si="41"/>
        <v>59</v>
      </c>
      <c r="BR143">
        <f t="shared" si="39"/>
        <v>0.59</v>
      </c>
      <c r="BS143">
        <f t="shared" si="42"/>
        <v>59</v>
      </c>
    </row>
    <row r="144" spans="1:71" x14ac:dyDescent="0.15">
      <c r="A144" t="str">
        <f t="shared" si="40"/>
        <v>EW_sand_Ruled_60</v>
      </c>
      <c r="B144" s="42" t="s">
        <v>88</v>
      </c>
      <c r="C144" s="36" t="s">
        <v>286</v>
      </c>
      <c r="D144" s="42" t="s">
        <v>233</v>
      </c>
      <c r="E144" s="36">
        <v>68</v>
      </c>
      <c r="F144">
        <f t="shared" si="21"/>
        <v>90.834000000000003</v>
      </c>
      <c r="G144" s="36">
        <v>0</v>
      </c>
      <c r="H144" s="36">
        <v>0</v>
      </c>
      <c r="I144" s="36">
        <v>1</v>
      </c>
      <c r="J144">
        <f t="shared" si="22"/>
        <v>-5.0024999999999995</v>
      </c>
      <c r="K144" s="36">
        <f t="shared" si="23"/>
        <v>15.900699999999999</v>
      </c>
      <c r="L144" s="36">
        <v>0</v>
      </c>
      <c r="M144" s="36">
        <v>1</v>
      </c>
      <c r="N144">
        <f t="shared" si="43"/>
        <v>-0.91779999999999995</v>
      </c>
      <c r="O144">
        <f t="shared" si="25"/>
        <v>8.3110800000000005</v>
      </c>
      <c r="P144" s="36">
        <v>0</v>
      </c>
      <c r="Q144" s="36">
        <v>0</v>
      </c>
      <c r="R144">
        <f t="shared" si="26"/>
        <v>0.95415800000000006</v>
      </c>
      <c r="S144" s="36">
        <v>0</v>
      </c>
      <c r="T144" s="36">
        <v>0</v>
      </c>
      <c r="U144" s="36">
        <v>0</v>
      </c>
      <c r="V144" s="36">
        <v>20</v>
      </c>
      <c r="W144" s="36">
        <v>0</v>
      </c>
      <c r="X144" s="36">
        <v>0</v>
      </c>
      <c r="Y144" s="36">
        <v>1</v>
      </c>
      <c r="Z144">
        <f t="shared" si="27"/>
        <v>-7.7759999999999996E-2</v>
      </c>
      <c r="AA144" s="36">
        <v>0.26050000000000001</v>
      </c>
      <c r="AB144" s="36">
        <v>0</v>
      </c>
      <c r="AC144" s="36">
        <v>0</v>
      </c>
      <c r="AD144" s="36">
        <v>17</v>
      </c>
      <c r="AE144" s="36">
        <v>0</v>
      </c>
      <c r="AF144" s="36">
        <v>0</v>
      </c>
      <c r="AG144" s="36">
        <v>0</v>
      </c>
      <c r="AH144" s="36">
        <v>1E-4</v>
      </c>
      <c r="AI144" s="36">
        <v>0</v>
      </c>
      <c r="AJ144" s="36">
        <v>0</v>
      </c>
      <c r="AK144" s="36">
        <v>1</v>
      </c>
      <c r="AL144">
        <f t="shared" si="28"/>
        <v>-0.25157999999999991</v>
      </c>
      <c r="AM144">
        <f t="shared" si="29"/>
        <v>2.2448000000000001</v>
      </c>
      <c r="AN144" s="36">
        <v>0</v>
      </c>
      <c r="AO144" s="36">
        <v>1</v>
      </c>
      <c r="AP144">
        <f t="shared" si="30"/>
        <v>-5.6479999999999989E-2</v>
      </c>
      <c r="AQ144">
        <f t="shared" si="31"/>
        <v>0.57928000000000002</v>
      </c>
      <c r="AR144" s="36">
        <v>0</v>
      </c>
      <c r="AS144" s="36">
        <v>1</v>
      </c>
      <c r="AT144">
        <f t="shared" si="32"/>
        <v>-0.26548900000000003</v>
      </c>
      <c r="AU144">
        <f t="shared" si="33"/>
        <v>4.7140000000000004</v>
      </c>
      <c r="AV144" s="36">
        <v>0</v>
      </c>
      <c r="AW144" s="36">
        <v>1</v>
      </c>
      <c r="AX144">
        <f t="shared" si="34"/>
        <v>-3.7035999999999999E-2</v>
      </c>
      <c r="AY144">
        <f t="shared" si="35"/>
        <v>0.57821999999999996</v>
      </c>
      <c r="AZ144" s="36">
        <v>0</v>
      </c>
      <c r="BA144" s="36">
        <v>0</v>
      </c>
      <c r="BB144" s="36">
        <v>44.89</v>
      </c>
      <c r="BC144" s="36">
        <v>0</v>
      </c>
      <c r="BD144" s="36">
        <v>0</v>
      </c>
      <c r="BE144" s="36">
        <v>1</v>
      </c>
      <c r="BF144">
        <f t="shared" si="36"/>
        <v>-3.4266000000000005E-2</v>
      </c>
      <c r="BG144" s="36">
        <f t="shared" si="37"/>
        <v>0.32240999999999997</v>
      </c>
      <c r="BH144" s="36">
        <v>0</v>
      </c>
      <c r="BI144" s="36">
        <v>0</v>
      </c>
      <c r="BJ144" s="36">
        <v>0.35149999999999998</v>
      </c>
      <c r="BK144" s="36">
        <v>0</v>
      </c>
      <c r="BL144" s="36">
        <v>0</v>
      </c>
      <c r="BM144" s="36">
        <v>0</v>
      </c>
      <c r="BN144">
        <f t="shared" si="38"/>
        <v>0.59915999999999991</v>
      </c>
      <c r="BO144" s="36">
        <v>0</v>
      </c>
      <c r="BP144" s="40">
        <v>0</v>
      </c>
      <c r="BQ144">
        <f t="shared" si="41"/>
        <v>60</v>
      </c>
      <c r="BR144">
        <f t="shared" si="39"/>
        <v>0.6</v>
      </c>
      <c r="BS144">
        <f t="shared" si="42"/>
        <v>60</v>
      </c>
    </row>
    <row r="145" spans="1:71" x14ac:dyDescent="0.15">
      <c r="A145" t="str">
        <f t="shared" si="40"/>
        <v>EW_sand_Ruled_61</v>
      </c>
      <c r="B145" s="42" t="s">
        <v>88</v>
      </c>
      <c r="C145" s="36" t="s">
        <v>286</v>
      </c>
      <c r="D145" s="42" t="s">
        <v>233</v>
      </c>
      <c r="E145" s="36">
        <v>69</v>
      </c>
      <c r="F145">
        <f t="shared" si="21"/>
        <v>89.912899999999993</v>
      </c>
      <c r="G145" s="36">
        <v>0</v>
      </c>
      <c r="H145" s="36">
        <v>0</v>
      </c>
      <c r="I145" s="36">
        <v>1</v>
      </c>
      <c r="J145">
        <f t="shared" si="22"/>
        <v>-5.0914999999999999</v>
      </c>
      <c r="K145" s="36">
        <f t="shared" si="23"/>
        <v>16.159600000000001</v>
      </c>
      <c r="L145" s="36">
        <v>0</v>
      </c>
      <c r="M145" s="36">
        <v>1</v>
      </c>
      <c r="N145">
        <f t="shared" si="43"/>
        <v>-0.91779999999999995</v>
      </c>
      <c r="O145">
        <f t="shared" si="25"/>
        <v>8.3040979999999998</v>
      </c>
      <c r="P145" s="36">
        <v>0</v>
      </c>
      <c r="Q145" s="36">
        <v>0</v>
      </c>
      <c r="R145">
        <f t="shared" si="26"/>
        <v>0.95477730000000005</v>
      </c>
      <c r="S145" s="36">
        <v>0</v>
      </c>
      <c r="T145" s="36">
        <v>0</v>
      </c>
      <c r="U145" s="36">
        <v>0</v>
      </c>
      <c r="V145" s="36">
        <v>20</v>
      </c>
      <c r="W145" s="36">
        <v>0</v>
      </c>
      <c r="X145" s="36">
        <v>0</v>
      </c>
      <c r="Y145" s="36">
        <v>1</v>
      </c>
      <c r="Z145">
        <f t="shared" si="27"/>
        <v>-7.5741000000000003E-2</v>
      </c>
      <c r="AA145" s="36">
        <v>0.26050000000000001</v>
      </c>
      <c r="AB145" s="36">
        <v>0</v>
      </c>
      <c r="AC145" s="36">
        <v>0</v>
      </c>
      <c r="AD145" s="36">
        <v>17</v>
      </c>
      <c r="AE145" s="36">
        <v>0</v>
      </c>
      <c r="AF145" s="36">
        <v>0</v>
      </c>
      <c r="AG145" s="36">
        <v>0</v>
      </c>
      <c r="AH145" s="36">
        <v>1E-4</v>
      </c>
      <c r="AI145" s="36">
        <v>0</v>
      </c>
      <c r="AJ145" s="36">
        <v>0</v>
      </c>
      <c r="AK145" s="36">
        <v>1</v>
      </c>
      <c r="AL145">
        <f t="shared" si="28"/>
        <v>-0.25859799999999999</v>
      </c>
      <c r="AM145">
        <f t="shared" si="29"/>
        <v>2.2736299999999998</v>
      </c>
      <c r="AN145" s="36">
        <v>0</v>
      </c>
      <c r="AO145" s="36">
        <v>1</v>
      </c>
      <c r="AP145">
        <f t="shared" si="30"/>
        <v>-5.8085999999999999E-2</v>
      </c>
      <c r="AQ145">
        <f t="shared" si="31"/>
        <v>0.58727599999999991</v>
      </c>
      <c r="AR145" s="36">
        <v>0</v>
      </c>
      <c r="AS145" s="36">
        <v>1</v>
      </c>
      <c r="AT145">
        <f t="shared" si="32"/>
        <v>-0.26978099999999999</v>
      </c>
      <c r="AU145">
        <f t="shared" si="33"/>
        <v>4.6841499999999998</v>
      </c>
      <c r="AV145" s="36">
        <v>0</v>
      </c>
      <c r="AW145" s="36">
        <v>1</v>
      </c>
      <c r="AX145">
        <f t="shared" si="34"/>
        <v>-3.7736499999999999E-2</v>
      </c>
      <c r="AY145">
        <f t="shared" si="35"/>
        <v>0.58619399999999999</v>
      </c>
      <c r="AZ145" s="36">
        <v>0</v>
      </c>
      <c r="BA145" s="36">
        <v>0</v>
      </c>
      <c r="BB145" s="36">
        <v>44.89</v>
      </c>
      <c r="BC145" s="36">
        <v>0</v>
      </c>
      <c r="BD145" s="36">
        <v>0</v>
      </c>
      <c r="BE145" s="36">
        <v>1</v>
      </c>
      <c r="BF145">
        <f t="shared" si="36"/>
        <v>-3.5170099999999996E-2</v>
      </c>
      <c r="BG145" s="36">
        <f t="shared" si="37"/>
        <v>0.32611999999999997</v>
      </c>
      <c r="BH145" s="36">
        <v>0</v>
      </c>
      <c r="BI145" s="36">
        <v>0</v>
      </c>
      <c r="BJ145" s="36">
        <v>0.35149999999999998</v>
      </c>
      <c r="BK145" s="36">
        <v>0</v>
      </c>
      <c r="BL145" s="36">
        <v>0</v>
      </c>
      <c r="BM145" s="36">
        <v>0</v>
      </c>
      <c r="BN145">
        <f t="shared" si="38"/>
        <v>0.60414599999999996</v>
      </c>
      <c r="BO145" s="36">
        <v>0</v>
      </c>
      <c r="BP145" s="40">
        <v>0</v>
      </c>
      <c r="BQ145">
        <f t="shared" si="41"/>
        <v>61</v>
      </c>
      <c r="BR145">
        <f t="shared" si="39"/>
        <v>0.61</v>
      </c>
      <c r="BS145">
        <f t="shared" si="42"/>
        <v>61</v>
      </c>
    </row>
    <row r="146" spans="1:71" x14ac:dyDescent="0.15">
      <c r="A146" t="str">
        <f t="shared" si="40"/>
        <v>EW_sand_Ruled_62</v>
      </c>
      <c r="B146" s="42" t="s">
        <v>88</v>
      </c>
      <c r="C146" s="36" t="s">
        <v>286</v>
      </c>
      <c r="D146" s="42" t="s">
        <v>233</v>
      </c>
      <c r="E146" s="36">
        <v>70</v>
      </c>
      <c r="F146">
        <f t="shared" si="21"/>
        <v>88.991799999999998</v>
      </c>
      <c r="G146" s="36">
        <v>0</v>
      </c>
      <c r="H146" s="36">
        <v>0</v>
      </c>
      <c r="I146" s="36">
        <v>1</v>
      </c>
      <c r="J146">
        <f t="shared" si="22"/>
        <v>-5.1804999999999994</v>
      </c>
      <c r="K146" s="36">
        <f t="shared" si="23"/>
        <v>16.418500000000002</v>
      </c>
      <c r="L146" s="36">
        <v>0</v>
      </c>
      <c r="M146" s="36">
        <v>1</v>
      </c>
      <c r="N146">
        <f t="shared" si="43"/>
        <v>-0.91779999999999995</v>
      </c>
      <c r="O146">
        <f t="shared" si="25"/>
        <v>8.2971160000000008</v>
      </c>
      <c r="P146" s="36">
        <v>0</v>
      </c>
      <c r="Q146" s="36">
        <v>0</v>
      </c>
      <c r="R146">
        <f t="shared" si="26"/>
        <v>0.95539660000000004</v>
      </c>
      <c r="S146" s="36">
        <v>0</v>
      </c>
      <c r="T146" s="36">
        <v>0</v>
      </c>
      <c r="U146" s="36">
        <v>0</v>
      </c>
      <c r="V146" s="36">
        <v>20</v>
      </c>
      <c r="W146" s="36">
        <v>0</v>
      </c>
      <c r="X146" s="36">
        <v>0</v>
      </c>
      <c r="Y146" s="36">
        <v>1</v>
      </c>
      <c r="Z146">
        <f t="shared" si="27"/>
        <v>-7.372200000000001E-2</v>
      </c>
      <c r="AA146" s="36">
        <v>0.26050000000000001</v>
      </c>
      <c r="AB146" s="36">
        <v>0</v>
      </c>
      <c r="AC146" s="36">
        <v>0</v>
      </c>
      <c r="AD146" s="36">
        <v>17</v>
      </c>
      <c r="AE146" s="36">
        <v>0</v>
      </c>
      <c r="AF146" s="36">
        <v>0</v>
      </c>
      <c r="AG146" s="36">
        <v>0</v>
      </c>
      <c r="AH146" s="36">
        <v>1E-4</v>
      </c>
      <c r="AI146" s="36">
        <v>0</v>
      </c>
      <c r="AJ146" s="36">
        <v>0</v>
      </c>
      <c r="AK146" s="36">
        <v>1</v>
      </c>
      <c r="AL146">
        <f t="shared" si="28"/>
        <v>-0.26561599999999996</v>
      </c>
      <c r="AM146">
        <f t="shared" si="29"/>
        <v>2.30246</v>
      </c>
      <c r="AN146" s="36">
        <v>0</v>
      </c>
      <c r="AO146" s="36">
        <v>1</v>
      </c>
      <c r="AP146">
        <f t="shared" si="30"/>
        <v>-5.9691999999999995E-2</v>
      </c>
      <c r="AQ146">
        <f t="shared" si="31"/>
        <v>0.59527200000000002</v>
      </c>
      <c r="AR146" s="36">
        <v>0</v>
      </c>
      <c r="AS146" s="36">
        <v>1</v>
      </c>
      <c r="AT146">
        <f t="shared" si="32"/>
        <v>-0.27407300000000001</v>
      </c>
      <c r="AU146">
        <f t="shared" si="33"/>
        <v>4.6543000000000001</v>
      </c>
      <c r="AV146" s="36">
        <v>0</v>
      </c>
      <c r="AW146" s="36">
        <v>1</v>
      </c>
      <c r="AX146">
        <f t="shared" si="34"/>
        <v>-3.8436999999999999E-2</v>
      </c>
      <c r="AY146">
        <f t="shared" si="35"/>
        <v>0.59416800000000003</v>
      </c>
      <c r="AZ146" s="36">
        <v>0</v>
      </c>
      <c r="BA146" s="36">
        <v>0</v>
      </c>
      <c r="BB146" s="36">
        <v>44.89</v>
      </c>
      <c r="BC146" s="36">
        <v>0</v>
      </c>
      <c r="BD146" s="36">
        <v>0</v>
      </c>
      <c r="BE146" s="36">
        <v>1</v>
      </c>
      <c r="BF146">
        <f t="shared" si="36"/>
        <v>-3.6074200000000001E-2</v>
      </c>
      <c r="BG146" s="36">
        <f t="shared" si="37"/>
        <v>0.32983000000000001</v>
      </c>
      <c r="BH146" s="36">
        <v>0</v>
      </c>
      <c r="BI146" s="36">
        <v>0</v>
      </c>
      <c r="BJ146" s="36">
        <v>0.35149999999999998</v>
      </c>
      <c r="BK146" s="36">
        <v>0</v>
      </c>
      <c r="BL146" s="36">
        <v>0</v>
      </c>
      <c r="BM146" s="36">
        <v>0</v>
      </c>
      <c r="BN146">
        <f t="shared" si="38"/>
        <v>0.60913200000000001</v>
      </c>
      <c r="BO146" s="36">
        <v>0</v>
      </c>
      <c r="BP146" s="40">
        <v>0</v>
      </c>
      <c r="BQ146">
        <f t="shared" si="41"/>
        <v>62</v>
      </c>
      <c r="BR146">
        <f t="shared" si="39"/>
        <v>0.62</v>
      </c>
      <c r="BS146">
        <f t="shared" si="42"/>
        <v>62</v>
      </c>
    </row>
    <row r="147" spans="1:71" x14ac:dyDescent="0.15">
      <c r="A147" t="str">
        <f t="shared" si="40"/>
        <v>EW_sand_Ruled_63</v>
      </c>
      <c r="B147" s="42" t="s">
        <v>88</v>
      </c>
      <c r="C147" s="36" t="s">
        <v>286</v>
      </c>
      <c r="D147" s="42" t="s">
        <v>233</v>
      </c>
      <c r="E147" s="36">
        <v>71</v>
      </c>
      <c r="F147">
        <f t="shared" si="21"/>
        <v>88.070699999999988</v>
      </c>
      <c r="G147" s="36">
        <v>0</v>
      </c>
      <c r="H147" s="36">
        <v>0</v>
      </c>
      <c r="I147" s="36">
        <v>1</v>
      </c>
      <c r="J147">
        <f t="shared" si="22"/>
        <v>-5.2694999999999999</v>
      </c>
      <c r="K147" s="36">
        <f t="shared" si="23"/>
        <v>16.677400000000002</v>
      </c>
      <c r="L147" s="36">
        <v>0</v>
      </c>
      <c r="M147" s="36">
        <v>1</v>
      </c>
      <c r="N147">
        <f t="shared" si="43"/>
        <v>-0.91779999999999995</v>
      </c>
      <c r="O147">
        <f t="shared" si="25"/>
        <v>8.2901340000000001</v>
      </c>
      <c r="P147" s="36">
        <v>0</v>
      </c>
      <c r="Q147" s="36">
        <v>0</v>
      </c>
      <c r="R147">
        <f t="shared" si="26"/>
        <v>0.95601590000000003</v>
      </c>
      <c r="S147" s="36">
        <v>0</v>
      </c>
      <c r="T147" s="36">
        <v>0</v>
      </c>
      <c r="U147" s="36">
        <v>0</v>
      </c>
      <c r="V147" s="36">
        <v>20</v>
      </c>
      <c r="W147" s="36">
        <v>0</v>
      </c>
      <c r="X147" s="36">
        <v>0</v>
      </c>
      <c r="Y147" s="36">
        <v>1</v>
      </c>
      <c r="Z147">
        <f t="shared" si="27"/>
        <v>-7.1702999999999989E-2</v>
      </c>
      <c r="AA147" s="36">
        <v>0.26050000000000001</v>
      </c>
      <c r="AB147" s="36">
        <v>0</v>
      </c>
      <c r="AC147" s="36">
        <v>0</v>
      </c>
      <c r="AD147" s="36">
        <v>17</v>
      </c>
      <c r="AE147" s="36">
        <v>0</v>
      </c>
      <c r="AF147" s="36">
        <v>0</v>
      </c>
      <c r="AG147" s="36">
        <v>0</v>
      </c>
      <c r="AH147" s="36">
        <v>1E-4</v>
      </c>
      <c r="AI147" s="36">
        <v>0</v>
      </c>
      <c r="AJ147" s="36">
        <v>0</v>
      </c>
      <c r="AK147" s="36">
        <v>1</v>
      </c>
      <c r="AL147">
        <f t="shared" si="28"/>
        <v>-0.27263399999999993</v>
      </c>
      <c r="AM147">
        <f t="shared" si="29"/>
        <v>2.3312900000000001</v>
      </c>
      <c r="AN147" s="36">
        <v>0</v>
      </c>
      <c r="AO147" s="36">
        <v>1</v>
      </c>
      <c r="AP147">
        <f t="shared" si="30"/>
        <v>-6.1297999999999991E-2</v>
      </c>
      <c r="AQ147">
        <f t="shared" si="31"/>
        <v>0.60326799999999992</v>
      </c>
      <c r="AR147" s="36">
        <v>0</v>
      </c>
      <c r="AS147" s="36">
        <v>1</v>
      </c>
      <c r="AT147">
        <f t="shared" si="32"/>
        <v>-0.27836500000000003</v>
      </c>
      <c r="AU147">
        <f t="shared" si="33"/>
        <v>4.6244499999999995</v>
      </c>
      <c r="AV147" s="36">
        <v>0</v>
      </c>
      <c r="AW147" s="36">
        <v>1</v>
      </c>
      <c r="AX147">
        <f t="shared" si="34"/>
        <v>-3.9137500000000006E-2</v>
      </c>
      <c r="AY147">
        <f t="shared" si="35"/>
        <v>0.60214199999999996</v>
      </c>
      <c r="AZ147" s="36">
        <v>0</v>
      </c>
      <c r="BA147" s="36">
        <v>0</v>
      </c>
      <c r="BB147" s="36">
        <v>44.89</v>
      </c>
      <c r="BC147" s="36">
        <v>0</v>
      </c>
      <c r="BD147" s="36">
        <v>0</v>
      </c>
      <c r="BE147" s="36">
        <v>1</v>
      </c>
      <c r="BF147">
        <f t="shared" si="36"/>
        <v>-3.6978300000000006E-2</v>
      </c>
      <c r="BG147" s="36">
        <f t="shared" si="37"/>
        <v>0.33354</v>
      </c>
      <c r="BH147" s="36">
        <v>0</v>
      </c>
      <c r="BI147" s="36">
        <v>0</v>
      </c>
      <c r="BJ147" s="36">
        <v>0.35149999999999998</v>
      </c>
      <c r="BK147" s="36">
        <v>0</v>
      </c>
      <c r="BL147" s="36">
        <v>0</v>
      </c>
      <c r="BM147" s="36">
        <v>0</v>
      </c>
      <c r="BN147">
        <f t="shared" si="38"/>
        <v>0.61411799999999994</v>
      </c>
      <c r="BO147" s="36">
        <v>0</v>
      </c>
      <c r="BP147" s="40">
        <v>0</v>
      </c>
      <c r="BQ147">
        <f t="shared" si="41"/>
        <v>63</v>
      </c>
      <c r="BR147">
        <f t="shared" si="39"/>
        <v>0.63</v>
      </c>
      <c r="BS147">
        <f t="shared" si="42"/>
        <v>63</v>
      </c>
    </row>
    <row r="148" spans="1:71" x14ac:dyDescent="0.15">
      <c r="A148" t="str">
        <f t="shared" si="40"/>
        <v>EW_sand_Ruled_64</v>
      </c>
      <c r="B148" s="42" t="s">
        <v>88</v>
      </c>
      <c r="C148" s="36" t="s">
        <v>286</v>
      </c>
      <c r="D148" s="42" t="s">
        <v>233</v>
      </c>
      <c r="E148" s="36">
        <v>72</v>
      </c>
      <c r="F148">
        <f t="shared" si="21"/>
        <v>87.149599999999992</v>
      </c>
      <c r="G148" s="36">
        <v>0</v>
      </c>
      <c r="H148" s="36">
        <v>0</v>
      </c>
      <c r="I148" s="36">
        <v>1</v>
      </c>
      <c r="J148">
        <f t="shared" si="22"/>
        <v>-5.3585000000000003</v>
      </c>
      <c r="K148" s="36">
        <f t="shared" si="23"/>
        <v>16.936300000000003</v>
      </c>
      <c r="L148" s="36">
        <v>0</v>
      </c>
      <c r="M148" s="36">
        <v>1</v>
      </c>
      <c r="N148">
        <f t="shared" si="43"/>
        <v>-0.91779999999999995</v>
      </c>
      <c r="O148">
        <f t="shared" si="25"/>
        <v>8.2831520000000012</v>
      </c>
      <c r="P148" s="36">
        <v>0</v>
      </c>
      <c r="Q148" s="36">
        <v>0</v>
      </c>
      <c r="R148">
        <f t="shared" si="26"/>
        <v>0.95663520000000002</v>
      </c>
      <c r="S148" s="36">
        <v>0</v>
      </c>
      <c r="T148" s="36">
        <v>0</v>
      </c>
      <c r="U148" s="36">
        <v>0</v>
      </c>
      <c r="V148" s="36">
        <v>20</v>
      </c>
      <c r="W148" s="36">
        <v>0</v>
      </c>
      <c r="X148" s="36">
        <v>0</v>
      </c>
      <c r="Y148" s="36">
        <v>1</v>
      </c>
      <c r="Z148">
        <f t="shared" si="27"/>
        <v>-6.9683999999999996E-2</v>
      </c>
      <c r="AA148" s="36">
        <v>0.26050000000000001</v>
      </c>
      <c r="AB148" s="36">
        <v>0</v>
      </c>
      <c r="AC148" s="36">
        <v>0</v>
      </c>
      <c r="AD148" s="36">
        <v>17</v>
      </c>
      <c r="AE148" s="36">
        <v>0</v>
      </c>
      <c r="AF148" s="36">
        <v>0</v>
      </c>
      <c r="AG148" s="36">
        <v>0</v>
      </c>
      <c r="AH148" s="36">
        <v>1E-4</v>
      </c>
      <c r="AI148" s="36">
        <v>0</v>
      </c>
      <c r="AJ148" s="36">
        <v>0</v>
      </c>
      <c r="AK148" s="36">
        <v>1</v>
      </c>
      <c r="AL148">
        <f t="shared" si="28"/>
        <v>-0.27965200000000001</v>
      </c>
      <c r="AM148">
        <f t="shared" si="29"/>
        <v>2.3601200000000002</v>
      </c>
      <c r="AN148" s="36">
        <v>0</v>
      </c>
      <c r="AO148" s="36">
        <v>1</v>
      </c>
      <c r="AP148">
        <f t="shared" si="30"/>
        <v>-6.2904000000000002E-2</v>
      </c>
      <c r="AQ148">
        <f t="shared" si="31"/>
        <v>0.61126400000000003</v>
      </c>
      <c r="AR148" s="36">
        <v>0</v>
      </c>
      <c r="AS148" s="36">
        <v>1</v>
      </c>
      <c r="AT148">
        <f t="shared" si="32"/>
        <v>-0.28265700000000005</v>
      </c>
      <c r="AU148">
        <f t="shared" si="33"/>
        <v>4.5945999999999998</v>
      </c>
      <c r="AV148" s="36">
        <v>0</v>
      </c>
      <c r="AW148" s="36">
        <v>1</v>
      </c>
      <c r="AX148">
        <f t="shared" si="34"/>
        <v>-3.9838000000000005E-2</v>
      </c>
      <c r="AY148">
        <f t="shared" si="35"/>
        <v>0.61011599999999999</v>
      </c>
      <c r="AZ148" s="36">
        <v>0</v>
      </c>
      <c r="BA148" s="36">
        <v>0</v>
      </c>
      <c r="BB148" s="36">
        <v>44.89</v>
      </c>
      <c r="BC148" s="36">
        <v>0</v>
      </c>
      <c r="BD148" s="36">
        <v>0</v>
      </c>
      <c r="BE148" s="36">
        <v>1</v>
      </c>
      <c r="BF148">
        <f t="shared" si="36"/>
        <v>-3.7882399999999997E-2</v>
      </c>
      <c r="BG148" s="36">
        <f t="shared" si="37"/>
        <v>0.33724999999999999</v>
      </c>
      <c r="BH148" s="36">
        <v>0</v>
      </c>
      <c r="BI148" s="36">
        <v>0</v>
      </c>
      <c r="BJ148" s="36">
        <v>0.35149999999999998</v>
      </c>
      <c r="BK148" s="36">
        <v>0</v>
      </c>
      <c r="BL148" s="36">
        <v>0</v>
      </c>
      <c r="BM148" s="36">
        <v>0</v>
      </c>
      <c r="BN148">
        <f t="shared" si="38"/>
        <v>0.61910399999999999</v>
      </c>
      <c r="BO148" s="36">
        <v>0</v>
      </c>
      <c r="BP148" s="40">
        <v>0</v>
      </c>
      <c r="BQ148">
        <f t="shared" si="41"/>
        <v>64</v>
      </c>
      <c r="BR148">
        <f t="shared" si="39"/>
        <v>0.64</v>
      </c>
      <c r="BS148">
        <f t="shared" si="42"/>
        <v>64</v>
      </c>
    </row>
    <row r="149" spans="1:71" x14ac:dyDescent="0.15">
      <c r="A149" t="str">
        <f t="shared" si="40"/>
        <v>EW_sand_Ruled_65</v>
      </c>
      <c r="B149" s="42" t="s">
        <v>88</v>
      </c>
      <c r="C149" s="36" t="s">
        <v>286</v>
      </c>
      <c r="D149" s="42" t="s">
        <v>233</v>
      </c>
      <c r="E149" s="36">
        <v>73</v>
      </c>
      <c r="F149">
        <f t="shared" ref="F149:F183" si="44">146.1-92.11*BR149</f>
        <v>86.228499999999997</v>
      </c>
      <c r="G149" s="36">
        <v>0</v>
      </c>
      <c r="H149" s="36">
        <v>0</v>
      </c>
      <c r="I149" s="36">
        <v>1</v>
      </c>
      <c r="J149">
        <f t="shared" ref="J149:J183" si="45">0.3375-8.9*BR149</f>
        <v>-5.4474999999999998</v>
      </c>
      <c r="K149" s="36">
        <f t="shared" ref="K149:K183" si="46">0.3667+25.89*BR149</f>
        <v>17.195200000000003</v>
      </c>
      <c r="L149" s="36">
        <v>0</v>
      </c>
      <c r="M149" s="36">
        <v>1</v>
      </c>
      <c r="N149">
        <f t="shared" si="43"/>
        <v>-0.91779999999999995</v>
      </c>
      <c r="O149">
        <f t="shared" ref="O149:O183" si="47">8.73-0.6982*BR149</f>
        <v>8.2761700000000005</v>
      </c>
      <c r="P149" s="36">
        <v>0</v>
      </c>
      <c r="Q149" s="36">
        <v>0</v>
      </c>
      <c r="R149">
        <f t="shared" ref="R149:R183" si="48">0.917+0.06193*BR149</f>
        <v>0.95725450000000001</v>
      </c>
      <c r="S149" s="36">
        <v>0</v>
      </c>
      <c r="T149" s="36">
        <v>0</v>
      </c>
      <c r="U149" s="36">
        <v>0</v>
      </c>
      <c r="V149" s="36">
        <v>20</v>
      </c>
      <c r="W149" s="36">
        <v>0</v>
      </c>
      <c r="X149" s="36">
        <v>0</v>
      </c>
      <c r="Y149" s="36">
        <v>1</v>
      </c>
      <c r="Z149">
        <f t="shared" ref="Z149:Z183" si="49">-0.1989+0.2019*BR149</f>
        <v>-6.7665000000000003E-2</v>
      </c>
      <c r="AA149" s="36">
        <v>0.26050000000000001</v>
      </c>
      <c r="AB149" s="36">
        <v>0</v>
      </c>
      <c r="AC149" s="36">
        <v>0</v>
      </c>
      <c r="AD149" s="36">
        <v>17</v>
      </c>
      <c r="AE149" s="36">
        <v>0</v>
      </c>
      <c r="AF149" s="36">
        <v>0</v>
      </c>
      <c r="AG149" s="36">
        <v>0</v>
      </c>
      <c r="AH149" s="36">
        <v>1E-4</v>
      </c>
      <c r="AI149" s="36">
        <v>0</v>
      </c>
      <c r="AJ149" s="36">
        <v>0</v>
      </c>
      <c r="AK149" s="36">
        <v>1</v>
      </c>
      <c r="AL149">
        <f t="shared" ref="AL149:AL183" si="50">0.1695-0.7018*BR149</f>
        <v>-0.28666999999999998</v>
      </c>
      <c r="AM149">
        <f t="shared" ref="AM149:AM183" si="51">0.515+2.883*BR149</f>
        <v>2.3889499999999999</v>
      </c>
      <c r="AN149" s="36">
        <v>0</v>
      </c>
      <c r="AO149" s="36">
        <v>1</v>
      </c>
      <c r="AP149">
        <f t="shared" ref="AP149:AP183" si="52">0.03988-0.1606*BR149</f>
        <v>-6.4509999999999998E-2</v>
      </c>
      <c r="AQ149">
        <f t="shared" ref="AQ149:AQ183" si="53">0.09952+0.7996*BR149</f>
        <v>0.61925999999999992</v>
      </c>
      <c r="AR149" s="36">
        <v>0</v>
      </c>
      <c r="AS149" s="36">
        <v>1</v>
      </c>
      <c r="AT149">
        <f t="shared" ref="AT149:AT183" si="54">-0.007969-0.4292*BR149</f>
        <v>-0.28694900000000001</v>
      </c>
      <c r="AU149">
        <f t="shared" ref="AU149:AU183" si="55">6.505-2.985*BR149</f>
        <v>4.5647500000000001</v>
      </c>
      <c r="AV149" s="36">
        <v>0</v>
      </c>
      <c r="AW149" s="36">
        <v>1</v>
      </c>
      <c r="AX149">
        <f t="shared" ref="AX149:AX183" si="56">0.004994-0.07005*BR149</f>
        <v>-4.0538500000000005E-2</v>
      </c>
      <c r="AY149">
        <f t="shared" ref="AY149:AY183" si="57">0.09978+0.7974*BR149</f>
        <v>0.61809000000000003</v>
      </c>
      <c r="AZ149" s="36">
        <v>0</v>
      </c>
      <c r="BA149" s="36">
        <v>0</v>
      </c>
      <c r="BB149" s="36">
        <v>44.89</v>
      </c>
      <c r="BC149" s="36">
        <v>0</v>
      </c>
      <c r="BD149" s="36">
        <v>0</v>
      </c>
      <c r="BE149" s="36">
        <v>1</v>
      </c>
      <c r="BF149">
        <f t="shared" ref="BF149:BF183" si="58">0.01998-0.09041*BR149</f>
        <v>-3.8786500000000002E-2</v>
      </c>
      <c r="BG149" s="36">
        <f t="shared" ref="BG149:BG183" si="59">0.09981+0.371*BR149</f>
        <v>0.34095999999999999</v>
      </c>
      <c r="BH149" s="36">
        <v>0</v>
      </c>
      <c r="BI149" s="36">
        <v>0</v>
      </c>
      <c r="BJ149" s="36">
        <v>0.35149999999999998</v>
      </c>
      <c r="BK149" s="36">
        <v>0</v>
      </c>
      <c r="BL149" s="36">
        <v>0</v>
      </c>
      <c r="BM149" s="36">
        <v>0</v>
      </c>
      <c r="BN149">
        <f t="shared" ref="BN149:BN183" si="60">0.3+0.4986*BR149</f>
        <v>0.62409000000000003</v>
      </c>
      <c r="BO149" s="36">
        <v>0</v>
      </c>
      <c r="BP149" s="40">
        <v>0</v>
      </c>
      <c r="BQ149">
        <f t="shared" si="41"/>
        <v>65</v>
      </c>
      <c r="BR149">
        <f t="shared" ref="BR149:BR183" si="61">BQ149/100</f>
        <v>0.65</v>
      </c>
      <c r="BS149">
        <f t="shared" si="42"/>
        <v>65</v>
      </c>
    </row>
    <row r="150" spans="1:71" x14ac:dyDescent="0.15">
      <c r="A150" t="str">
        <f t="shared" ref="A150:A184" si="62">"EW_sand_Ruled"&amp;"_"&amp;BQ150</f>
        <v>EW_sand_Ruled_66</v>
      </c>
      <c r="B150" s="42" t="s">
        <v>88</v>
      </c>
      <c r="C150" s="36" t="s">
        <v>286</v>
      </c>
      <c r="D150" s="42" t="s">
        <v>233</v>
      </c>
      <c r="E150" s="36">
        <v>74</v>
      </c>
      <c r="F150">
        <f t="shared" si="44"/>
        <v>85.307400000000001</v>
      </c>
      <c r="G150" s="36">
        <v>0</v>
      </c>
      <c r="H150" s="36">
        <v>0</v>
      </c>
      <c r="I150" s="36">
        <v>1</v>
      </c>
      <c r="J150">
        <f t="shared" si="45"/>
        <v>-5.5365000000000002</v>
      </c>
      <c r="K150" s="36">
        <f t="shared" si="46"/>
        <v>17.454100000000004</v>
      </c>
      <c r="L150" s="36">
        <v>0</v>
      </c>
      <c r="M150" s="36">
        <v>1</v>
      </c>
      <c r="N150">
        <f t="shared" si="43"/>
        <v>-0.91779999999999995</v>
      </c>
      <c r="O150">
        <f t="shared" si="47"/>
        <v>8.2691879999999998</v>
      </c>
      <c r="P150" s="36">
        <v>0</v>
      </c>
      <c r="Q150" s="36">
        <v>0</v>
      </c>
      <c r="R150">
        <f t="shared" si="48"/>
        <v>0.9578738</v>
      </c>
      <c r="S150" s="36">
        <v>0</v>
      </c>
      <c r="T150" s="36">
        <v>0</v>
      </c>
      <c r="U150" s="36">
        <v>0</v>
      </c>
      <c r="V150" s="36">
        <v>20</v>
      </c>
      <c r="W150" s="36">
        <v>0</v>
      </c>
      <c r="X150" s="36">
        <v>0</v>
      </c>
      <c r="Y150" s="36">
        <v>1</v>
      </c>
      <c r="Z150">
        <f t="shared" si="49"/>
        <v>-6.5645999999999982E-2</v>
      </c>
      <c r="AA150" s="36">
        <v>0.26050000000000001</v>
      </c>
      <c r="AB150" s="36">
        <v>0</v>
      </c>
      <c r="AC150" s="36">
        <v>0</v>
      </c>
      <c r="AD150" s="36">
        <v>17</v>
      </c>
      <c r="AE150" s="36">
        <v>0</v>
      </c>
      <c r="AF150" s="36">
        <v>0</v>
      </c>
      <c r="AG150" s="36">
        <v>0</v>
      </c>
      <c r="AH150" s="36">
        <v>1E-4</v>
      </c>
      <c r="AI150" s="36">
        <v>0</v>
      </c>
      <c r="AJ150" s="36">
        <v>0</v>
      </c>
      <c r="AK150" s="36">
        <v>1</v>
      </c>
      <c r="AL150">
        <f t="shared" si="50"/>
        <v>-0.29368799999999995</v>
      </c>
      <c r="AM150">
        <f t="shared" si="51"/>
        <v>2.41778</v>
      </c>
      <c r="AN150" s="36">
        <v>0</v>
      </c>
      <c r="AO150" s="36">
        <v>1</v>
      </c>
      <c r="AP150">
        <f t="shared" si="52"/>
        <v>-6.6116000000000008E-2</v>
      </c>
      <c r="AQ150">
        <f t="shared" si="53"/>
        <v>0.62725600000000004</v>
      </c>
      <c r="AR150" s="36">
        <v>0</v>
      </c>
      <c r="AS150" s="36">
        <v>1</v>
      </c>
      <c r="AT150">
        <f t="shared" si="54"/>
        <v>-0.29124100000000003</v>
      </c>
      <c r="AU150">
        <f t="shared" si="55"/>
        <v>4.5349000000000004</v>
      </c>
      <c r="AV150" s="36">
        <v>0</v>
      </c>
      <c r="AW150" s="36">
        <v>1</v>
      </c>
      <c r="AX150">
        <f t="shared" si="56"/>
        <v>-4.1239000000000005E-2</v>
      </c>
      <c r="AY150">
        <f t="shared" si="57"/>
        <v>0.62606399999999995</v>
      </c>
      <c r="AZ150" s="36">
        <v>0</v>
      </c>
      <c r="BA150" s="36">
        <v>0</v>
      </c>
      <c r="BB150" s="36">
        <v>44.89</v>
      </c>
      <c r="BC150" s="36">
        <v>0</v>
      </c>
      <c r="BD150" s="36">
        <v>0</v>
      </c>
      <c r="BE150" s="36">
        <v>1</v>
      </c>
      <c r="BF150">
        <f t="shared" si="58"/>
        <v>-3.9690600000000006E-2</v>
      </c>
      <c r="BG150" s="36">
        <f t="shared" si="59"/>
        <v>0.34467000000000003</v>
      </c>
      <c r="BH150" s="36">
        <v>0</v>
      </c>
      <c r="BI150" s="36">
        <v>0</v>
      </c>
      <c r="BJ150" s="36">
        <v>0.35149999999999998</v>
      </c>
      <c r="BK150" s="36">
        <v>0</v>
      </c>
      <c r="BL150" s="36">
        <v>0</v>
      </c>
      <c r="BM150" s="36">
        <v>0</v>
      </c>
      <c r="BN150">
        <f t="shared" si="60"/>
        <v>0.62907599999999997</v>
      </c>
      <c r="BO150" s="36">
        <v>0</v>
      </c>
      <c r="BP150" s="40">
        <v>0</v>
      </c>
      <c r="BQ150">
        <f t="shared" ref="BQ150:BQ184" si="63">BS150</f>
        <v>66</v>
      </c>
      <c r="BR150">
        <f t="shared" si="61"/>
        <v>0.66</v>
      </c>
      <c r="BS150">
        <f t="shared" si="42"/>
        <v>66</v>
      </c>
    </row>
    <row r="151" spans="1:71" x14ac:dyDescent="0.15">
      <c r="A151" t="str">
        <f t="shared" si="62"/>
        <v>EW_sand_Ruled_67</v>
      </c>
      <c r="B151" s="42" t="s">
        <v>88</v>
      </c>
      <c r="C151" s="36" t="s">
        <v>286</v>
      </c>
      <c r="D151" s="42" t="s">
        <v>233</v>
      </c>
      <c r="E151" s="36">
        <v>75</v>
      </c>
      <c r="F151">
        <f t="shared" si="44"/>
        <v>84.386299999999991</v>
      </c>
      <c r="G151" s="36">
        <v>0</v>
      </c>
      <c r="H151" s="36">
        <v>0</v>
      </c>
      <c r="I151" s="36">
        <v>1</v>
      </c>
      <c r="J151">
        <f t="shared" si="45"/>
        <v>-5.6255000000000006</v>
      </c>
      <c r="K151" s="36">
        <f t="shared" si="46"/>
        <v>17.713000000000005</v>
      </c>
      <c r="L151" s="36">
        <v>0</v>
      </c>
      <c r="M151" s="36">
        <v>1</v>
      </c>
      <c r="N151">
        <f t="shared" si="43"/>
        <v>-0.91779999999999995</v>
      </c>
      <c r="O151">
        <f t="shared" si="47"/>
        <v>8.2622060000000008</v>
      </c>
      <c r="P151" s="36">
        <v>0</v>
      </c>
      <c r="Q151" s="36">
        <v>0</v>
      </c>
      <c r="R151">
        <f t="shared" si="48"/>
        <v>0.9584931000000001</v>
      </c>
      <c r="S151" s="36">
        <v>0</v>
      </c>
      <c r="T151" s="36">
        <v>0</v>
      </c>
      <c r="U151" s="36">
        <v>0</v>
      </c>
      <c r="V151" s="36">
        <v>20</v>
      </c>
      <c r="W151" s="36">
        <v>0</v>
      </c>
      <c r="X151" s="36">
        <v>0</v>
      </c>
      <c r="Y151" s="36">
        <v>1</v>
      </c>
      <c r="Z151">
        <f t="shared" si="49"/>
        <v>-6.3626999999999989E-2</v>
      </c>
      <c r="AA151" s="36">
        <v>0.26050000000000001</v>
      </c>
      <c r="AB151" s="36">
        <v>0</v>
      </c>
      <c r="AC151" s="36">
        <v>0</v>
      </c>
      <c r="AD151" s="36">
        <v>17</v>
      </c>
      <c r="AE151" s="36">
        <v>0</v>
      </c>
      <c r="AF151" s="36">
        <v>0</v>
      </c>
      <c r="AG151" s="36">
        <v>0</v>
      </c>
      <c r="AH151" s="36">
        <v>1E-4</v>
      </c>
      <c r="AI151" s="36">
        <v>0</v>
      </c>
      <c r="AJ151" s="36">
        <v>0</v>
      </c>
      <c r="AK151" s="36">
        <v>1</v>
      </c>
      <c r="AL151">
        <f t="shared" si="50"/>
        <v>-0.30070600000000003</v>
      </c>
      <c r="AM151">
        <f t="shared" si="51"/>
        <v>2.4466100000000002</v>
      </c>
      <c r="AN151" s="36">
        <v>0</v>
      </c>
      <c r="AO151" s="36">
        <v>1</v>
      </c>
      <c r="AP151">
        <f t="shared" si="52"/>
        <v>-6.7722000000000004E-2</v>
      </c>
      <c r="AQ151">
        <f t="shared" si="53"/>
        <v>0.63525199999999993</v>
      </c>
      <c r="AR151" s="36">
        <v>0</v>
      </c>
      <c r="AS151" s="36">
        <v>1</v>
      </c>
      <c r="AT151">
        <f t="shared" si="54"/>
        <v>-0.29553300000000005</v>
      </c>
      <c r="AU151">
        <f t="shared" si="55"/>
        <v>4.5050499999999998</v>
      </c>
      <c r="AV151" s="36">
        <v>0</v>
      </c>
      <c r="AW151" s="36">
        <v>1</v>
      </c>
      <c r="AX151">
        <f t="shared" si="56"/>
        <v>-4.1939500000000005E-2</v>
      </c>
      <c r="AY151">
        <f t="shared" si="57"/>
        <v>0.63403799999999999</v>
      </c>
      <c r="AZ151" s="36">
        <v>0</v>
      </c>
      <c r="BA151" s="36">
        <v>0</v>
      </c>
      <c r="BB151" s="36">
        <v>44.89</v>
      </c>
      <c r="BC151" s="36">
        <v>0</v>
      </c>
      <c r="BD151" s="36">
        <v>0</v>
      </c>
      <c r="BE151" s="36">
        <v>1</v>
      </c>
      <c r="BF151">
        <f t="shared" si="58"/>
        <v>-4.0594700000000011E-2</v>
      </c>
      <c r="BG151" s="36">
        <f t="shared" si="59"/>
        <v>0.34838000000000002</v>
      </c>
      <c r="BH151" s="36">
        <v>0</v>
      </c>
      <c r="BI151" s="36">
        <v>0</v>
      </c>
      <c r="BJ151" s="36">
        <v>0.35149999999999998</v>
      </c>
      <c r="BK151" s="36">
        <v>0</v>
      </c>
      <c r="BL151" s="36">
        <v>0</v>
      </c>
      <c r="BM151" s="36">
        <v>0</v>
      </c>
      <c r="BN151">
        <f t="shared" si="60"/>
        <v>0.63406200000000001</v>
      </c>
      <c r="BO151" s="36">
        <v>0</v>
      </c>
      <c r="BP151" s="40">
        <v>0</v>
      </c>
      <c r="BQ151">
        <f t="shared" si="63"/>
        <v>67</v>
      </c>
      <c r="BR151">
        <f t="shared" si="61"/>
        <v>0.67</v>
      </c>
      <c r="BS151">
        <f t="shared" ref="BS151:BS183" si="64">1+BS150</f>
        <v>67</v>
      </c>
    </row>
    <row r="152" spans="1:71" x14ac:dyDescent="0.15">
      <c r="A152" t="str">
        <f t="shared" si="62"/>
        <v>EW_sand_Ruled_68</v>
      </c>
      <c r="B152" s="42" t="s">
        <v>88</v>
      </c>
      <c r="C152" s="36" t="s">
        <v>286</v>
      </c>
      <c r="D152" s="42" t="s">
        <v>233</v>
      </c>
      <c r="E152" s="36">
        <v>76</v>
      </c>
      <c r="F152">
        <f t="shared" si="44"/>
        <v>83.465199999999982</v>
      </c>
      <c r="G152" s="36">
        <v>0</v>
      </c>
      <c r="H152" s="36">
        <v>0</v>
      </c>
      <c r="I152" s="36">
        <v>1</v>
      </c>
      <c r="J152">
        <f t="shared" si="45"/>
        <v>-5.7145000000000001</v>
      </c>
      <c r="K152" s="36">
        <f t="shared" si="46"/>
        <v>17.971900000000002</v>
      </c>
      <c r="L152" s="36">
        <v>0</v>
      </c>
      <c r="M152" s="36">
        <v>1</v>
      </c>
      <c r="N152">
        <f t="shared" si="43"/>
        <v>-0.91779999999999995</v>
      </c>
      <c r="O152">
        <f t="shared" si="47"/>
        <v>8.2552240000000001</v>
      </c>
      <c r="P152" s="36">
        <v>0</v>
      </c>
      <c r="Q152" s="36">
        <v>0</v>
      </c>
      <c r="R152">
        <f t="shared" si="48"/>
        <v>0.95911240000000009</v>
      </c>
      <c r="S152" s="36">
        <v>0</v>
      </c>
      <c r="T152" s="36">
        <v>0</v>
      </c>
      <c r="U152" s="36">
        <v>0</v>
      </c>
      <c r="V152" s="36">
        <v>20</v>
      </c>
      <c r="W152" s="36">
        <v>0</v>
      </c>
      <c r="X152" s="36">
        <v>0</v>
      </c>
      <c r="Y152" s="36">
        <v>1</v>
      </c>
      <c r="Z152">
        <f t="shared" si="49"/>
        <v>-6.1607999999999996E-2</v>
      </c>
      <c r="AA152" s="36">
        <v>0.26050000000000001</v>
      </c>
      <c r="AB152" s="36">
        <v>0</v>
      </c>
      <c r="AC152" s="36">
        <v>0</v>
      </c>
      <c r="AD152" s="36">
        <v>17</v>
      </c>
      <c r="AE152" s="36">
        <v>0</v>
      </c>
      <c r="AF152" s="36">
        <v>0</v>
      </c>
      <c r="AG152" s="36">
        <v>0</v>
      </c>
      <c r="AH152" s="36">
        <v>1E-4</v>
      </c>
      <c r="AI152" s="36">
        <v>0</v>
      </c>
      <c r="AJ152" s="36">
        <v>0</v>
      </c>
      <c r="AK152" s="36">
        <v>1</v>
      </c>
      <c r="AL152">
        <f t="shared" si="50"/>
        <v>-0.307724</v>
      </c>
      <c r="AM152">
        <f t="shared" si="51"/>
        <v>2.4754400000000003</v>
      </c>
      <c r="AN152" s="36">
        <v>0</v>
      </c>
      <c r="AO152" s="36">
        <v>1</v>
      </c>
      <c r="AP152">
        <f t="shared" si="52"/>
        <v>-6.9328000000000001E-2</v>
      </c>
      <c r="AQ152">
        <f t="shared" si="53"/>
        <v>0.64324800000000004</v>
      </c>
      <c r="AR152" s="36">
        <v>0</v>
      </c>
      <c r="AS152" s="36">
        <v>1</v>
      </c>
      <c r="AT152">
        <f t="shared" si="54"/>
        <v>-0.29982500000000006</v>
      </c>
      <c r="AU152">
        <f t="shared" si="55"/>
        <v>4.4751999999999992</v>
      </c>
      <c r="AV152" s="36">
        <v>0</v>
      </c>
      <c r="AW152" s="36">
        <v>1</v>
      </c>
      <c r="AX152">
        <f t="shared" si="56"/>
        <v>-4.2640000000000004E-2</v>
      </c>
      <c r="AY152">
        <f t="shared" si="57"/>
        <v>0.64201200000000003</v>
      </c>
      <c r="AZ152" s="36">
        <v>0</v>
      </c>
      <c r="BA152" s="36">
        <v>0</v>
      </c>
      <c r="BB152" s="36">
        <v>44.89</v>
      </c>
      <c r="BC152" s="36">
        <v>0</v>
      </c>
      <c r="BD152" s="36">
        <v>0</v>
      </c>
      <c r="BE152" s="36">
        <v>1</v>
      </c>
      <c r="BF152">
        <f t="shared" si="58"/>
        <v>-4.1498800000000002E-2</v>
      </c>
      <c r="BG152" s="36">
        <f t="shared" si="59"/>
        <v>0.35209000000000001</v>
      </c>
      <c r="BH152" s="36">
        <v>0</v>
      </c>
      <c r="BI152" s="36">
        <v>0</v>
      </c>
      <c r="BJ152" s="36">
        <v>0.35149999999999998</v>
      </c>
      <c r="BK152" s="36">
        <v>0</v>
      </c>
      <c r="BL152" s="36">
        <v>0</v>
      </c>
      <c r="BM152" s="36">
        <v>0</v>
      </c>
      <c r="BN152">
        <f t="shared" si="60"/>
        <v>0.63904800000000006</v>
      </c>
      <c r="BO152" s="36">
        <v>0</v>
      </c>
      <c r="BP152" s="40">
        <v>0</v>
      </c>
      <c r="BQ152">
        <f t="shared" si="63"/>
        <v>68</v>
      </c>
      <c r="BR152">
        <f t="shared" si="61"/>
        <v>0.68</v>
      </c>
      <c r="BS152">
        <f t="shared" si="64"/>
        <v>68</v>
      </c>
    </row>
    <row r="153" spans="1:71" x14ac:dyDescent="0.15">
      <c r="A153" t="str">
        <f t="shared" si="62"/>
        <v>EW_sand_Ruled_69</v>
      </c>
      <c r="B153" s="42" t="s">
        <v>88</v>
      </c>
      <c r="C153" s="36" t="s">
        <v>286</v>
      </c>
      <c r="D153" s="42" t="s">
        <v>233</v>
      </c>
      <c r="E153" s="36">
        <v>77</v>
      </c>
      <c r="F153">
        <f t="shared" si="44"/>
        <v>82.5441</v>
      </c>
      <c r="G153" s="36">
        <v>0</v>
      </c>
      <c r="H153" s="36">
        <v>0</v>
      </c>
      <c r="I153" s="36">
        <v>1</v>
      </c>
      <c r="J153">
        <f t="shared" si="45"/>
        <v>-5.8034999999999997</v>
      </c>
      <c r="K153" s="36">
        <f t="shared" si="46"/>
        <v>18.230800000000002</v>
      </c>
      <c r="L153" s="36">
        <v>0</v>
      </c>
      <c r="M153" s="36">
        <v>1</v>
      </c>
      <c r="N153">
        <f t="shared" si="43"/>
        <v>-0.91779999999999995</v>
      </c>
      <c r="O153">
        <f t="shared" si="47"/>
        <v>8.2482420000000012</v>
      </c>
      <c r="P153" s="36">
        <v>0</v>
      </c>
      <c r="Q153" s="36">
        <v>0</v>
      </c>
      <c r="R153">
        <f t="shared" si="48"/>
        <v>0.95973170000000008</v>
      </c>
      <c r="S153" s="36">
        <v>0</v>
      </c>
      <c r="T153" s="36">
        <v>0</v>
      </c>
      <c r="U153" s="36">
        <v>0</v>
      </c>
      <c r="V153" s="36">
        <v>20</v>
      </c>
      <c r="W153" s="36">
        <v>0</v>
      </c>
      <c r="X153" s="36">
        <v>0</v>
      </c>
      <c r="Y153" s="36">
        <v>1</v>
      </c>
      <c r="Z153">
        <f t="shared" si="49"/>
        <v>-5.9589000000000003E-2</v>
      </c>
      <c r="AA153" s="36">
        <v>0.26050000000000001</v>
      </c>
      <c r="AB153" s="36">
        <v>0</v>
      </c>
      <c r="AC153" s="36">
        <v>0</v>
      </c>
      <c r="AD153" s="36">
        <v>17</v>
      </c>
      <c r="AE153" s="36">
        <v>0</v>
      </c>
      <c r="AF153" s="36">
        <v>0</v>
      </c>
      <c r="AG153" s="36">
        <v>0</v>
      </c>
      <c r="AH153" s="36">
        <v>1E-4</v>
      </c>
      <c r="AI153" s="36">
        <v>0</v>
      </c>
      <c r="AJ153" s="36">
        <v>0</v>
      </c>
      <c r="AK153" s="36">
        <v>1</v>
      </c>
      <c r="AL153">
        <f t="shared" si="50"/>
        <v>-0.31474199999999997</v>
      </c>
      <c r="AM153">
        <f t="shared" si="51"/>
        <v>2.50427</v>
      </c>
      <c r="AN153" s="36">
        <v>0</v>
      </c>
      <c r="AO153" s="36">
        <v>1</v>
      </c>
      <c r="AP153">
        <f t="shared" si="52"/>
        <v>-7.0933999999999983E-2</v>
      </c>
      <c r="AQ153">
        <f t="shared" si="53"/>
        <v>0.65124399999999993</v>
      </c>
      <c r="AR153" s="36">
        <v>0</v>
      </c>
      <c r="AS153" s="36">
        <v>1</v>
      </c>
      <c r="AT153">
        <f t="shared" si="54"/>
        <v>-0.30411700000000003</v>
      </c>
      <c r="AU153">
        <f t="shared" si="55"/>
        <v>4.4453500000000004</v>
      </c>
      <c r="AV153" s="36">
        <v>0</v>
      </c>
      <c r="AW153" s="36">
        <v>1</v>
      </c>
      <c r="AX153">
        <f t="shared" si="56"/>
        <v>-4.3340499999999997E-2</v>
      </c>
      <c r="AY153">
        <f t="shared" si="57"/>
        <v>0.64998599999999995</v>
      </c>
      <c r="AZ153" s="36">
        <v>0</v>
      </c>
      <c r="BA153" s="36">
        <v>0</v>
      </c>
      <c r="BB153" s="36">
        <v>44.89</v>
      </c>
      <c r="BC153" s="36">
        <v>0</v>
      </c>
      <c r="BD153" s="36">
        <v>0</v>
      </c>
      <c r="BE153" s="36">
        <v>1</v>
      </c>
      <c r="BF153">
        <f t="shared" si="58"/>
        <v>-4.2402899999999993E-2</v>
      </c>
      <c r="BG153" s="36">
        <f t="shared" si="59"/>
        <v>0.35580000000000001</v>
      </c>
      <c r="BH153" s="36">
        <v>0</v>
      </c>
      <c r="BI153" s="36">
        <v>0</v>
      </c>
      <c r="BJ153" s="36">
        <v>0.35149999999999998</v>
      </c>
      <c r="BK153" s="36">
        <v>0</v>
      </c>
      <c r="BL153" s="36">
        <v>0</v>
      </c>
      <c r="BM153" s="36">
        <v>0</v>
      </c>
      <c r="BN153">
        <f t="shared" si="60"/>
        <v>0.644034</v>
      </c>
      <c r="BO153" s="36">
        <v>0</v>
      </c>
      <c r="BP153" s="40">
        <v>0</v>
      </c>
      <c r="BQ153">
        <f t="shared" si="63"/>
        <v>69</v>
      </c>
      <c r="BR153">
        <f t="shared" si="61"/>
        <v>0.69</v>
      </c>
      <c r="BS153">
        <f t="shared" si="64"/>
        <v>69</v>
      </c>
    </row>
    <row r="154" spans="1:71" x14ac:dyDescent="0.15">
      <c r="A154" t="str">
        <f t="shared" si="62"/>
        <v>EW_sand_Ruled_70</v>
      </c>
      <c r="B154" s="42" t="s">
        <v>88</v>
      </c>
      <c r="C154" s="36" t="s">
        <v>286</v>
      </c>
      <c r="D154" s="42" t="s">
        <v>233</v>
      </c>
      <c r="E154" s="36">
        <v>78</v>
      </c>
      <c r="F154">
        <f t="shared" si="44"/>
        <v>81.623000000000005</v>
      </c>
      <c r="G154" s="36">
        <v>0</v>
      </c>
      <c r="H154" s="36">
        <v>0</v>
      </c>
      <c r="I154" s="36">
        <v>1</v>
      </c>
      <c r="J154">
        <f t="shared" si="45"/>
        <v>-5.8924999999999992</v>
      </c>
      <c r="K154" s="36">
        <f t="shared" si="46"/>
        <v>18.489699999999999</v>
      </c>
      <c r="L154" s="36">
        <v>0</v>
      </c>
      <c r="M154" s="36">
        <v>1</v>
      </c>
      <c r="N154">
        <f t="shared" si="43"/>
        <v>-0.91779999999999995</v>
      </c>
      <c r="O154">
        <f t="shared" si="47"/>
        <v>8.2412600000000005</v>
      </c>
      <c r="P154" s="36">
        <v>0</v>
      </c>
      <c r="Q154" s="36">
        <v>0</v>
      </c>
      <c r="R154">
        <f t="shared" si="48"/>
        <v>0.96035100000000007</v>
      </c>
      <c r="S154" s="36">
        <v>0</v>
      </c>
      <c r="T154" s="36">
        <v>0</v>
      </c>
      <c r="U154" s="36">
        <v>0</v>
      </c>
      <c r="V154" s="36">
        <v>20</v>
      </c>
      <c r="W154" s="36">
        <v>0</v>
      </c>
      <c r="X154" s="36">
        <v>0</v>
      </c>
      <c r="Y154" s="36">
        <v>1</v>
      </c>
      <c r="Z154">
        <f t="shared" si="49"/>
        <v>-5.757000000000001E-2</v>
      </c>
      <c r="AA154" s="36">
        <v>0.26050000000000001</v>
      </c>
      <c r="AB154" s="36">
        <v>0</v>
      </c>
      <c r="AC154" s="36">
        <v>0</v>
      </c>
      <c r="AD154" s="36">
        <v>17</v>
      </c>
      <c r="AE154" s="36">
        <v>0</v>
      </c>
      <c r="AF154" s="36">
        <v>0</v>
      </c>
      <c r="AG154" s="36">
        <v>0</v>
      </c>
      <c r="AH154" s="36">
        <v>1E-4</v>
      </c>
      <c r="AI154" s="36">
        <v>0</v>
      </c>
      <c r="AJ154" s="36">
        <v>0</v>
      </c>
      <c r="AK154" s="36">
        <v>1</v>
      </c>
      <c r="AL154">
        <f t="shared" si="50"/>
        <v>-0.32175999999999993</v>
      </c>
      <c r="AM154">
        <f t="shared" si="51"/>
        <v>2.5331000000000001</v>
      </c>
      <c r="AN154" s="36">
        <v>0</v>
      </c>
      <c r="AO154" s="36">
        <v>1</v>
      </c>
      <c r="AP154">
        <f t="shared" si="52"/>
        <v>-7.2539999999999993E-2</v>
      </c>
      <c r="AQ154">
        <f t="shared" si="53"/>
        <v>0.65924000000000005</v>
      </c>
      <c r="AR154" s="36">
        <v>0</v>
      </c>
      <c r="AS154" s="36">
        <v>1</v>
      </c>
      <c r="AT154">
        <f t="shared" si="54"/>
        <v>-0.30840899999999999</v>
      </c>
      <c r="AU154">
        <f t="shared" si="55"/>
        <v>4.4154999999999998</v>
      </c>
      <c r="AV154" s="36">
        <v>0</v>
      </c>
      <c r="AW154" s="36">
        <v>1</v>
      </c>
      <c r="AX154">
        <f t="shared" si="56"/>
        <v>-4.4040999999999997E-2</v>
      </c>
      <c r="AY154">
        <f t="shared" si="57"/>
        <v>0.65795999999999999</v>
      </c>
      <c r="AZ154" s="36">
        <v>0</v>
      </c>
      <c r="BA154" s="36">
        <v>0</v>
      </c>
      <c r="BB154" s="36">
        <v>44.89</v>
      </c>
      <c r="BC154" s="36">
        <v>0</v>
      </c>
      <c r="BD154" s="36">
        <v>0</v>
      </c>
      <c r="BE154" s="36">
        <v>1</v>
      </c>
      <c r="BF154">
        <f t="shared" si="58"/>
        <v>-4.3306999999999998E-2</v>
      </c>
      <c r="BG154" s="36">
        <f t="shared" si="59"/>
        <v>0.35951</v>
      </c>
      <c r="BH154" s="36">
        <v>0</v>
      </c>
      <c r="BI154" s="36">
        <v>0</v>
      </c>
      <c r="BJ154" s="36">
        <v>0.35149999999999998</v>
      </c>
      <c r="BK154" s="36">
        <v>0</v>
      </c>
      <c r="BL154" s="36">
        <v>0</v>
      </c>
      <c r="BM154" s="36">
        <v>0</v>
      </c>
      <c r="BN154">
        <f t="shared" si="60"/>
        <v>0.64901999999999993</v>
      </c>
      <c r="BO154" s="36">
        <v>0</v>
      </c>
      <c r="BP154" s="40">
        <v>0</v>
      </c>
      <c r="BQ154">
        <f t="shared" si="63"/>
        <v>70</v>
      </c>
      <c r="BR154">
        <f t="shared" si="61"/>
        <v>0.7</v>
      </c>
      <c r="BS154">
        <f t="shared" si="64"/>
        <v>70</v>
      </c>
    </row>
    <row r="155" spans="1:71" x14ac:dyDescent="0.15">
      <c r="A155" t="str">
        <f t="shared" si="62"/>
        <v>EW_sand_Ruled_71</v>
      </c>
      <c r="B155" s="42" t="s">
        <v>88</v>
      </c>
      <c r="C155" s="36" t="s">
        <v>286</v>
      </c>
      <c r="D155" s="42" t="s">
        <v>233</v>
      </c>
      <c r="E155" s="36">
        <v>79</v>
      </c>
      <c r="F155">
        <f t="shared" si="44"/>
        <v>80.701899999999995</v>
      </c>
      <c r="G155" s="36">
        <v>0</v>
      </c>
      <c r="H155" s="36">
        <v>0</v>
      </c>
      <c r="I155" s="36">
        <v>1</v>
      </c>
      <c r="J155">
        <f t="shared" si="45"/>
        <v>-5.9814999999999996</v>
      </c>
      <c r="K155" s="36">
        <f t="shared" si="46"/>
        <v>18.7486</v>
      </c>
      <c r="L155" s="36">
        <v>0</v>
      </c>
      <c r="M155" s="36">
        <v>1</v>
      </c>
      <c r="N155">
        <f t="shared" si="43"/>
        <v>-0.91779999999999995</v>
      </c>
      <c r="O155">
        <f t="shared" si="47"/>
        <v>8.2342779999999998</v>
      </c>
      <c r="P155" s="36">
        <v>0</v>
      </c>
      <c r="Q155" s="36">
        <v>0</v>
      </c>
      <c r="R155">
        <f t="shared" si="48"/>
        <v>0.96097030000000006</v>
      </c>
      <c r="S155" s="36">
        <v>0</v>
      </c>
      <c r="T155" s="36">
        <v>0</v>
      </c>
      <c r="U155" s="36">
        <v>0</v>
      </c>
      <c r="V155" s="36">
        <v>20</v>
      </c>
      <c r="W155" s="36">
        <v>0</v>
      </c>
      <c r="X155" s="36">
        <v>0</v>
      </c>
      <c r="Y155" s="36">
        <v>1</v>
      </c>
      <c r="Z155">
        <f t="shared" si="49"/>
        <v>-5.5551000000000017E-2</v>
      </c>
      <c r="AA155" s="36">
        <v>0.26050000000000001</v>
      </c>
      <c r="AB155" s="36">
        <v>0</v>
      </c>
      <c r="AC155" s="36">
        <v>0</v>
      </c>
      <c r="AD155" s="36">
        <v>17</v>
      </c>
      <c r="AE155" s="36">
        <v>0</v>
      </c>
      <c r="AF155" s="36">
        <v>0</v>
      </c>
      <c r="AG155" s="36">
        <v>0</v>
      </c>
      <c r="AH155" s="36">
        <v>1E-4</v>
      </c>
      <c r="AI155" s="36">
        <v>0</v>
      </c>
      <c r="AJ155" s="36">
        <v>0</v>
      </c>
      <c r="AK155" s="36">
        <v>1</v>
      </c>
      <c r="AL155">
        <f t="shared" si="50"/>
        <v>-0.3287779999999999</v>
      </c>
      <c r="AM155">
        <f t="shared" si="51"/>
        <v>2.5619299999999998</v>
      </c>
      <c r="AN155" s="36">
        <v>0</v>
      </c>
      <c r="AO155" s="36">
        <v>1</v>
      </c>
      <c r="AP155">
        <f t="shared" si="52"/>
        <v>-7.414599999999999E-2</v>
      </c>
      <c r="AQ155">
        <f t="shared" si="53"/>
        <v>0.66723599999999994</v>
      </c>
      <c r="AR155" s="36">
        <v>0</v>
      </c>
      <c r="AS155" s="36">
        <v>1</v>
      </c>
      <c r="AT155">
        <f t="shared" si="54"/>
        <v>-0.31270100000000001</v>
      </c>
      <c r="AU155">
        <f t="shared" si="55"/>
        <v>4.38565</v>
      </c>
      <c r="AV155" s="36">
        <v>0</v>
      </c>
      <c r="AW155" s="36">
        <v>1</v>
      </c>
      <c r="AX155">
        <f t="shared" si="56"/>
        <v>-4.4741499999999997E-2</v>
      </c>
      <c r="AY155">
        <f t="shared" si="57"/>
        <v>0.66593399999999991</v>
      </c>
      <c r="AZ155" s="36">
        <v>0</v>
      </c>
      <c r="BA155" s="36">
        <v>0</v>
      </c>
      <c r="BB155" s="36">
        <v>44.89</v>
      </c>
      <c r="BC155" s="36">
        <v>0</v>
      </c>
      <c r="BD155" s="36">
        <v>0</v>
      </c>
      <c r="BE155" s="36">
        <v>1</v>
      </c>
      <c r="BF155">
        <f t="shared" si="58"/>
        <v>-4.4211100000000003E-2</v>
      </c>
      <c r="BG155" s="36">
        <f t="shared" si="59"/>
        <v>0.36321999999999999</v>
      </c>
      <c r="BH155" s="36">
        <v>0</v>
      </c>
      <c r="BI155" s="36">
        <v>0</v>
      </c>
      <c r="BJ155" s="36">
        <v>0.35149999999999998</v>
      </c>
      <c r="BK155" s="36">
        <v>0</v>
      </c>
      <c r="BL155" s="36">
        <v>0</v>
      </c>
      <c r="BM155" s="36">
        <v>0</v>
      </c>
      <c r="BN155">
        <f t="shared" si="60"/>
        <v>0.65400599999999998</v>
      </c>
      <c r="BO155" s="36">
        <v>0</v>
      </c>
      <c r="BP155" s="40">
        <v>0</v>
      </c>
      <c r="BQ155">
        <f t="shared" si="63"/>
        <v>71</v>
      </c>
      <c r="BR155">
        <f t="shared" si="61"/>
        <v>0.71</v>
      </c>
      <c r="BS155">
        <f t="shared" si="64"/>
        <v>71</v>
      </c>
    </row>
    <row r="156" spans="1:71" x14ac:dyDescent="0.15">
      <c r="A156" t="str">
        <f t="shared" si="62"/>
        <v>EW_sand_Ruled_72</v>
      </c>
      <c r="B156" s="42" t="s">
        <v>88</v>
      </c>
      <c r="C156" s="36" t="s">
        <v>286</v>
      </c>
      <c r="D156" s="42" t="s">
        <v>233</v>
      </c>
      <c r="E156" s="36">
        <v>80</v>
      </c>
      <c r="F156">
        <f t="shared" si="44"/>
        <v>79.780799999999999</v>
      </c>
      <c r="G156" s="36">
        <v>0</v>
      </c>
      <c r="H156" s="36">
        <v>0</v>
      </c>
      <c r="I156" s="36">
        <v>1</v>
      </c>
      <c r="J156">
        <f t="shared" si="45"/>
        <v>-6.0705</v>
      </c>
      <c r="K156" s="36">
        <f t="shared" si="46"/>
        <v>19.0075</v>
      </c>
      <c r="L156" s="36">
        <v>0</v>
      </c>
      <c r="M156" s="36">
        <v>1</v>
      </c>
      <c r="N156">
        <f t="shared" si="43"/>
        <v>-0.91779999999999995</v>
      </c>
      <c r="O156">
        <f t="shared" si="47"/>
        <v>8.2272960000000008</v>
      </c>
      <c r="P156" s="36">
        <v>0</v>
      </c>
      <c r="Q156" s="36">
        <v>0</v>
      </c>
      <c r="R156">
        <f t="shared" si="48"/>
        <v>0.96158960000000004</v>
      </c>
      <c r="S156" s="36">
        <v>0</v>
      </c>
      <c r="T156" s="36">
        <v>0</v>
      </c>
      <c r="U156" s="36">
        <v>0</v>
      </c>
      <c r="V156" s="36">
        <v>20</v>
      </c>
      <c r="W156" s="36">
        <v>0</v>
      </c>
      <c r="X156" s="36">
        <v>0</v>
      </c>
      <c r="Y156" s="36">
        <v>1</v>
      </c>
      <c r="Z156">
        <f t="shared" si="49"/>
        <v>-5.3531999999999996E-2</v>
      </c>
      <c r="AA156" s="36">
        <v>0.26050000000000001</v>
      </c>
      <c r="AB156" s="36">
        <v>0</v>
      </c>
      <c r="AC156" s="36">
        <v>0</v>
      </c>
      <c r="AD156" s="36">
        <v>17</v>
      </c>
      <c r="AE156" s="36">
        <v>0</v>
      </c>
      <c r="AF156" s="36">
        <v>0</v>
      </c>
      <c r="AG156" s="36">
        <v>0</v>
      </c>
      <c r="AH156" s="36">
        <v>1E-4</v>
      </c>
      <c r="AI156" s="36">
        <v>0</v>
      </c>
      <c r="AJ156" s="36">
        <v>0</v>
      </c>
      <c r="AK156" s="36">
        <v>1</v>
      </c>
      <c r="AL156">
        <f t="shared" si="50"/>
        <v>-0.33579599999999998</v>
      </c>
      <c r="AM156">
        <f t="shared" si="51"/>
        <v>2.59076</v>
      </c>
      <c r="AN156" s="36">
        <v>0</v>
      </c>
      <c r="AO156" s="36">
        <v>1</v>
      </c>
      <c r="AP156">
        <f t="shared" si="52"/>
        <v>-7.5751999999999986E-2</v>
      </c>
      <c r="AQ156">
        <f t="shared" si="53"/>
        <v>0.67523200000000005</v>
      </c>
      <c r="AR156" s="36">
        <v>0</v>
      </c>
      <c r="AS156" s="36">
        <v>1</v>
      </c>
      <c r="AT156">
        <f t="shared" si="54"/>
        <v>-0.31699300000000002</v>
      </c>
      <c r="AU156">
        <f t="shared" si="55"/>
        <v>4.3558000000000003</v>
      </c>
      <c r="AV156" s="36">
        <v>0</v>
      </c>
      <c r="AW156" s="36">
        <v>1</v>
      </c>
      <c r="AX156">
        <f t="shared" si="56"/>
        <v>-4.5442000000000003E-2</v>
      </c>
      <c r="AY156">
        <f t="shared" si="57"/>
        <v>0.67390799999999995</v>
      </c>
      <c r="AZ156" s="36">
        <v>0</v>
      </c>
      <c r="BA156" s="36">
        <v>0</v>
      </c>
      <c r="BB156" s="36">
        <v>44.89</v>
      </c>
      <c r="BC156" s="36">
        <v>0</v>
      </c>
      <c r="BD156" s="36">
        <v>0</v>
      </c>
      <c r="BE156" s="36">
        <v>1</v>
      </c>
      <c r="BF156">
        <f t="shared" si="58"/>
        <v>-4.5115200000000008E-2</v>
      </c>
      <c r="BG156" s="36">
        <f t="shared" si="59"/>
        <v>0.36692999999999998</v>
      </c>
      <c r="BH156" s="36">
        <v>0</v>
      </c>
      <c r="BI156" s="36">
        <v>0</v>
      </c>
      <c r="BJ156" s="36">
        <v>0.35149999999999998</v>
      </c>
      <c r="BK156" s="36">
        <v>0</v>
      </c>
      <c r="BL156" s="36">
        <v>0</v>
      </c>
      <c r="BM156" s="36">
        <v>0</v>
      </c>
      <c r="BN156">
        <f t="shared" si="60"/>
        <v>0.65899200000000002</v>
      </c>
      <c r="BO156" s="36">
        <v>0</v>
      </c>
      <c r="BP156" s="40">
        <v>0</v>
      </c>
      <c r="BQ156">
        <f t="shared" si="63"/>
        <v>72</v>
      </c>
      <c r="BR156">
        <f t="shared" si="61"/>
        <v>0.72</v>
      </c>
      <c r="BS156">
        <f t="shared" si="64"/>
        <v>72</v>
      </c>
    </row>
    <row r="157" spans="1:71" x14ac:dyDescent="0.15">
      <c r="A157" t="str">
        <f t="shared" si="62"/>
        <v>EW_sand_Ruled_73</v>
      </c>
      <c r="B157" s="42" t="s">
        <v>88</v>
      </c>
      <c r="C157" s="36" t="s">
        <v>286</v>
      </c>
      <c r="D157" s="42" t="s">
        <v>233</v>
      </c>
      <c r="E157" s="36">
        <v>81</v>
      </c>
      <c r="F157">
        <f t="shared" si="44"/>
        <v>78.859699999999989</v>
      </c>
      <c r="G157" s="36">
        <v>0</v>
      </c>
      <c r="H157" s="36">
        <v>0</v>
      </c>
      <c r="I157" s="36">
        <v>1</v>
      </c>
      <c r="J157">
        <f t="shared" si="45"/>
        <v>-6.1594999999999995</v>
      </c>
      <c r="K157" s="36">
        <f t="shared" si="46"/>
        <v>19.266400000000001</v>
      </c>
      <c r="L157" s="36">
        <v>0</v>
      </c>
      <c r="M157" s="36">
        <v>1</v>
      </c>
      <c r="N157">
        <f t="shared" si="43"/>
        <v>-0.91779999999999995</v>
      </c>
      <c r="O157">
        <f t="shared" si="47"/>
        <v>8.2203140000000001</v>
      </c>
      <c r="P157" s="36">
        <v>0</v>
      </c>
      <c r="Q157" s="36">
        <v>0</v>
      </c>
      <c r="R157">
        <f t="shared" si="48"/>
        <v>0.96220890000000003</v>
      </c>
      <c r="S157" s="36">
        <v>0</v>
      </c>
      <c r="T157" s="36">
        <v>0</v>
      </c>
      <c r="U157" s="36">
        <v>0</v>
      </c>
      <c r="V157" s="36">
        <v>20</v>
      </c>
      <c r="W157" s="36">
        <v>0</v>
      </c>
      <c r="X157" s="36">
        <v>0</v>
      </c>
      <c r="Y157" s="36">
        <v>1</v>
      </c>
      <c r="Z157">
        <f t="shared" si="49"/>
        <v>-5.1513000000000003E-2</v>
      </c>
      <c r="AA157" s="36">
        <v>0.26050000000000001</v>
      </c>
      <c r="AB157" s="36">
        <v>0</v>
      </c>
      <c r="AC157" s="36">
        <v>0</v>
      </c>
      <c r="AD157" s="36">
        <v>17</v>
      </c>
      <c r="AE157" s="36">
        <v>0</v>
      </c>
      <c r="AF157" s="36">
        <v>0</v>
      </c>
      <c r="AG157" s="36">
        <v>0</v>
      </c>
      <c r="AH157" s="36">
        <v>1E-4</v>
      </c>
      <c r="AI157" s="36">
        <v>0</v>
      </c>
      <c r="AJ157" s="36">
        <v>0</v>
      </c>
      <c r="AK157" s="36">
        <v>1</v>
      </c>
      <c r="AL157">
        <f t="shared" si="50"/>
        <v>-0.34281399999999995</v>
      </c>
      <c r="AM157">
        <f t="shared" si="51"/>
        <v>2.6195900000000001</v>
      </c>
      <c r="AN157" s="36">
        <v>0</v>
      </c>
      <c r="AO157" s="36">
        <v>1</v>
      </c>
      <c r="AP157">
        <f t="shared" si="52"/>
        <v>-7.7357999999999996E-2</v>
      </c>
      <c r="AQ157">
        <f t="shared" si="53"/>
        <v>0.68322799999999995</v>
      </c>
      <c r="AR157" s="36">
        <v>0</v>
      </c>
      <c r="AS157" s="36">
        <v>1</v>
      </c>
      <c r="AT157">
        <f t="shared" si="54"/>
        <v>-0.32128500000000004</v>
      </c>
      <c r="AU157">
        <f t="shared" si="55"/>
        <v>4.3259500000000006</v>
      </c>
      <c r="AV157" s="36">
        <v>0</v>
      </c>
      <c r="AW157" s="36">
        <v>1</v>
      </c>
      <c r="AX157">
        <f t="shared" si="56"/>
        <v>-4.6142500000000003E-2</v>
      </c>
      <c r="AY157">
        <f t="shared" si="57"/>
        <v>0.68188199999999999</v>
      </c>
      <c r="AZ157" s="36">
        <v>0</v>
      </c>
      <c r="BA157" s="36">
        <v>0</v>
      </c>
      <c r="BB157" s="36">
        <v>44.89</v>
      </c>
      <c r="BC157" s="36">
        <v>0</v>
      </c>
      <c r="BD157" s="36">
        <v>0</v>
      </c>
      <c r="BE157" s="36">
        <v>1</v>
      </c>
      <c r="BF157">
        <f t="shared" si="58"/>
        <v>-4.6019299999999999E-2</v>
      </c>
      <c r="BG157" s="36">
        <f t="shared" si="59"/>
        <v>0.37064000000000002</v>
      </c>
      <c r="BH157" s="36">
        <v>0</v>
      </c>
      <c r="BI157" s="36">
        <v>0</v>
      </c>
      <c r="BJ157" s="36">
        <v>0.35149999999999998</v>
      </c>
      <c r="BK157" s="36">
        <v>0</v>
      </c>
      <c r="BL157" s="36">
        <v>0</v>
      </c>
      <c r="BM157" s="36">
        <v>0</v>
      </c>
      <c r="BN157">
        <f t="shared" si="60"/>
        <v>0.66397799999999996</v>
      </c>
      <c r="BO157" s="36">
        <v>0</v>
      </c>
      <c r="BP157" s="40">
        <v>0</v>
      </c>
      <c r="BQ157">
        <f t="shared" si="63"/>
        <v>73</v>
      </c>
      <c r="BR157">
        <f t="shared" si="61"/>
        <v>0.73</v>
      </c>
      <c r="BS157">
        <f t="shared" si="64"/>
        <v>73</v>
      </c>
    </row>
    <row r="158" spans="1:71" x14ac:dyDescent="0.15">
      <c r="A158" t="str">
        <f t="shared" si="62"/>
        <v>EW_sand_Ruled_74</v>
      </c>
      <c r="B158" s="42" t="s">
        <v>88</v>
      </c>
      <c r="C158" s="36" t="s">
        <v>286</v>
      </c>
      <c r="D158" s="42" t="s">
        <v>233</v>
      </c>
      <c r="E158" s="36">
        <v>82</v>
      </c>
      <c r="F158">
        <f t="shared" si="44"/>
        <v>77.938599999999994</v>
      </c>
      <c r="G158" s="36">
        <v>0</v>
      </c>
      <c r="H158" s="36">
        <v>0</v>
      </c>
      <c r="I158" s="36">
        <v>1</v>
      </c>
      <c r="J158">
        <f t="shared" si="45"/>
        <v>-6.2484999999999999</v>
      </c>
      <c r="K158" s="36">
        <f t="shared" si="46"/>
        <v>19.525300000000001</v>
      </c>
      <c r="L158" s="36">
        <v>0</v>
      </c>
      <c r="M158" s="36">
        <v>1</v>
      </c>
      <c r="N158">
        <f t="shared" si="43"/>
        <v>-0.91779999999999995</v>
      </c>
      <c r="O158">
        <f t="shared" si="47"/>
        <v>8.2133320000000012</v>
      </c>
      <c r="P158" s="36">
        <v>0</v>
      </c>
      <c r="Q158" s="36">
        <v>0</v>
      </c>
      <c r="R158">
        <f t="shared" si="48"/>
        <v>0.96282820000000002</v>
      </c>
      <c r="S158" s="36">
        <v>0</v>
      </c>
      <c r="T158" s="36">
        <v>0</v>
      </c>
      <c r="U158" s="36">
        <v>0</v>
      </c>
      <c r="V158" s="36">
        <v>20</v>
      </c>
      <c r="W158" s="36">
        <v>0</v>
      </c>
      <c r="X158" s="36">
        <v>0</v>
      </c>
      <c r="Y158" s="36">
        <v>1</v>
      </c>
      <c r="Z158">
        <f t="shared" si="49"/>
        <v>-4.949400000000001E-2</v>
      </c>
      <c r="AA158" s="36">
        <v>0.26050000000000001</v>
      </c>
      <c r="AB158" s="36">
        <v>0</v>
      </c>
      <c r="AC158" s="36">
        <v>0</v>
      </c>
      <c r="AD158" s="36">
        <v>17</v>
      </c>
      <c r="AE158" s="36">
        <v>0</v>
      </c>
      <c r="AF158" s="36">
        <v>0</v>
      </c>
      <c r="AG158" s="36">
        <v>0</v>
      </c>
      <c r="AH158" s="36">
        <v>1E-4</v>
      </c>
      <c r="AI158" s="36">
        <v>0</v>
      </c>
      <c r="AJ158" s="36">
        <v>0</v>
      </c>
      <c r="AK158" s="36">
        <v>1</v>
      </c>
      <c r="AL158">
        <f t="shared" si="50"/>
        <v>-0.34983200000000003</v>
      </c>
      <c r="AM158">
        <f t="shared" si="51"/>
        <v>2.6484200000000002</v>
      </c>
      <c r="AN158" s="36">
        <v>0</v>
      </c>
      <c r="AO158" s="36">
        <v>1</v>
      </c>
      <c r="AP158">
        <f t="shared" si="52"/>
        <v>-7.8963999999999993E-2</v>
      </c>
      <c r="AQ158">
        <f t="shared" si="53"/>
        <v>0.69122400000000006</v>
      </c>
      <c r="AR158" s="36">
        <v>0</v>
      </c>
      <c r="AS158" s="36">
        <v>1</v>
      </c>
      <c r="AT158">
        <f t="shared" si="54"/>
        <v>-0.32557700000000001</v>
      </c>
      <c r="AU158">
        <f t="shared" si="55"/>
        <v>4.2961</v>
      </c>
      <c r="AV158" s="36">
        <v>0</v>
      </c>
      <c r="AW158" s="36">
        <v>1</v>
      </c>
      <c r="AX158">
        <f t="shared" si="56"/>
        <v>-4.6843000000000003E-2</v>
      </c>
      <c r="AY158">
        <f t="shared" si="57"/>
        <v>0.68985600000000002</v>
      </c>
      <c r="AZ158" s="36">
        <v>0</v>
      </c>
      <c r="BA158" s="36">
        <v>0</v>
      </c>
      <c r="BB158" s="36">
        <v>44.89</v>
      </c>
      <c r="BC158" s="36">
        <v>0</v>
      </c>
      <c r="BD158" s="36">
        <v>0</v>
      </c>
      <c r="BE158" s="36">
        <v>1</v>
      </c>
      <c r="BF158">
        <f t="shared" si="58"/>
        <v>-4.6923400000000004E-2</v>
      </c>
      <c r="BG158" s="36">
        <f t="shared" si="59"/>
        <v>0.37435000000000002</v>
      </c>
      <c r="BH158" s="36">
        <v>0</v>
      </c>
      <c r="BI158" s="36">
        <v>0</v>
      </c>
      <c r="BJ158" s="36">
        <v>0.35149999999999998</v>
      </c>
      <c r="BK158" s="36">
        <v>0</v>
      </c>
      <c r="BL158" s="36">
        <v>0</v>
      </c>
      <c r="BM158" s="36">
        <v>0</v>
      </c>
      <c r="BN158">
        <f t="shared" si="60"/>
        <v>0.66896399999999989</v>
      </c>
      <c r="BO158" s="36">
        <v>0</v>
      </c>
      <c r="BP158" s="40">
        <v>0</v>
      </c>
      <c r="BQ158">
        <f t="shared" si="63"/>
        <v>74</v>
      </c>
      <c r="BR158">
        <f t="shared" si="61"/>
        <v>0.74</v>
      </c>
      <c r="BS158">
        <f t="shared" si="64"/>
        <v>74</v>
      </c>
    </row>
    <row r="159" spans="1:71" x14ac:dyDescent="0.15">
      <c r="A159" t="str">
        <f t="shared" si="62"/>
        <v>EW_sand_Ruled_75</v>
      </c>
      <c r="B159" s="42" t="s">
        <v>88</v>
      </c>
      <c r="C159" s="36" t="s">
        <v>286</v>
      </c>
      <c r="D159" s="42" t="s">
        <v>233</v>
      </c>
      <c r="E159" s="36">
        <v>83</v>
      </c>
      <c r="F159">
        <f t="shared" si="44"/>
        <v>77.017499999999998</v>
      </c>
      <c r="G159" s="36">
        <v>0</v>
      </c>
      <c r="H159" s="36">
        <v>0</v>
      </c>
      <c r="I159" s="36">
        <v>1</v>
      </c>
      <c r="J159">
        <f t="shared" si="45"/>
        <v>-6.3375000000000004</v>
      </c>
      <c r="K159" s="36">
        <f t="shared" si="46"/>
        <v>19.784200000000002</v>
      </c>
      <c r="L159" s="36">
        <v>0</v>
      </c>
      <c r="M159" s="36">
        <v>1</v>
      </c>
      <c r="N159">
        <f t="shared" si="43"/>
        <v>-0.91779999999999995</v>
      </c>
      <c r="O159">
        <f t="shared" si="47"/>
        <v>8.2063500000000005</v>
      </c>
      <c r="P159" s="36">
        <v>0</v>
      </c>
      <c r="Q159" s="36">
        <v>0</v>
      </c>
      <c r="R159">
        <f t="shared" si="48"/>
        <v>0.96344750000000001</v>
      </c>
      <c r="S159" s="36">
        <v>0</v>
      </c>
      <c r="T159" s="36">
        <v>0</v>
      </c>
      <c r="U159" s="36">
        <v>0</v>
      </c>
      <c r="V159" s="36">
        <v>20</v>
      </c>
      <c r="W159" s="36">
        <v>0</v>
      </c>
      <c r="X159" s="36">
        <v>0</v>
      </c>
      <c r="Y159" s="36">
        <v>1</v>
      </c>
      <c r="Z159">
        <f t="shared" si="49"/>
        <v>-4.7474999999999989E-2</v>
      </c>
      <c r="AA159" s="36">
        <v>0.26050000000000001</v>
      </c>
      <c r="AB159" s="36">
        <v>0</v>
      </c>
      <c r="AC159" s="36">
        <v>0</v>
      </c>
      <c r="AD159" s="36">
        <v>17</v>
      </c>
      <c r="AE159" s="36">
        <v>0</v>
      </c>
      <c r="AF159" s="36">
        <v>0</v>
      </c>
      <c r="AG159" s="36">
        <v>0</v>
      </c>
      <c r="AH159" s="36">
        <v>1E-4</v>
      </c>
      <c r="AI159" s="36">
        <v>0</v>
      </c>
      <c r="AJ159" s="36">
        <v>0</v>
      </c>
      <c r="AK159" s="36">
        <v>1</v>
      </c>
      <c r="AL159">
        <f t="shared" si="50"/>
        <v>-0.35685</v>
      </c>
      <c r="AM159">
        <f t="shared" si="51"/>
        <v>2.6772500000000004</v>
      </c>
      <c r="AN159" s="36">
        <v>0</v>
      </c>
      <c r="AO159" s="36">
        <v>1</v>
      </c>
      <c r="AP159">
        <f t="shared" si="52"/>
        <v>-8.0570000000000003E-2</v>
      </c>
      <c r="AQ159">
        <f t="shared" si="53"/>
        <v>0.69921999999999995</v>
      </c>
      <c r="AR159" s="36">
        <v>0</v>
      </c>
      <c r="AS159" s="36">
        <v>1</v>
      </c>
      <c r="AT159">
        <f t="shared" si="54"/>
        <v>-0.32986900000000002</v>
      </c>
      <c r="AU159">
        <f t="shared" si="55"/>
        <v>4.2662499999999994</v>
      </c>
      <c r="AV159" s="36">
        <v>0</v>
      </c>
      <c r="AW159" s="36">
        <v>1</v>
      </c>
      <c r="AX159">
        <f t="shared" si="56"/>
        <v>-4.7543500000000002E-2</v>
      </c>
      <c r="AY159">
        <f t="shared" si="57"/>
        <v>0.69782999999999995</v>
      </c>
      <c r="AZ159" s="36">
        <v>0</v>
      </c>
      <c r="BA159" s="36">
        <v>0</v>
      </c>
      <c r="BB159" s="36">
        <v>44.89</v>
      </c>
      <c r="BC159" s="36">
        <v>0</v>
      </c>
      <c r="BD159" s="36">
        <v>0</v>
      </c>
      <c r="BE159" s="36">
        <v>1</v>
      </c>
      <c r="BF159">
        <f t="shared" si="58"/>
        <v>-4.7827500000000009E-2</v>
      </c>
      <c r="BG159" s="36">
        <f t="shared" si="59"/>
        <v>0.37806000000000001</v>
      </c>
      <c r="BH159" s="36">
        <v>0</v>
      </c>
      <c r="BI159" s="36">
        <v>0</v>
      </c>
      <c r="BJ159" s="36">
        <v>0.35149999999999998</v>
      </c>
      <c r="BK159" s="36">
        <v>0</v>
      </c>
      <c r="BL159" s="36">
        <v>0</v>
      </c>
      <c r="BM159" s="36">
        <v>0</v>
      </c>
      <c r="BN159">
        <f t="shared" si="60"/>
        <v>0.67395000000000005</v>
      </c>
      <c r="BO159" s="36">
        <v>0</v>
      </c>
      <c r="BP159" s="40">
        <v>0</v>
      </c>
      <c r="BQ159">
        <f t="shared" si="63"/>
        <v>75</v>
      </c>
      <c r="BR159">
        <f t="shared" si="61"/>
        <v>0.75</v>
      </c>
      <c r="BS159">
        <f t="shared" si="64"/>
        <v>75</v>
      </c>
    </row>
    <row r="160" spans="1:71" x14ac:dyDescent="0.15">
      <c r="A160" t="str">
        <f t="shared" si="62"/>
        <v>EW_sand_Ruled_76</v>
      </c>
      <c r="B160" s="42" t="s">
        <v>88</v>
      </c>
      <c r="C160" s="36" t="s">
        <v>286</v>
      </c>
      <c r="D160" s="42" t="s">
        <v>233</v>
      </c>
      <c r="E160" s="36">
        <v>84</v>
      </c>
      <c r="F160">
        <f t="shared" si="44"/>
        <v>76.096399999999988</v>
      </c>
      <c r="G160" s="36">
        <v>0</v>
      </c>
      <c r="H160" s="36">
        <v>0</v>
      </c>
      <c r="I160" s="36">
        <v>1</v>
      </c>
      <c r="J160">
        <f t="shared" si="45"/>
        <v>-6.4264999999999999</v>
      </c>
      <c r="K160" s="36">
        <f t="shared" si="46"/>
        <v>20.043100000000003</v>
      </c>
      <c r="L160" s="36">
        <v>0</v>
      </c>
      <c r="M160" s="36">
        <v>1</v>
      </c>
      <c r="N160">
        <f t="shared" si="43"/>
        <v>-0.91779999999999995</v>
      </c>
      <c r="O160">
        <f t="shared" si="47"/>
        <v>8.1993679999999998</v>
      </c>
      <c r="P160" s="36">
        <v>0</v>
      </c>
      <c r="Q160" s="36">
        <v>0</v>
      </c>
      <c r="R160">
        <f t="shared" si="48"/>
        <v>0.9640668</v>
      </c>
      <c r="S160" s="36">
        <v>0</v>
      </c>
      <c r="T160" s="36">
        <v>0</v>
      </c>
      <c r="U160" s="36">
        <v>0</v>
      </c>
      <c r="V160" s="36">
        <v>20</v>
      </c>
      <c r="W160" s="36">
        <v>0</v>
      </c>
      <c r="X160" s="36">
        <v>0</v>
      </c>
      <c r="Y160" s="36">
        <v>1</v>
      </c>
      <c r="Z160">
        <f t="shared" si="49"/>
        <v>-4.5455999999999996E-2</v>
      </c>
      <c r="AA160" s="36">
        <v>0.26050000000000001</v>
      </c>
      <c r="AB160" s="36">
        <v>0</v>
      </c>
      <c r="AC160" s="36">
        <v>0</v>
      </c>
      <c r="AD160" s="36">
        <v>17</v>
      </c>
      <c r="AE160" s="36">
        <v>0</v>
      </c>
      <c r="AF160" s="36">
        <v>0</v>
      </c>
      <c r="AG160" s="36">
        <v>0</v>
      </c>
      <c r="AH160" s="36">
        <v>1E-4</v>
      </c>
      <c r="AI160" s="36">
        <v>0</v>
      </c>
      <c r="AJ160" s="36">
        <v>0</v>
      </c>
      <c r="AK160" s="36">
        <v>1</v>
      </c>
      <c r="AL160">
        <f t="shared" si="50"/>
        <v>-0.36386799999999997</v>
      </c>
      <c r="AM160">
        <f t="shared" si="51"/>
        <v>2.70608</v>
      </c>
      <c r="AN160" s="36">
        <v>0</v>
      </c>
      <c r="AO160" s="36">
        <v>1</v>
      </c>
      <c r="AP160">
        <f t="shared" si="52"/>
        <v>-8.2175999999999999E-2</v>
      </c>
      <c r="AQ160">
        <f t="shared" si="53"/>
        <v>0.70721600000000007</v>
      </c>
      <c r="AR160" s="36">
        <v>0</v>
      </c>
      <c r="AS160" s="36">
        <v>1</v>
      </c>
      <c r="AT160">
        <f t="shared" si="54"/>
        <v>-0.33416100000000004</v>
      </c>
      <c r="AU160">
        <f t="shared" si="55"/>
        <v>4.2363999999999997</v>
      </c>
      <c r="AV160" s="36">
        <v>0</v>
      </c>
      <c r="AW160" s="36">
        <v>1</v>
      </c>
      <c r="AX160">
        <f t="shared" si="56"/>
        <v>-4.8244000000000002E-2</v>
      </c>
      <c r="AY160">
        <f t="shared" si="57"/>
        <v>0.70580399999999999</v>
      </c>
      <c r="AZ160" s="36">
        <v>0</v>
      </c>
      <c r="BA160" s="36">
        <v>0</v>
      </c>
      <c r="BB160" s="36">
        <v>44.89</v>
      </c>
      <c r="BC160" s="36">
        <v>0</v>
      </c>
      <c r="BD160" s="36">
        <v>0</v>
      </c>
      <c r="BE160" s="36">
        <v>1</v>
      </c>
      <c r="BF160">
        <f t="shared" si="58"/>
        <v>-4.87316E-2</v>
      </c>
      <c r="BG160" s="36">
        <f t="shared" si="59"/>
        <v>0.38177</v>
      </c>
      <c r="BH160" s="36">
        <v>0</v>
      </c>
      <c r="BI160" s="36">
        <v>0</v>
      </c>
      <c r="BJ160" s="36">
        <v>0.35149999999999998</v>
      </c>
      <c r="BK160" s="36">
        <v>0</v>
      </c>
      <c r="BL160" s="36">
        <v>0</v>
      </c>
      <c r="BM160" s="36">
        <v>0</v>
      </c>
      <c r="BN160">
        <f t="shared" si="60"/>
        <v>0.67893599999999998</v>
      </c>
      <c r="BO160" s="36">
        <v>0</v>
      </c>
      <c r="BP160" s="40">
        <v>0</v>
      </c>
      <c r="BQ160">
        <f t="shared" si="63"/>
        <v>76</v>
      </c>
      <c r="BR160">
        <f t="shared" si="61"/>
        <v>0.76</v>
      </c>
      <c r="BS160">
        <f t="shared" si="64"/>
        <v>76</v>
      </c>
    </row>
    <row r="161" spans="1:71" x14ac:dyDescent="0.15">
      <c r="A161" t="str">
        <f t="shared" si="62"/>
        <v>EW_sand_Ruled_77</v>
      </c>
      <c r="B161" s="42" t="s">
        <v>88</v>
      </c>
      <c r="C161" s="36" t="s">
        <v>286</v>
      </c>
      <c r="D161" s="42" t="s">
        <v>233</v>
      </c>
      <c r="E161" s="36">
        <v>85</v>
      </c>
      <c r="F161">
        <f t="shared" si="44"/>
        <v>75.175299999999993</v>
      </c>
      <c r="G161" s="36">
        <v>0</v>
      </c>
      <c r="H161" s="36">
        <v>0</v>
      </c>
      <c r="I161" s="36">
        <v>1</v>
      </c>
      <c r="J161">
        <f t="shared" si="45"/>
        <v>-6.5155000000000003</v>
      </c>
      <c r="K161" s="36">
        <f t="shared" si="46"/>
        <v>20.302000000000003</v>
      </c>
      <c r="L161" s="36">
        <v>0</v>
      </c>
      <c r="M161" s="36">
        <v>1</v>
      </c>
      <c r="N161">
        <f t="shared" si="43"/>
        <v>-0.91779999999999995</v>
      </c>
      <c r="O161">
        <f t="shared" si="47"/>
        <v>8.1923860000000008</v>
      </c>
      <c r="P161" s="36">
        <v>0</v>
      </c>
      <c r="Q161" s="36">
        <v>0</v>
      </c>
      <c r="R161">
        <f t="shared" si="48"/>
        <v>0.96468609999999999</v>
      </c>
      <c r="S161" s="36">
        <v>0</v>
      </c>
      <c r="T161" s="36">
        <v>0</v>
      </c>
      <c r="U161" s="36">
        <v>0</v>
      </c>
      <c r="V161" s="36">
        <v>20</v>
      </c>
      <c r="W161" s="36">
        <v>0</v>
      </c>
      <c r="X161" s="36">
        <v>0</v>
      </c>
      <c r="Y161" s="36">
        <v>1</v>
      </c>
      <c r="Z161">
        <f t="shared" si="49"/>
        <v>-4.3437000000000003E-2</v>
      </c>
      <c r="AA161" s="36">
        <v>0.26050000000000001</v>
      </c>
      <c r="AB161" s="36">
        <v>0</v>
      </c>
      <c r="AC161" s="36">
        <v>0</v>
      </c>
      <c r="AD161" s="36">
        <v>17</v>
      </c>
      <c r="AE161" s="36">
        <v>0</v>
      </c>
      <c r="AF161" s="36">
        <v>0</v>
      </c>
      <c r="AG161" s="36">
        <v>0</v>
      </c>
      <c r="AH161" s="36">
        <v>1E-4</v>
      </c>
      <c r="AI161" s="36">
        <v>0</v>
      </c>
      <c r="AJ161" s="36">
        <v>0</v>
      </c>
      <c r="AK161" s="36">
        <v>1</v>
      </c>
      <c r="AL161">
        <f t="shared" si="50"/>
        <v>-0.37088600000000005</v>
      </c>
      <c r="AM161">
        <f t="shared" si="51"/>
        <v>2.7349100000000002</v>
      </c>
      <c r="AN161" s="36">
        <v>0</v>
      </c>
      <c r="AO161" s="36">
        <v>1</v>
      </c>
      <c r="AP161">
        <f t="shared" si="52"/>
        <v>-8.3781999999999995E-2</v>
      </c>
      <c r="AQ161">
        <f t="shared" si="53"/>
        <v>0.71521199999999996</v>
      </c>
      <c r="AR161" s="36">
        <v>0</v>
      </c>
      <c r="AS161" s="36">
        <v>1</v>
      </c>
      <c r="AT161">
        <f t="shared" si="54"/>
        <v>-0.338453</v>
      </c>
      <c r="AU161">
        <f t="shared" si="55"/>
        <v>4.20655</v>
      </c>
      <c r="AV161" s="36">
        <v>0</v>
      </c>
      <c r="AW161" s="36">
        <v>1</v>
      </c>
      <c r="AX161">
        <f t="shared" si="56"/>
        <v>-4.8944500000000002E-2</v>
      </c>
      <c r="AY161">
        <f t="shared" si="57"/>
        <v>0.71377800000000002</v>
      </c>
      <c r="AZ161" s="36">
        <v>0</v>
      </c>
      <c r="BA161" s="36">
        <v>0</v>
      </c>
      <c r="BB161" s="36">
        <v>44.89</v>
      </c>
      <c r="BC161" s="36">
        <v>0</v>
      </c>
      <c r="BD161" s="36">
        <v>0</v>
      </c>
      <c r="BE161" s="36">
        <v>1</v>
      </c>
      <c r="BF161">
        <f t="shared" si="58"/>
        <v>-4.9635700000000005E-2</v>
      </c>
      <c r="BG161" s="36">
        <f t="shared" si="59"/>
        <v>0.38547999999999999</v>
      </c>
      <c r="BH161" s="36">
        <v>0</v>
      </c>
      <c r="BI161" s="36">
        <v>0</v>
      </c>
      <c r="BJ161" s="36">
        <v>0.35149999999999998</v>
      </c>
      <c r="BK161" s="36">
        <v>0</v>
      </c>
      <c r="BL161" s="36">
        <v>0</v>
      </c>
      <c r="BM161" s="36">
        <v>0</v>
      </c>
      <c r="BN161">
        <f t="shared" si="60"/>
        <v>0.68392199999999992</v>
      </c>
      <c r="BO161" s="36">
        <v>0</v>
      </c>
      <c r="BP161" s="40">
        <v>0</v>
      </c>
      <c r="BQ161">
        <f t="shared" si="63"/>
        <v>77</v>
      </c>
      <c r="BR161">
        <f t="shared" si="61"/>
        <v>0.77</v>
      </c>
      <c r="BS161">
        <f t="shared" si="64"/>
        <v>77</v>
      </c>
    </row>
    <row r="162" spans="1:71" x14ac:dyDescent="0.15">
      <c r="A162" t="str">
        <f t="shared" si="62"/>
        <v>EW_sand_Ruled_78</v>
      </c>
      <c r="B162" s="42" t="s">
        <v>88</v>
      </c>
      <c r="C162" s="36" t="s">
        <v>286</v>
      </c>
      <c r="D162" s="42" t="s">
        <v>233</v>
      </c>
      <c r="E162" s="36">
        <v>86</v>
      </c>
      <c r="F162">
        <f t="shared" si="44"/>
        <v>74.254199999999997</v>
      </c>
      <c r="G162" s="36">
        <v>0</v>
      </c>
      <c r="H162" s="36">
        <v>0</v>
      </c>
      <c r="I162" s="36">
        <v>1</v>
      </c>
      <c r="J162">
        <f t="shared" si="45"/>
        <v>-6.6044999999999998</v>
      </c>
      <c r="K162" s="36">
        <f t="shared" si="46"/>
        <v>20.560900000000004</v>
      </c>
      <c r="L162" s="36">
        <v>0</v>
      </c>
      <c r="M162" s="36">
        <v>1</v>
      </c>
      <c r="N162">
        <f t="shared" si="43"/>
        <v>-0.91779999999999995</v>
      </c>
      <c r="O162">
        <f t="shared" si="47"/>
        <v>8.1854040000000001</v>
      </c>
      <c r="P162" s="36">
        <v>0</v>
      </c>
      <c r="Q162" s="36">
        <v>0</v>
      </c>
      <c r="R162">
        <f t="shared" si="48"/>
        <v>0.96530540000000009</v>
      </c>
      <c r="S162" s="36">
        <v>0</v>
      </c>
      <c r="T162" s="36">
        <v>0</v>
      </c>
      <c r="U162" s="36">
        <v>0</v>
      </c>
      <c r="V162" s="36">
        <v>20</v>
      </c>
      <c r="W162" s="36">
        <v>0</v>
      </c>
      <c r="X162" s="36">
        <v>0</v>
      </c>
      <c r="Y162" s="36">
        <v>1</v>
      </c>
      <c r="Z162">
        <f t="shared" si="49"/>
        <v>-4.1417999999999983E-2</v>
      </c>
      <c r="AA162" s="36">
        <v>0.26050000000000001</v>
      </c>
      <c r="AB162" s="36">
        <v>0</v>
      </c>
      <c r="AC162" s="36">
        <v>0</v>
      </c>
      <c r="AD162" s="36">
        <v>17</v>
      </c>
      <c r="AE162" s="36">
        <v>0</v>
      </c>
      <c r="AF162" s="36">
        <v>0</v>
      </c>
      <c r="AG162" s="36">
        <v>0</v>
      </c>
      <c r="AH162" s="36">
        <v>1E-4</v>
      </c>
      <c r="AI162" s="36">
        <v>0</v>
      </c>
      <c r="AJ162" s="36">
        <v>0</v>
      </c>
      <c r="AK162" s="36">
        <v>1</v>
      </c>
      <c r="AL162">
        <f t="shared" si="50"/>
        <v>-0.37790400000000002</v>
      </c>
      <c r="AM162">
        <f t="shared" si="51"/>
        <v>2.7637400000000003</v>
      </c>
      <c r="AN162" s="36">
        <v>0</v>
      </c>
      <c r="AO162" s="36">
        <v>1</v>
      </c>
      <c r="AP162">
        <f t="shared" si="52"/>
        <v>-8.5387999999999992E-2</v>
      </c>
      <c r="AQ162">
        <f t="shared" si="53"/>
        <v>0.72320800000000007</v>
      </c>
      <c r="AR162" s="36">
        <v>0</v>
      </c>
      <c r="AS162" s="36">
        <v>1</v>
      </c>
      <c r="AT162">
        <f t="shared" si="54"/>
        <v>-0.34274500000000002</v>
      </c>
      <c r="AU162">
        <f t="shared" si="55"/>
        <v>4.1767000000000003</v>
      </c>
      <c r="AV162" s="36">
        <v>0</v>
      </c>
      <c r="AW162" s="36">
        <v>1</v>
      </c>
      <c r="AX162">
        <f t="shared" si="56"/>
        <v>-4.9645000000000002E-2</v>
      </c>
      <c r="AY162">
        <f t="shared" si="57"/>
        <v>0.72175199999999995</v>
      </c>
      <c r="AZ162" s="36">
        <v>0</v>
      </c>
      <c r="BA162" s="36">
        <v>0</v>
      </c>
      <c r="BB162" s="36">
        <v>44.89</v>
      </c>
      <c r="BC162" s="36">
        <v>0</v>
      </c>
      <c r="BD162" s="36">
        <v>0</v>
      </c>
      <c r="BE162" s="36">
        <v>1</v>
      </c>
      <c r="BF162">
        <f t="shared" si="58"/>
        <v>-5.053980000000001E-2</v>
      </c>
      <c r="BG162" s="36">
        <f t="shared" si="59"/>
        <v>0.38919000000000004</v>
      </c>
      <c r="BH162" s="36">
        <v>0</v>
      </c>
      <c r="BI162" s="36">
        <v>0</v>
      </c>
      <c r="BJ162" s="36">
        <v>0.35149999999999998</v>
      </c>
      <c r="BK162" s="36">
        <v>0</v>
      </c>
      <c r="BL162" s="36">
        <v>0</v>
      </c>
      <c r="BM162" s="36">
        <v>0</v>
      </c>
      <c r="BN162">
        <f t="shared" si="60"/>
        <v>0.68890799999999996</v>
      </c>
      <c r="BO162" s="36">
        <v>0</v>
      </c>
      <c r="BP162" s="40">
        <v>0</v>
      </c>
      <c r="BQ162">
        <f t="shared" si="63"/>
        <v>78</v>
      </c>
      <c r="BR162">
        <f t="shared" si="61"/>
        <v>0.78</v>
      </c>
      <c r="BS162">
        <f t="shared" si="64"/>
        <v>78</v>
      </c>
    </row>
    <row r="163" spans="1:71" x14ac:dyDescent="0.15">
      <c r="A163" t="str">
        <f t="shared" si="62"/>
        <v>EW_sand_Ruled_79</v>
      </c>
      <c r="B163" s="42" t="s">
        <v>88</v>
      </c>
      <c r="C163" s="36" t="s">
        <v>286</v>
      </c>
      <c r="D163" s="42" t="s">
        <v>233</v>
      </c>
      <c r="E163" s="36">
        <v>87</v>
      </c>
      <c r="F163">
        <f t="shared" si="44"/>
        <v>73.333099999999988</v>
      </c>
      <c r="G163" s="36">
        <v>0</v>
      </c>
      <c r="H163" s="36">
        <v>0</v>
      </c>
      <c r="I163" s="36">
        <v>1</v>
      </c>
      <c r="J163">
        <f t="shared" si="45"/>
        <v>-6.6935000000000002</v>
      </c>
      <c r="K163" s="36">
        <f t="shared" si="46"/>
        <v>20.819800000000004</v>
      </c>
      <c r="L163" s="36">
        <v>0</v>
      </c>
      <c r="M163" s="36">
        <v>1</v>
      </c>
      <c r="N163">
        <f t="shared" si="43"/>
        <v>-0.91779999999999995</v>
      </c>
      <c r="O163">
        <f t="shared" si="47"/>
        <v>8.1784220000000012</v>
      </c>
      <c r="P163" s="36">
        <v>0</v>
      </c>
      <c r="Q163" s="36">
        <v>0</v>
      </c>
      <c r="R163">
        <f t="shared" si="48"/>
        <v>0.96592470000000008</v>
      </c>
      <c r="S163" s="36">
        <v>0</v>
      </c>
      <c r="T163" s="36">
        <v>0</v>
      </c>
      <c r="U163" s="36">
        <v>0</v>
      </c>
      <c r="V163" s="36">
        <v>20</v>
      </c>
      <c r="W163" s="36">
        <v>0</v>
      </c>
      <c r="X163" s="36">
        <v>0</v>
      </c>
      <c r="Y163" s="36">
        <v>1</v>
      </c>
      <c r="Z163">
        <f t="shared" si="49"/>
        <v>-3.939899999999999E-2</v>
      </c>
      <c r="AA163" s="36">
        <v>0.26050000000000001</v>
      </c>
      <c r="AB163" s="36">
        <v>0</v>
      </c>
      <c r="AC163" s="36">
        <v>0</v>
      </c>
      <c r="AD163" s="36">
        <v>17</v>
      </c>
      <c r="AE163" s="36">
        <v>0</v>
      </c>
      <c r="AF163" s="36">
        <v>0</v>
      </c>
      <c r="AG163" s="36">
        <v>0</v>
      </c>
      <c r="AH163" s="36">
        <v>1E-4</v>
      </c>
      <c r="AI163" s="36">
        <v>0</v>
      </c>
      <c r="AJ163" s="36">
        <v>0</v>
      </c>
      <c r="AK163" s="36">
        <v>1</v>
      </c>
      <c r="AL163">
        <f t="shared" si="50"/>
        <v>-0.38492199999999999</v>
      </c>
      <c r="AM163">
        <f t="shared" si="51"/>
        <v>2.7925700000000004</v>
      </c>
      <c r="AN163" s="36">
        <v>0</v>
      </c>
      <c r="AO163" s="36">
        <v>1</v>
      </c>
      <c r="AP163">
        <f t="shared" si="52"/>
        <v>-8.6993999999999988E-2</v>
      </c>
      <c r="AQ163">
        <f t="shared" si="53"/>
        <v>0.73120399999999997</v>
      </c>
      <c r="AR163" s="36">
        <v>0</v>
      </c>
      <c r="AS163" s="36">
        <v>1</v>
      </c>
      <c r="AT163">
        <f t="shared" si="54"/>
        <v>-0.34703700000000004</v>
      </c>
      <c r="AU163">
        <f t="shared" si="55"/>
        <v>4.1468499999999997</v>
      </c>
      <c r="AV163" s="36">
        <v>0</v>
      </c>
      <c r="AW163" s="36">
        <v>1</v>
      </c>
      <c r="AX163">
        <f t="shared" si="56"/>
        <v>-5.0345500000000008E-2</v>
      </c>
      <c r="AY163">
        <f t="shared" si="57"/>
        <v>0.72972599999999999</v>
      </c>
      <c r="AZ163" s="36">
        <v>0</v>
      </c>
      <c r="BA163" s="36">
        <v>0</v>
      </c>
      <c r="BB163" s="36">
        <v>44.89</v>
      </c>
      <c r="BC163" s="36">
        <v>0</v>
      </c>
      <c r="BD163" s="36">
        <v>0</v>
      </c>
      <c r="BE163" s="36">
        <v>1</v>
      </c>
      <c r="BF163">
        <f t="shared" si="58"/>
        <v>-5.1443900000000015E-2</v>
      </c>
      <c r="BG163" s="36">
        <f t="shared" si="59"/>
        <v>0.39290000000000003</v>
      </c>
      <c r="BH163" s="36">
        <v>0</v>
      </c>
      <c r="BI163" s="36">
        <v>0</v>
      </c>
      <c r="BJ163" s="36">
        <v>0.35149999999999998</v>
      </c>
      <c r="BK163" s="36">
        <v>0</v>
      </c>
      <c r="BL163" s="36">
        <v>0</v>
      </c>
      <c r="BM163" s="36">
        <v>0</v>
      </c>
      <c r="BN163">
        <f t="shared" si="60"/>
        <v>0.69389400000000001</v>
      </c>
      <c r="BO163" s="36">
        <v>0</v>
      </c>
      <c r="BP163" s="40">
        <v>0</v>
      </c>
      <c r="BQ163">
        <f t="shared" si="63"/>
        <v>79</v>
      </c>
      <c r="BR163">
        <f t="shared" si="61"/>
        <v>0.79</v>
      </c>
      <c r="BS163">
        <f t="shared" si="64"/>
        <v>79</v>
      </c>
    </row>
    <row r="164" spans="1:71" x14ac:dyDescent="0.15">
      <c r="A164" t="str">
        <f t="shared" si="62"/>
        <v>EW_sand_Ruled_80</v>
      </c>
      <c r="B164" s="42" t="s">
        <v>88</v>
      </c>
      <c r="C164" s="36" t="s">
        <v>286</v>
      </c>
      <c r="D164" s="42" t="s">
        <v>233</v>
      </c>
      <c r="E164" s="36">
        <v>88</v>
      </c>
      <c r="F164">
        <f t="shared" si="44"/>
        <v>72.411999999999992</v>
      </c>
      <c r="G164" s="36">
        <v>0</v>
      </c>
      <c r="H164" s="36">
        <v>0</v>
      </c>
      <c r="I164" s="36">
        <v>1</v>
      </c>
      <c r="J164">
        <f t="shared" si="45"/>
        <v>-6.7825000000000006</v>
      </c>
      <c r="K164" s="36">
        <f t="shared" si="46"/>
        <v>21.078700000000005</v>
      </c>
      <c r="L164" s="36">
        <v>0</v>
      </c>
      <c r="M164" s="36">
        <v>1</v>
      </c>
      <c r="N164">
        <f t="shared" si="43"/>
        <v>-0.91779999999999995</v>
      </c>
      <c r="O164">
        <f t="shared" si="47"/>
        <v>8.1714400000000005</v>
      </c>
      <c r="P164" s="36">
        <v>0</v>
      </c>
      <c r="Q164" s="36">
        <v>0</v>
      </c>
      <c r="R164">
        <f t="shared" si="48"/>
        <v>0.96654400000000007</v>
      </c>
      <c r="S164" s="36">
        <v>0</v>
      </c>
      <c r="T164" s="36">
        <v>0</v>
      </c>
      <c r="U164" s="36">
        <v>0</v>
      </c>
      <c r="V164" s="36">
        <v>20</v>
      </c>
      <c r="W164" s="36">
        <v>0</v>
      </c>
      <c r="X164" s="36">
        <v>0</v>
      </c>
      <c r="Y164" s="36">
        <v>1</v>
      </c>
      <c r="Z164">
        <f t="shared" si="49"/>
        <v>-3.7379999999999997E-2</v>
      </c>
      <c r="AA164" s="36">
        <v>0.26050000000000001</v>
      </c>
      <c r="AB164" s="36">
        <v>0</v>
      </c>
      <c r="AC164" s="36">
        <v>0</v>
      </c>
      <c r="AD164" s="36">
        <v>17</v>
      </c>
      <c r="AE164" s="36">
        <v>0</v>
      </c>
      <c r="AF164" s="36">
        <v>0</v>
      </c>
      <c r="AG164" s="36">
        <v>0</v>
      </c>
      <c r="AH164" s="36">
        <v>1E-4</v>
      </c>
      <c r="AI164" s="36">
        <v>0</v>
      </c>
      <c r="AJ164" s="36">
        <v>0</v>
      </c>
      <c r="AK164" s="36">
        <v>1</v>
      </c>
      <c r="AL164">
        <f t="shared" si="50"/>
        <v>-0.39194000000000007</v>
      </c>
      <c r="AM164">
        <f t="shared" si="51"/>
        <v>2.8214000000000001</v>
      </c>
      <c r="AN164" s="36">
        <v>0</v>
      </c>
      <c r="AO164" s="36">
        <v>1</v>
      </c>
      <c r="AP164">
        <f t="shared" si="52"/>
        <v>-8.8600000000000012E-2</v>
      </c>
      <c r="AQ164">
        <f t="shared" si="53"/>
        <v>0.73920000000000008</v>
      </c>
      <c r="AR164" s="36">
        <v>0</v>
      </c>
      <c r="AS164" s="36">
        <v>1</v>
      </c>
      <c r="AT164">
        <f t="shared" si="54"/>
        <v>-0.35132900000000006</v>
      </c>
      <c r="AU164">
        <f t="shared" si="55"/>
        <v>4.117</v>
      </c>
      <c r="AV164" s="36">
        <v>0</v>
      </c>
      <c r="AW164" s="36">
        <v>1</v>
      </c>
      <c r="AX164">
        <f t="shared" si="56"/>
        <v>-5.1046000000000008E-2</v>
      </c>
      <c r="AY164">
        <f t="shared" si="57"/>
        <v>0.73770000000000002</v>
      </c>
      <c r="AZ164" s="36">
        <v>0</v>
      </c>
      <c r="BA164" s="36">
        <v>0</v>
      </c>
      <c r="BB164" s="36">
        <v>44.89</v>
      </c>
      <c r="BC164" s="36">
        <v>0</v>
      </c>
      <c r="BD164" s="36">
        <v>0</v>
      </c>
      <c r="BE164" s="36">
        <v>1</v>
      </c>
      <c r="BF164">
        <f t="shared" si="58"/>
        <v>-5.2348000000000006E-2</v>
      </c>
      <c r="BG164" s="36">
        <f t="shared" si="59"/>
        <v>0.39661000000000002</v>
      </c>
      <c r="BH164" s="36">
        <v>0</v>
      </c>
      <c r="BI164" s="36">
        <v>0</v>
      </c>
      <c r="BJ164" s="36">
        <v>0.35149999999999998</v>
      </c>
      <c r="BK164" s="36">
        <v>0</v>
      </c>
      <c r="BL164" s="36">
        <v>0</v>
      </c>
      <c r="BM164" s="36">
        <v>0</v>
      </c>
      <c r="BN164">
        <f t="shared" si="60"/>
        <v>0.69887999999999995</v>
      </c>
      <c r="BO164" s="36">
        <v>0</v>
      </c>
      <c r="BP164" s="40">
        <v>0</v>
      </c>
      <c r="BQ164">
        <f t="shared" si="63"/>
        <v>80</v>
      </c>
      <c r="BR164">
        <f t="shared" si="61"/>
        <v>0.8</v>
      </c>
      <c r="BS164">
        <f t="shared" si="64"/>
        <v>80</v>
      </c>
    </row>
    <row r="165" spans="1:71" x14ac:dyDescent="0.15">
      <c r="A165" t="str">
        <f t="shared" si="62"/>
        <v>EW_sand_Ruled_81</v>
      </c>
      <c r="B165" s="42" t="s">
        <v>88</v>
      </c>
      <c r="C165" s="36" t="s">
        <v>286</v>
      </c>
      <c r="D165" s="42" t="s">
        <v>233</v>
      </c>
      <c r="E165" s="36">
        <v>89</v>
      </c>
      <c r="F165">
        <f t="shared" si="44"/>
        <v>71.490899999999996</v>
      </c>
      <c r="G165" s="36">
        <v>0</v>
      </c>
      <c r="H165" s="36">
        <v>0</v>
      </c>
      <c r="I165" s="36">
        <v>1</v>
      </c>
      <c r="J165">
        <f t="shared" si="45"/>
        <v>-6.8715000000000002</v>
      </c>
      <c r="K165" s="36">
        <f t="shared" si="46"/>
        <v>21.337600000000002</v>
      </c>
      <c r="L165" s="36">
        <v>0</v>
      </c>
      <c r="M165" s="36">
        <v>1</v>
      </c>
      <c r="N165">
        <f t="shared" si="43"/>
        <v>-0.91779999999999995</v>
      </c>
      <c r="O165">
        <f t="shared" si="47"/>
        <v>8.1644579999999998</v>
      </c>
      <c r="P165" s="36">
        <v>0</v>
      </c>
      <c r="Q165" s="36">
        <v>0</v>
      </c>
      <c r="R165">
        <f t="shared" si="48"/>
        <v>0.96716330000000006</v>
      </c>
      <c r="S165" s="36">
        <v>0</v>
      </c>
      <c r="T165" s="36">
        <v>0</v>
      </c>
      <c r="U165" s="36">
        <v>0</v>
      </c>
      <c r="V165" s="36">
        <v>20</v>
      </c>
      <c r="W165" s="36">
        <v>0</v>
      </c>
      <c r="X165" s="36">
        <v>0</v>
      </c>
      <c r="Y165" s="36">
        <v>1</v>
      </c>
      <c r="Z165">
        <f t="shared" si="49"/>
        <v>-3.5360999999999976E-2</v>
      </c>
      <c r="AA165" s="36">
        <v>0.26050000000000001</v>
      </c>
      <c r="AB165" s="36">
        <v>0</v>
      </c>
      <c r="AC165" s="36">
        <v>0</v>
      </c>
      <c r="AD165" s="36">
        <v>17</v>
      </c>
      <c r="AE165" s="36">
        <v>0</v>
      </c>
      <c r="AF165" s="36">
        <v>0</v>
      </c>
      <c r="AG165" s="36">
        <v>0</v>
      </c>
      <c r="AH165" s="36">
        <v>1E-4</v>
      </c>
      <c r="AI165" s="36">
        <v>0</v>
      </c>
      <c r="AJ165" s="36">
        <v>0</v>
      </c>
      <c r="AK165" s="36">
        <v>1</v>
      </c>
      <c r="AL165">
        <f t="shared" si="50"/>
        <v>-0.39895800000000003</v>
      </c>
      <c r="AM165">
        <f t="shared" si="51"/>
        <v>2.8502300000000003</v>
      </c>
      <c r="AN165" s="36">
        <v>0</v>
      </c>
      <c r="AO165" s="36">
        <v>1</v>
      </c>
      <c r="AP165">
        <f t="shared" si="52"/>
        <v>-9.0206000000000008E-2</v>
      </c>
      <c r="AQ165">
        <f t="shared" si="53"/>
        <v>0.74719599999999997</v>
      </c>
      <c r="AR165" s="36">
        <v>0</v>
      </c>
      <c r="AS165" s="36">
        <v>1</v>
      </c>
      <c r="AT165">
        <f t="shared" si="54"/>
        <v>-0.35562100000000002</v>
      </c>
      <c r="AU165">
        <f t="shared" si="55"/>
        <v>4.0871499999999994</v>
      </c>
      <c r="AV165" s="36">
        <v>0</v>
      </c>
      <c r="AW165" s="36">
        <v>1</v>
      </c>
      <c r="AX165">
        <f t="shared" si="56"/>
        <v>-5.1746500000000008E-2</v>
      </c>
      <c r="AY165">
        <f t="shared" si="57"/>
        <v>0.74567400000000006</v>
      </c>
      <c r="AZ165" s="36">
        <v>0</v>
      </c>
      <c r="BA165" s="36">
        <v>0</v>
      </c>
      <c r="BB165" s="36">
        <v>44.89</v>
      </c>
      <c r="BC165" s="36">
        <v>0</v>
      </c>
      <c r="BD165" s="36">
        <v>0</v>
      </c>
      <c r="BE165" s="36">
        <v>1</v>
      </c>
      <c r="BF165">
        <f t="shared" si="58"/>
        <v>-5.3252100000000011E-2</v>
      </c>
      <c r="BG165" s="36">
        <f t="shared" si="59"/>
        <v>0.40032000000000001</v>
      </c>
      <c r="BH165" s="36">
        <v>0</v>
      </c>
      <c r="BI165" s="36">
        <v>0</v>
      </c>
      <c r="BJ165" s="36">
        <v>0.35149999999999998</v>
      </c>
      <c r="BK165" s="36">
        <v>0</v>
      </c>
      <c r="BL165" s="36">
        <v>0</v>
      </c>
      <c r="BM165" s="36">
        <v>0</v>
      </c>
      <c r="BN165">
        <f t="shared" si="60"/>
        <v>0.70386599999999999</v>
      </c>
      <c r="BO165" s="36">
        <v>0</v>
      </c>
      <c r="BP165" s="40">
        <v>0</v>
      </c>
      <c r="BQ165">
        <f t="shared" si="63"/>
        <v>81</v>
      </c>
      <c r="BR165">
        <f t="shared" si="61"/>
        <v>0.81</v>
      </c>
      <c r="BS165">
        <f t="shared" si="64"/>
        <v>81</v>
      </c>
    </row>
    <row r="166" spans="1:71" x14ac:dyDescent="0.15">
      <c r="A166" t="str">
        <f t="shared" si="62"/>
        <v>EW_sand_Ruled_82</v>
      </c>
      <c r="B166" s="42" t="s">
        <v>88</v>
      </c>
      <c r="C166" s="36" t="s">
        <v>286</v>
      </c>
      <c r="D166" s="42" t="s">
        <v>233</v>
      </c>
      <c r="E166" s="36">
        <v>90</v>
      </c>
      <c r="F166">
        <f t="shared" si="44"/>
        <v>70.569800000000001</v>
      </c>
      <c r="G166" s="36">
        <v>0</v>
      </c>
      <c r="H166" s="36">
        <v>0</v>
      </c>
      <c r="I166" s="36">
        <v>1</v>
      </c>
      <c r="J166">
        <f t="shared" si="45"/>
        <v>-6.9604999999999997</v>
      </c>
      <c r="K166" s="36">
        <f t="shared" si="46"/>
        <v>21.596500000000002</v>
      </c>
      <c r="L166" s="36">
        <v>0</v>
      </c>
      <c r="M166" s="36">
        <v>1</v>
      </c>
      <c r="N166">
        <f t="shared" si="43"/>
        <v>-0.91779999999999995</v>
      </c>
      <c r="O166">
        <f t="shared" si="47"/>
        <v>8.1574760000000008</v>
      </c>
      <c r="P166" s="36">
        <v>0</v>
      </c>
      <c r="Q166" s="36">
        <v>0</v>
      </c>
      <c r="R166">
        <f t="shared" si="48"/>
        <v>0.96778260000000005</v>
      </c>
      <c r="S166" s="36">
        <v>0</v>
      </c>
      <c r="T166" s="36">
        <v>0</v>
      </c>
      <c r="U166" s="36">
        <v>0</v>
      </c>
      <c r="V166" s="36">
        <v>20</v>
      </c>
      <c r="W166" s="36">
        <v>0</v>
      </c>
      <c r="X166" s="36">
        <v>0</v>
      </c>
      <c r="Y166" s="36">
        <v>1</v>
      </c>
      <c r="Z166">
        <f t="shared" si="49"/>
        <v>-3.3342000000000011E-2</v>
      </c>
      <c r="AA166" s="36">
        <v>0.26050000000000001</v>
      </c>
      <c r="AB166" s="36">
        <v>0</v>
      </c>
      <c r="AC166" s="36">
        <v>0</v>
      </c>
      <c r="AD166" s="36">
        <v>17</v>
      </c>
      <c r="AE166" s="36">
        <v>0</v>
      </c>
      <c r="AF166" s="36">
        <v>0</v>
      </c>
      <c r="AG166" s="36">
        <v>0</v>
      </c>
      <c r="AH166" s="36">
        <v>1E-4</v>
      </c>
      <c r="AI166" s="36">
        <v>0</v>
      </c>
      <c r="AJ166" s="36">
        <v>0</v>
      </c>
      <c r="AK166" s="36">
        <v>1</v>
      </c>
      <c r="AL166">
        <f t="shared" si="50"/>
        <v>-0.405976</v>
      </c>
      <c r="AM166">
        <f t="shared" si="51"/>
        <v>2.87906</v>
      </c>
      <c r="AN166" s="36">
        <v>0</v>
      </c>
      <c r="AO166" s="36">
        <v>1</v>
      </c>
      <c r="AP166">
        <f t="shared" si="52"/>
        <v>-9.1811999999999977E-2</v>
      </c>
      <c r="AQ166">
        <f t="shared" si="53"/>
        <v>0.75519199999999986</v>
      </c>
      <c r="AR166" s="36">
        <v>0</v>
      </c>
      <c r="AS166" s="36">
        <v>1</v>
      </c>
      <c r="AT166">
        <f t="shared" si="54"/>
        <v>-0.35991299999999998</v>
      </c>
      <c r="AU166">
        <f t="shared" si="55"/>
        <v>4.0572999999999997</v>
      </c>
      <c r="AV166" s="36">
        <v>0</v>
      </c>
      <c r="AW166" s="36">
        <v>1</v>
      </c>
      <c r="AX166">
        <f t="shared" si="56"/>
        <v>-5.2447000000000001E-2</v>
      </c>
      <c r="AY166">
        <f t="shared" si="57"/>
        <v>0.75364799999999998</v>
      </c>
      <c r="AZ166" s="36">
        <v>0</v>
      </c>
      <c r="BA166" s="36">
        <v>0</v>
      </c>
      <c r="BB166" s="36">
        <v>44.89</v>
      </c>
      <c r="BC166" s="36">
        <v>0</v>
      </c>
      <c r="BD166" s="36">
        <v>0</v>
      </c>
      <c r="BE166" s="36">
        <v>1</v>
      </c>
      <c r="BF166">
        <f t="shared" si="58"/>
        <v>-5.4156200000000002E-2</v>
      </c>
      <c r="BG166" s="36">
        <f t="shared" si="59"/>
        <v>0.40403</v>
      </c>
      <c r="BH166" s="36">
        <v>0</v>
      </c>
      <c r="BI166" s="36">
        <v>0</v>
      </c>
      <c r="BJ166" s="36">
        <v>0.35149999999999998</v>
      </c>
      <c r="BK166" s="36">
        <v>0</v>
      </c>
      <c r="BL166" s="36">
        <v>0</v>
      </c>
      <c r="BM166" s="36">
        <v>0</v>
      </c>
      <c r="BN166">
        <f t="shared" si="60"/>
        <v>0.70885200000000004</v>
      </c>
      <c r="BO166" s="36">
        <v>0</v>
      </c>
      <c r="BP166" s="40">
        <v>0</v>
      </c>
      <c r="BQ166">
        <f t="shared" si="63"/>
        <v>82</v>
      </c>
      <c r="BR166">
        <f t="shared" si="61"/>
        <v>0.82</v>
      </c>
      <c r="BS166">
        <f t="shared" si="64"/>
        <v>82</v>
      </c>
    </row>
    <row r="167" spans="1:71" x14ac:dyDescent="0.15">
      <c r="A167" t="str">
        <f t="shared" si="62"/>
        <v>EW_sand_Ruled_83</v>
      </c>
      <c r="B167" s="42" t="s">
        <v>88</v>
      </c>
      <c r="C167" s="36" t="s">
        <v>286</v>
      </c>
      <c r="D167" s="42" t="s">
        <v>233</v>
      </c>
      <c r="E167" s="36">
        <v>91</v>
      </c>
      <c r="F167">
        <f t="shared" si="44"/>
        <v>69.648700000000005</v>
      </c>
      <c r="G167" s="36">
        <v>0</v>
      </c>
      <c r="H167" s="36">
        <v>0</v>
      </c>
      <c r="I167" s="36">
        <v>1</v>
      </c>
      <c r="J167">
        <f t="shared" si="45"/>
        <v>-7.0494999999999992</v>
      </c>
      <c r="K167" s="36">
        <f t="shared" si="46"/>
        <v>21.855399999999999</v>
      </c>
      <c r="L167" s="36">
        <v>0</v>
      </c>
      <c r="M167" s="36">
        <v>1</v>
      </c>
      <c r="N167">
        <f t="shared" si="43"/>
        <v>-0.91779999999999995</v>
      </c>
      <c r="O167">
        <f t="shared" si="47"/>
        <v>8.1504940000000001</v>
      </c>
      <c r="P167" s="36">
        <v>0</v>
      </c>
      <c r="Q167" s="36">
        <v>0</v>
      </c>
      <c r="R167">
        <f t="shared" si="48"/>
        <v>0.96840190000000004</v>
      </c>
      <c r="S167" s="36">
        <v>0</v>
      </c>
      <c r="T167" s="36">
        <v>0</v>
      </c>
      <c r="U167" s="36">
        <v>0</v>
      </c>
      <c r="V167" s="36">
        <v>20</v>
      </c>
      <c r="W167" s="36">
        <v>0</v>
      </c>
      <c r="X167" s="36">
        <v>0</v>
      </c>
      <c r="Y167" s="36">
        <v>1</v>
      </c>
      <c r="Z167">
        <f t="shared" si="49"/>
        <v>-3.1323000000000017E-2</v>
      </c>
      <c r="AA167" s="36">
        <v>0.26050000000000001</v>
      </c>
      <c r="AB167" s="36">
        <v>0</v>
      </c>
      <c r="AC167" s="36">
        <v>0</v>
      </c>
      <c r="AD167" s="36">
        <v>17</v>
      </c>
      <c r="AE167" s="36">
        <v>0</v>
      </c>
      <c r="AF167" s="36">
        <v>0</v>
      </c>
      <c r="AG167" s="36">
        <v>0</v>
      </c>
      <c r="AH167" s="36">
        <v>1E-4</v>
      </c>
      <c r="AI167" s="36">
        <v>0</v>
      </c>
      <c r="AJ167" s="36">
        <v>0</v>
      </c>
      <c r="AK167" s="36">
        <v>1</v>
      </c>
      <c r="AL167">
        <f t="shared" si="50"/>
        <v>-0.41299399999999997</v>
      </c>
      <c r="AM167">
        <f t="shared" si="51"/>
        <v>2.9078900000000001</v>
      </c>
      <c r="AN167" s="36">
        <v>0</v>
      </c>
      <c r="AO167" s="36">
        <v>1</v>
      </c>
      <c r="AP167">
        <f t="shared" si="52"/>
        <v>-9.3418000000000001E-2</v>
      </c>
      <c r="AQ167">
        <f t="shared" si="53"/>
        <v>0.76318799999999998</v>
      </c>
      <c r="AR167" s="36">
        <v>0</v>
      </c>
      <c r="AS167" s="36">
        <v>1</v>
      </c>
      <c r="AT167">
        <f t="shared" si="54"/>
        <v>-0.364205</v>
      </c>
      <c r="AU167">
        <f t="shared" si="55"/>
        <v>4.02745</v>
      </c>
      <c r="AV167" s="36">
        <v>0</v>
      </c>
      <c r="AW167" s="36">
        <v>1</v>
      </c>
      <c r="AX167">
        <f t="shared" si="56"/>
        <v>-5.31475E-2</v>
      </c>
      <c r="AY167">
        <f t="shared" si="57"/>
        <v>0.76162199999999991</v>
      </c>
      <c r="AZ167" s="36">
        <v>0</v>
      </c>
      <c r="BA167" s="36">
        <v>0</v>
      </c>
      <c r="BB167" s="36">
        <v>44.89</v>
      </c>
      <c r="BC167" s="36">
        <v>0</v>
      </c>
      <c r="BD167" s="36">
        <v>0</v>
      </c>
      <c r="BE167" s="36">
        <v>1</v>
      </c>
      <c r="BF167">
        <f t="shared" si="58"/>
        <v>-5.5060300000000006E-2</v>
      </c>
      <c r="BG167" s="36">
        <f t="shared" si="59"/>
        <v>0.40773999999999999</v>
      </c>
      <c r="BH167" s="36">
        <v>0</v>
      </c>
      <c r="BI167" s="36">
        <v>0</v>
      </c>
      <c r="BJ167" s="36">
        <v>0.35149999999999998</v>
      </c>
      <c r="BK167" s="36">
        <v>0</v>
      </c>
      <c r="BL167" s="36">
        <v>0</v>
      </c>
      <c r="BM167" s="36">
        <v>0</v>
      </c>
      <c r="BN167">
        <f t="shared" si="60"/>
        <v>0.71383799999999997</v>
      </c>
      <c r="BO167" s="36">
        <v>0</v>
      </c>
      <c r="BP167" s="40">
        <v>0</v>
      </c>
      <c r="BQ167">
        <f t="shared" si="63"/>
        <v>83</v>
      </c>
      <c r="BR167">
        <f t="shared" si="61"/>
        <v>0.83</v>
      </c>
      <c r="BS167">
        <f t="shared" si="64"/>
        <v>83</v>
      </c>
    </row>
    <row r="168" spans="1:71" x14ac:dyDescent="0.15">
      <c r="A168" t="str">
        <f t="shared" si="62"/>
        <v>EW_sand_Ruled_84</v>
      </c>
      <c r="B168" s="42" t="s">
        <v>88</v>
      </c>
      <c r="C168" s="36" t="s">
        <v>286</v>
      </c>
      <c r="D168" s="42" t="s">
        <v>233</v>
      </c>
      <c r="E168" s="36">
        <v>92</v>
      </c>
      <c r="F168">
        <f t="shared" si="44"/>
        <v>68.727599999999995</v>
      </c>
      <c r="G168" s="36">
        <v>0</v>
      </c>
      <c r="H168" s="36">
        <v>0</v>
      </c>
      <c r="I168" s="36">
        <v>1</v>
      </c>
      <c r="J168">
        <f t="shared" si="45"/>
        <v>-7.1384999999999996</v>
      </c>
      <c r="K168" s="36">
        <f t="shared" si="46"/>
        <v>22.1143</v>
      </c>
      <c r="L168" s="36">
        <v>0</v>
      </c>
      <c r="M168" s="36">
        <v>1</v>
      </c>
      <c r="N168">
        <f t="shared" si="43"/>
        <v>-0.91779999999999995</v>
      </c>
      <c r="O168">
        <f t="shared" si="47"/>
        <v>8.1435120000000012</v>
      </c>
      <c r="P168" s="36">
        <v>0</v>
      </c>
      <c r="Q168" s="36">
        <v>0</v>
      </c>
      <c r="R168">
        <f t="shared" si="48"/>
        <v>0.96902120000000003</v>
      </c>
      <c r="S168" s="36">
        <v>0</v>
      </c>
      <c r="T168" s="36">
        <v>0</v>
      </c>
      <c r="U168" s="36">
        <v>0</v>
      </c>
      <c r="V168" s="36">
        <v>20</v>
      </c>
      <c r="W168" s="36">
        <v>0</v>
      </c>
      <c r="X168" s="36">
        <v>0</v>
      </c>
      <c r="Y168" s="36">
        <v>1</v>
      </c>
      <c r="Z168">
        <f t="shared" si="49"/>
        <v>-2.9303999999999997E-2</v>
      </c>
      <c r="AA168" s="36">
        <v>0.26050000000000001</v>
      </c>
      <c r="AB168" s="36">
        <v>0</v>
      </c>
      <c r="AC168" s="36">
        <v>0</v>
      </c>
      <c r="AD168" s="36">
        <v>17</v>
      </c>
      <c r="AE168" s="36">
        <v>0</v>
      </c>
      <c r="AF168" s="36">
        <v>0</v>
      </c>
      <c r="AG168" s="36">
        <v>0</v>
      </c>
      <c r="AH168" s="36">
        <v>1E-4</v>
      </c>
      <c r="AI168" s="36">
        <v>0</v>
      </c>
      <c r="AJ168" s="36">
        <v>0</v>
      </c>
      <c r="AK168" s="36">
        <v>1</v>
      </c>
      <c r="AL168">
        <f t="shared" si="50"/>
        <v>-0.42001199999999994</v>
      </c>
      <c r="AM168">
        <f t="shared" si="51"/>
        <v>2.9367200000000002</v>
      </c>
      <c r="AN168" s="36">
        <v>0</v>
      </c>
      <c r="AO168" s="36">
        <v>1</v>
      </c>
      <c r="AP168">
        <f t="shared" si="52"/>
        <v>-9.5023999999999997E-2</v>
      </c>
      <c r="AQ168">
        <f t="shared" si="53"/>
        <v>0.77118399999999987</v>
      </c>
      <c r="AR168" s="36">
        <v>0</v>
      </c>
      <c r="AS168" s="36">
        <v>1</v>
      </c>
      <c r="AT168">
        <f t="shared" si="54"/>
        <v>-0.36849700000000002</v>
      </c>
      <c r="AU168">
        <f t="shared" si="55"/>
        <v>3.9976000000000003</v>
      </c>
      <c r="AV168" s="36">
        <v>0</v>
      </c>
      <c r="AW168" s="36">
        <v>1</v>
      </c>
      <c r="AX168">
        <f t="shared" si="56"/>
        <v>-5.3848E-2</v>
      </c>
      <c r="AY168">
        <f t="shared" si="57"/>
        <v>0.76959599999999995</v>
      </c>
      <c r="AZ168" s="36">
        <v>0</v>
      </c>
      <c r="BA168" s="36">
        <v>0</v>
      </c>
      <c r="BB168" s="36">
        <v>44.89</v>
      </c>
      <c r="BC168" s="36">
        <v>0</v>
      </c>
      <c r="BD168" s="36">
        <v>0</v>
      </c>
      <c r="BE168" s="36">
        <v>1</v>
      </c>
      <c r="BF168">
        <f t="shared" si="58"/>
        <v>-5.5964399999999997E-2</v>
      </c>
      <c r="BG168" s="36">
        <f t="shared" si="59"/>
        <v>0.41144999999999998</v>
      </c>
      <c r="BH168" s="36">
        <v>0</v>
      </c>
      <c r="BI168" s="36">
        <v>0</v>
      </c>
      <c r="BJ168" s="36">
        <v>0.35149999999999998</v>
      </c>
      <c r="BK168" s="36">
        <v>0</v>
      </c>
      <c r="BL168" s="36">
        <v>0</v>
      </c>
      <c r="BM168" s="36">
        <v>0</v>
      </c>
      <c r="BN168">
        <f t="shared" si="60"/>
        <v>0.71882399999999991</v>
      </c>
      <c r="BO168" s="36">
        <v>0</v>
      </c>
      <c r="BP168" s="40">
        <v>0</v>
      </c>
      <c r="BQ168">
        <f t="shared" si="63"/>
        <v>84</v>
      </c>
      <c r="BR168">
        <f t="shared" si="61"/>
        <v>0.84</v>
      </c>
      <c r="BS168">
        <f t="shared" si="64"/>
        <v>84</v>
      </c>
    </row>
    <row r="169" spans="1:71" x14ac:dyDescent="0.15">
      <c r="A169" t="str">
        <f t="shared" si="62"/>
        <v>EW_sand_Ruled_85</v>
      </c>
      <c r="B169" s="42" t="s">
        <v>88</v>
      </c>
      <c r="C169" s="36" t="s">
        <v>286</v>
      </c>
      <c r="D169" s="42" t="s">
        <v>233</v>
      </c>
      <c r="E169" s="36">
        <v>93</v>
      </c>
      <c r="F169">
        <f t="shared" si="44"/>
        <v>67.8065</v>
      </c>
      <c r="G169" s="36">
        <v>0</v>
      </c>
      <c r="H169" s="36">
        <v>0</v>
      </c>
      <c r="I169" s="36">
        <v>1</v>
      </c>
      <c r="J169">
        <f t="shared" si="45"/>
        <v>-7.2275</v>
      </c>
      <c r="K169" s="36">
        <f t="shared" si="46"/>
        <v>22.373200000000001</v>
      </c>
      <c r="L169" s="36">
        <v>0</v>
      </c>
      <c r="M169" s="36">
        <v>1</v>
      </c>
      <c r="N169">
        <f t="shared" si="43"/>
        <v>-0.91779999999999995</v>
      </c>
      <c r="O169">
        <f t="shared" si="47"/>
        <v>8.1365300000000005</v>
      </c>
      <c r="P169" s="36">
        <v>0</v>
      </c>
      <c r="Q169" s="36">
        <v>0</v>
      </c>
      <c r="R169">
        <f t="shared" si="48"/>
        <v>0.96964050000000002</v>
      </c>
      <c r="S169" s="36">
        <v>0</v>
      </c>
      <c r="T169" s="36">
        <v>0</v>
      </c>
      <c r="U169" s="36">
        <v>0</v>
      </c>
      <c r="V169" s="36">
        <v>20</v>
      </c>
      <c r="W169" s="36">
        <v>0</v>
      </c>
      <c r="X169" s="36">
        <v>0</v>
      </c>
      <c r="Y169" s="36">
        <v>1</v>
      </c>
      <c r="Z169">
        <f t="shared" si="49"/>
        <v>-2.7285000000000004E-2</v>
      </c>
      <c r="AA169" s="36">
        <v>0.26050000000000001</v>
      </c>
      <c r="AB169" s="36">
        <v>0</v>
      </c>
      <c r="AC169" s="36">
        <v>0</v>
      </c>
      <c r="AD169" s="36">
        <v>17</v>
      </c>
      <c r="AE169" s="36">
        <v>0</v>
      </c>
      <c r="AF169" s="36">
        <v>0</v>
      </c>
      <c r="AG169" s="36">
        <v>0</v>
      </c>
      <c r="AH169" s="36">
        <v>1E-4</v>
      </c>
      <c r="AI169" s="36">
        <v>0</v>
      </c>
      <c r="AJ169" s="36">
        <v>0</v>
      </c>
      <c r="AK169" s="36">
        <v>1</v>
      </c>
      <c r="AL169">
        <f t="shared" si="50"/>
        <v>-0.42703000000000002</v>
      </c>
      <c r="AM169">
        <f t="shared" si="51"/>
        <v>2.9655499999999999</v>
      </c>
      <c r="AN169" s="36">
        <v>0</v>
      </c>
      <c r="AO169" s="36">
        <v>1</v>
      </c>
      <c r="AP169">
        <f t="shared" si="52"/>
        <v>-9.6629999999999994E-2</v>
      </c>
      <c r="AQ169">
        <f t="shared" si="53"/>
        <v>0.77917999999999998</v>
      </c>
      <c r="AR169" s="36">
        <v>0</v>
      </c>
      <c r="AS169" s="36">
        <v>1</v>
      </c>
      <c r="AT169">
        <f t="shared" si="54"/>
        <v>-0.37278900000000004</v>
      </c>
      <c r="AU169">
        <f t="shared" si="55"/>
        <v>3.9677500000000001</v>
      </c>
      <c r="AV169" s="36">
        <v>0</v>
      </c>
      <c r="AW169" s="36">
        <v>1</v>
      </c>
      <c r="AX169">
        <f t="shared" si="56"/>
        <v>-5.45485E-2</v>
      </c>
      <c r="AY169">
        <f t="shared" si="57"/>
        <v>0.77756999999999998</v>
      </c>
      <c r="AZ169" s="36">
        <v>0</v>
      </c>
      <c r="BA169" s="36">
        <v>0</v>
      </c>
      <c r="BB169" s="36">
        <v>44.89</v>
      </c>
      <c r="BC169" s="36">
        <v>0</v>
      </c>
      <c r="BD169" s="36">
        <v>0</v>
      </c>
      <c r="BE169" s="36">
        <v>1</v>
      </c>
      <c r="BF169">
        <f t="shared" si="58"/>
        <v>-5.6868500000000002E-2</v>
      </c>
      <c r="BG169" s="36">
        <f t="shared" si="59"/>
        <v>0.41515999999999997</v>
      </c>
      <c r="BH169" s="36">
        <v>0</v>
      </c>
      <c r="BI169" s="36">
        <v>0</v>
      </c>
      <c r="BJ169" s="36">
        <v>0.35149999999999998</v>
      </c>
      <c r="BK169" s="36">
        <v>0</v>
      </c>
      <c r="BL169" s="36">
        <v>0</v>
      </c>
      <c r="BM169" s="36">
        <v>0</v>
      </c>
      <c r="BN169">
        <f t="shared" si="60"/>
        <v>0.72380999999999995</v>
      </c>
      <c r="BO169" s="36">
        <v>0</v>
      </c>
      <c r="BP169" s="40">
        <v>0</v>
      </c>
      <c r="BQ169">
        <f t="shared" si="63"/>
        <v>85</v>
      </c>
      <c r="BR169">
        <f t="shared" si="61"/>
        <v>0.85</v>
      </c>
      <c r="BS169">
        <f t="shared" si="64"/>
        <v>85</v>
      </c>
    </row>
    <row r="170" spans="1:71" x14ac:dyDescent="0.15">
      <c r="A170" t="str">
        <f t="shared" si="62"/>
        <v>EW_sand_Ruled_86</v>
      </c>
      <c r="B170" s="42" t="s">
        <v>88</v>
      </c>
      <c r="C170" s="36" t="s">
        <v>286</v>
      </c>
      <c r="D170" s="42" t="s">
        <v>233</v>
      </c>
      <c r="E170" s="36">
        <v>94</v>
      </c>
      <c r="F170">
        <f t="shared" si="44"/>
        <v>66.88539999999999</v>
      </c>
      <c r="G170" s="36">
        <v>0</v>
      </c>
      <c r="H170" s="36">
        <v>0</v>
      </c>
      <c r="I170" s="36">
        <v>1</v>
      </c>
      <c r="J170">
        <f t="shared" si="45"/>
        <v>-7.3164999999999996</v>
      </c>
      <c r="K170" s="36">
        <f t="shared" si="46"/>
        <v>22.632100000000001</v>
      </c>
      <c r="L170" s="36">
        <v>0</v>
      </c>
      <c r="M170" s="36">
        <v>1</v>
      </c>
      <c r="N170">
        <f t="shared" si="43"/>
        <v>-0.91779999999999995</v>
      </c>
      <c r="O170">
        <f t="shared" si="47"/>
        <v>8.1295479999999998</v>
      </c>
      <c r="P170" s="36">
        <v>0</v>
      </c>
      <c r="Q170" s="36">
        <v>0</v>
      </c>
      <c r="R170">
        <f t="shared" si="48"/>
        <v>0.97025980000000001</v>
      </c>
      <c r="S170" s="36">
        <v>0</v>
      </c>
      <c r="T170" s="36">
        <v>0</v>
      </c>
      <c r="U170" s="36">
        <v>0</v>
      </c>
      <c r="V170" s="36">
        <v>20</v>
      </c>
      <c r="W170" s="36">
        <v>0</v>
      </c>
      <c r="X170" s="36">
        <v>0</v>
      </c>
      <c r="Y170" s="36">
        <v>1</v>
      </c>
      <c r="Z170">
        <f t="shared" si="49"/>
        <v>-2.5266000000000011E-2</v>
      </c>
      <c r="AA170" s="36">
        <v>0.26050000000000001</v>
      </c>
      <c r="AB170" s="36">
        <v>0</v>
      </c>
      <c r="AC170" s="36">
        <v>0</v>
      </c>
      <c r="AD170" s="36">
        <v>17</v>
      </c>
      <c r="AE170" s="36">
        <v>0</v>
      </c>
      <c r="AF170" s="36">
        <v>0</v>
      </c>
      <c r="AG170" s="36">
        <v>0</v>
      </c>
      <c r="AH170" s="36">
        <v>1E-4</v>
      </c>
      <c r="AI170" s="36">
        <v>0</v>
      </c>
      <c r="AJ170" s="36">
        <v>0</v>
      </c>
      <c r="AK170" s="36">
        <v>1</v>
      </c>
      <c r="AL170">
        <f t="shared" si="50"/>
        <v>-0.43404799999999999</v>
      </c>
      <c r="AM170">
        <f t="shared" si="51"/>
        <v>2.99438</v>
      </c>
      <c r="AN170" s="36">
        <v>0</v>
      </c>
      <c r="AO170" s="36">
        <v>1</v>
      </c>
      <c r="AP170">
        <f t="shared" si="52"/>
        <v>-9.823599999999999E-2</v>
      </c>
      <c r="AQ170">
        <f t="shared" si="53"/>
        <v>0.78717599999999988</v>
      </c>
      <c r="AR170" s="36">
        <v>0</v>
      </c>
      <c r="AS170" s="36">
        <v>1</v>
      </c>
      <c r="AT170">
        <f t="shared" si="54"/>
        <v>-0.377081</v>
      </c>
      <c r="AU170">
        <f t="shared" si="55"/>
        <v>3.9379</v>
      </c>
      <c r="AV170" s="36">
        <v>0</v>
      </c>
      <c r="AW170" s="36">
        <v>1</v>
      </c>
      <c r="AX170">
        <f t="shared" si="56"/>
        <v>-5.5248999999999999E-2</v>
      </c>
      <c r="AY170">
        <f t="shared" si="57"/>
        <v>0.78554400000000002</v>
      </c>
      <c r="AZ170" s="36">
        <v>0</v>
      </c>
      <c r="BA170" s="36">
        <v>0</v>
      </c>
      <c r="BB170" s="36">
        <v>44.89</v>
      </c>
      <c r="BC170" s="36">
        <v>0</v>
      </c>
      <c r="BD170" s="36">
        <v>0</v>
      </c>
      <c r="BE170" s="36">
        <v>1</v>
      </c>
      <c r="BF170">
        <f t="shared" si="58"/>
        <v>-5.7772600000000007E-2</v>
      </c>
      <c r="BG170" s="36">
        <f t="shared" si="59"/>
        <v>0.41887000000000002</v>
      </c>
      <c r="BH170" s="36">
        <v>0</v>
      </c>
      <c r="BI170" s="36">
        <v>0</v>
      </c>
      <c r="BJ170" s="36">
        <v>0.35149999999999998</v>
      </c>
      <c r="BK170" s="36">
        <v>0</v>
      </c>
      <c r="BL170" s="36">
        <v>0</v>
      </c>
      <c r="BM170" s="36">
        <v>0</v>
      </c>
      <c r="BN170">
        <f t="shared" si="60"/>
        <v>0.728796</v>
      </c>
      <c r="BO170" s="36">
        <v>0</v>
      </c>
      <c r="BP170" s="40">
        <v>0</v>
      </c>
      <c r="BQ170">
        <f t="shared" si="63"/>
        <v>86</v>
      </c>
      <c r="BR170">
        <f t="shared" si="61"/>
        <v>0.86</v>
      </c>
      <c r="BS170">
        <f t="shared" si="64"/>
        <v>86</v>
      </c>
    </row>
    <row r="171" spans="1:71" x14ac:dyDescent="0.15">
      <c r="A171" t="str">
        <f t="shared" si="62"/>
        <v>EW_sand_Ruled_87</v>
      </c>
      <c r="B171" s="42" t="s">
        <v>88</v>
      </c>
      <c r="C171" s="36" t="s">
        <v>286</v>
      </c>
      <c r="D171" s="42" t="s">
        <v>233</v>
      </c>
      <c r="E171" s="36">
        <v>95</v>
      </c>
      <c r="F171">
        <f t="shared" si="44"/>
        <v>65.964299999999994</v>
      </c>
      <c r="G171" s="36">
        <v>0</v>
      </c>
      <c r="H171" s="36">
        <v>0</v>
      </c>
      <c r="I171" s="36">
        <v>1</v>
      </c>
      <c r="J171">
        <f t="shared" si="45"/>
        <v>-7.4055</v>
      </c>
      <c r="K171" s="36">
        <f t="shared" si="46"/>
        <v>22.891000000000002</v>
      </c>
      <c r="L171" s="36">
        <v>0</v>
      </c>
      <c r="M171" s="36">
        <v>1</v>
      </c>
      <c r="N171">
        <f t="shared" si="43"/>
        <v>-0.91779999999999995</v>
      </c>
      <c r="O171">
        <f t="shared" si="47"/>
        <v>8.1225660000000008</v>
      </c>
      <c r="P171" s="36">
        <v>0</v>
      </c>
      <c r="Q171" s="36">
        <v>0</v>
      </c>
      <c r="R171">
        <f t="shared" si="48"/>
        <v>0.97087909999999999</v>
      </c>
      <c r="S171" s="36">
        <v>0</v>
      </c>
      <c r="T171" s="36">
        <v>0</v>
      </c>
      <c r="U171" s="36">
        <v>0</v>
      </c>
      <c r="V171" s="36">
        <v>20</v>
      </c>
      <c r="W171" s="36">
        <v>0</v>
      </c>
      <c r="X171" s="36">
        <v>0</v>
      </c>
      <c r="Y171" s="36">
        <v>1</v>
      </c>
      <c r="Z171">
        <f t="shared" si="49"/>
        <v>-2.324699999999999E-2</v>
      </c>
      <c r="AA171" s="36">
        <v>0.26050000000000001</v>
      </c>
      <c r="AB171" s="36">
        <v>0</v>
      </c>
      <c r="AC171" s="36">
        <v>0</v>
      </c>
      <c r="AD171" s="36">
        <v>17</v>
      </c>
      <c r="AE171" s="36">
        <v>0</v>
      </c>
      <c r="AF171" s="36">
        <v>0</v>
      </c>
      <c r="AG171" s="36">
        <v>0</v>
      </c>
      <c r="AH171" s="36">
        <v>1E-4</v>
      </c>
      <c r="AI171" s="36">
        <v>0</v>
      </c>
      <c r="AJ171" s="36">
        <v>0</v>
      </c>
      <c r="AK171" s="36">
        <v>1</v>
      </c>
      <c r="AL171">
        <f t="shared" si="50"/>
        <v>-0.44106599999999996</v>
      </c>
      <c r="AM171">
        <f t="shared" si="51"/>
        <v>3.0232100000000002</v>
      </c>
      <c r="AN171" s="36">
        <v>0</v>
      </c>
      <c r="AO171" s="36">
        <v>1</v>
      </c>
      <c r="AP171">
        <f t="shared" si="52"/>
        <v>-9.9841999999999986E-2</v>
      </c>
      <c r="AQ171">
        <f t="shared" si="53"/>
        <v>0.79517199999999999</v>
      </c>
      <c r="AR171" s="36">
        <v>0</v>
      </c>
      <c r="AS171" s="36">
        <v>1</v>
      </c>
      <c r="AT171">
        <f t="shared" si="54"/>
        <v>-0.38137300000000002</v>
      </c>
      <c r="AU171">
        <f t="shared" si="55"/>
        <v>3.9080499999999998</v>
      </c>
      <c r="AV171" s="36">
        <v>0</v>
      </c>
      <c r="AW171" s="36">
        <v>1</v>
      </c>
      <c r="AX171">
        <f t="shared" si="56"/>
        <v>-5.5949499999999999E-2</v>
      </c>
      <c r="AY171">
        <f t="shared" si="57"/>
        <v>0.79351799999999995</v>
      </c>
      <c r="AZ171" s="36">
        <v>0</v>
      </c>
      <c r="BA171" s="36">
        <v>0</v>
      </c>
      <c r="BB171" s="36">
        <v>44.89</v>
      </c>
      <c r="BC171" s="36">
        <v>0</v>
      </c>
      <c r="BD171" s="36">
        <v>0</v>
      </c>
      <c r="BE171" s="36">
        <v>1</v>
      </c>
      <c r="BF171">
        <f t="shared" si="58"/>
        <v>-5.8676700000000012E-2</v>
      </c>
      <c r="BG171" s="36">
        <f t="shared" si="59"/>
        <v>0.42258000000000001</v>
      </c>
      <c r="BH171" s="36">
        <v>0</v>
      </c>
      <c r="BI171" s="36">
        <v>0</v>
      </c>
      <c r="BJ171" s="36">
        <v>0.35149999999999998</v>
      </c>
      <c r="BK171" s="36">
        <v>0</v>
      </c>
      <c r="BL171" s="36">
        <v>0</v>
      </c>
      <c r="BM171" s="36">
        <v>0</v>
      </c>
      <c r="BN171">
        <f t="shared" si="60"/>
        <v>0.73378199999999993</v>
      </c>
      <c r="BO171" s="36">
        <v>0</v>
      </c>
      <c r="BP171" s="40">
        <v>0</v>
      </c>
      <c r="BQ171">
        <f t="shared" si="63"/>
        <v>87</v>
      </c>
      <c r="BR171">
        <f t="shared" si="61"/>
        <v>0.87</v>
      </c>
      <c r="BS171">
        <f t="shared" si="64"/>
        <v>87</v>
      </c>
    </row>
    <row r="172" spans="1:71" x14ac:dyDescent="0.15">
      <c r="A172" t="str">
        <f t="shared" si="62"/>
        <v>EW_sand_Ruled_88</v>
      </c>
      <c r="B172" s="42" t="s">
        <v>88</v>
      </c>
      <c r="C172" s="36" t="s">
        <v>286</v>
      </c>
      <c r="D172" s="42" t="s">
        <v>233</v>
      </c>
      <c r="E172" s="36">
        <v>96</v>
      </c>
      <c r="F172">
        <f t="shared" si="44"/>
        <v>65.043199999999999</v>
      </c>
      <c r="G172" s="36">
        <v>0</v>
      </c>
      <c r="H172" s="36">
        <v>0</v>
      </c>
      <c r="I172" s="36">
        <v>1</v>
      </c>
      <c r="J172">
        <f t="shared" si="45"/>
        <v>-7.4945000000000004</v>
      </c>
      <c r="K172" s="36">
        <f t="shared" si="46"/>
        <v>23.149900000000002</v>
      </c>
      <c r="L172" s="36">
        <v>0</v>
      </c>
      <c r="M172" s="36">
        <v>1</v>
      </c>
      <c r="N172">
        <f t="shared" si="43"/>
        <v>-0.91779999999999995</v>
      </c>
      <c r="O172">
        <f t="shared" si="47"/>
        <v>8.1155840000000001</v>
      </c>
      <c r="P172" s="36">
        <v>0</v>
      </c>
      <c r="Q172" s="36">
        <v>0</v>
      </c>
      <c r="R172">
        <f t="shared" si="48"/>
        <v>0.97149839999999998</v>
      </c>
      <c r="S172" s="36">
        <v>0</v>
      </c>
      <c r="T172" s="36">
        <v>0</v>
      </c>
      <c r="U172" s="36">
        <v>0</v>
      </c>
      <c r="V172" s="36">
        <v>20</v>
      </c>
      <c r="W172" s="36">
        <v>0</v>
      </c>
      <c r="X172" s="36">
        <v>0</v>
      </c>
      <c r="Y172" s="36">
        <v>1</v>
      </c>
      <c r="Z172">
        <f t="shared" si="49"/>
        <v>-2.1227999999999997E-2</v>
      </c>
      <c r="AA172" s="36">
        <v>0.26050000000000001</v>
      </c>
      <c r="AB172" s="36">
        <v>0</v>
      </c>
      <c r="AC172" s="36">
        <v>0</v>
      </c>
      <c r="AD172" s="36">
        <v>17</v>
      </c>
      <c r="AE172" s="36">
        <v>0</v>
      </c>
      <c r="AF172" s="36">
        <v>0</v>
      </c>
      <c r="AG172" s="36">
        <v>0</v>
      </c>
      <c r="AH172" s="36">
        <v>1E-4</v>
      </c>
      <c r="AI172" s="36">
        <v>0</v>
      </c>
      <c r="AJ172" s="36">
        <v>0</v>
      </c>
      <c r="AK172" s="36">
        <v>1</v>
      </c>
      <c r="AL172">
        <f t="shared" si="50"/>
        <v>-0.44808400000000004</v>
      </c>
      <c r="AM172">
        <f t="shared" si="51"/>
        <v>3.0520400000000003</v>
      </c>
      <c r="AN172" s="36">
        <v>0</v>
      </c>
      <c r="AO172" s="36">
        <v>1</v>
      </c>
      <c r="AP172">
        <f t="shared" si="52"/>
        <v>-0.10144799999999998</v>
      </c>
      <c r="AQ172">
        <f t="shared" si="53"/>
        <v>0.80316799999999988</v>
      </c>
      <c r="AR172" s="36">
        <v>0</v>
      </c>
      <c r="AS172" s="36">
        <v>1</v>
      </c>
      <c r="AT172">
        <f t="shared" si="54"/>
        <v>-0.38566500000000004</v>
      </c>
      <c r="AU172">
        <f t="shared" si="55"/>
        <v>3.8782000000000001</v>
      </c>
      <c r="AV172" s="36">
        <v>0</v>
      </c>
      <c r="AW172" s="36">
        <v>1</v>
      </c>
      <c r="AX172">
        <f t="shared" si="56"/>
        <v>-5.6650000000000006E-2</v>
      </c>
      <c r="AY172">
        <f t="shared" si="57"/>
        <v>0.80149199999999998</v>
      </c>
      <c r="AZ172" s="36">
        <v>0</v>
      </c>
      <c r="BA172" s="36">
        <v>0</v>
      </c>
      <c r="BB172" s="36">
        <v>44.89</v>
      </c>
      <c r="BC172" s="36">
        <v>0</v>
      </c>
      <c r="BD172" s="36">
        <v>0</v>
      </c>
      <c r="BE172" s="36">
        <v>1</v>
      </c>
      <c r="BF172">
        <f t="shared" si="58"/>
        <v>-5.9580800000000003E-2</v>
      </c>
      <c r="BG172" s="36">
        <f t="shared" si="59"/>
        <v>0.42629</v>
      </c>
      <c r="BH172" s="36">
        <v>0</v>
      </c>
      <c r="BI172" s="36">
        <v>0</v>
      </c>
      <c r="BJ172" s="36">
        <v>0.35149999999999998</v>
      </c>
      <c r="BK172" s="36">
        <v>0</v>
      </c>
      <c r="BL172" s="36">
        <v>0</v>
      </c>
      <c r="BM172" s="36">
        <v>0</v>
      </c>
      <c r="BN172">
        <f t="shared" si="60"/>
        <v>0.73876799999999998</v>
      </c>
      <c r="BO172" s="36">
        <v>0</v>
      </c>
      <c r="BP172" s="40">
        <v>0</v>
      </c>
      <c r="BQ172">
        <f t="shared" si="63"/>
        <v>88</v>
      </c>
      <c r="BR172">
        <f t="shared" si="61"/>
        <v>0.88</v>
      </c>
      <c r="BS172">
        <f t="shared" si="64"/>
        <v>88</v>
      </c>
    </row>
    <row r="173" spans="1:71" x14ac:dyDescent="0.15">
      <c r="A173" t="str">
        <f t="shared" si="62"/>
        <v>EW_sand_Ruled_89</v>
      </c>
      <c r="B173" s="42" t="s">
        <v>88</v>
      </c>
      <c r="C173" s="36" t="s">
        <v>286</v>
      </c>
      <c r="D173" s="42" t="s">
        <v>233</v>
      </c>
      <c r="E173" s="36">
        <v>97</v>
      </c>
      <c r="F173">
        <f t="shared" si="44"/>
        <v>64.122099999999989</v>
      </c>
      <c r="G173" s="36">
        <v>0</v>
      </c>
      <c r="H173" s="36">
        <v>0</v>
      </c>
      <c r="I173" s="36">
        <v>1</v>
      </c>
      <c r="J173">
        <f t="shared" si="45"/>
        <v>-7.5834999999999999</v>
      </c>
      <c r="K173" s="36">
        <f t="shared" si="46"/>
        <v>23.408800000000003</v>
      </c>
      <c r="L173" s="36">
        <v>0</v>
      </c>
      <c r="M173" s="36">
        <v>1</v>
      </c>
      <c r="N173">
        <f t="shared" si="43"/>
        <v>-0.91779999999999995</v>
      </c>
      <c r="O173">
        <f t="shared" si="47"/>
        <v>8.1086020000000012</v>
      </c>
      <c r="P173" s="36">
        <v>0</v>
      </c>
      <c r="Q173" s="36">
        <v>0</v>
      </c>
      <c r="R173">
        <f t="shared" si="48"/>
        <v>0.97211770000000008</v>
      </c>
      <c r="S173" s="36">
        <v>0</v>
      </c>
      <c r="T173" s="36">
        <v>0</v>
      </c>
      <c r="U173" s="36">
        <v>0</v>
      </c>
      <c r="V173" s="36">
        <v>20</v>
      </c>
      <c r="W173" s="36">
        <v>0</v>
      </c>
      <c r="X173" s="36">
        <v>0</v>
      </c>
      <c r="Y173" s="36">
        <v>1</v>
      </c>
      <c r="Z173">
        <f t="shared" si="49"/>
        <v>-1.9209000000000004E-2</v>
      </c>
      <c r="AA173" s="36">
        <v>0.26050000000000001</v>
      </c>
      <c r="AB173" s="36">
        <v>0</v>
      </c>
      <c r="AC173" s="36">
        <v>0</v>
      </c>
      <c r="AD173" s="36">
        <v>17</v>
      </c>
      <c r="AE173" s="36">
        <v>0</v>
      </c>
      <c r="AF173" s="36">
        <v>0</v>
      </c>
      <c r="AG173" s="36">
        <v>0</v>
      </c>
      <c r="AH173" s="36">
        <v>1E-4</v>
      </c>
      <c r="AI173" s="36">
        <v>0</v>
      </c>
      <c r="AJ173" s="36">
        <v>0</v>
      </c>
      <c r="AK173" s="36">
        <v>1</v>
      </c>
      <c r="AL173">
        <f t="shared" si="50"/>
        <v>-0.45510200000000001</v>
      </c>
      <c r="AM173">
        <f t="shared" si="51"/>
        <v>3.08087</v>
      </c>
      <c r="AN173" s="36">
        <v>0</v>
      </c>
      <c r="AO173" s="36">
        <v>1</v>
      </c>
      <c r="AP173">
        <f t="shared" si="52"/>
        <v>-0.10305400000000001</v>
      </c>
      <c r="AQ173">
        <f t="shared" si="53"/>
        <v>0.811164</v>
      </c>
      <c r="AR173" s="36">
        <v>0</v>
      </c>
      <c r="AS173" s="36">
        <v>1</v>
      </c>
      <c r="AT173">
        <f t="shared" si="54"/>
        <v>-0.38995700000000005</v>
      </c>
      <c r="AU173">
        <f t="shared" si="55"/>
        <v>3.8483499999999999</v>
      </c>
      <c r="AV173" s="36">
        <v>0</v>
      </c>
      <c r="AW173" s="36">
        <v>1</v>
      </c>
      <c r="AX173">
        <f t="shared" si="56"/>
        <v>-5.7350500000000006E-2</v>
      </c>
      <c r="AY173">
        <f t="shared" si="57"/>
        <v>0.80946600000000002</v>
      </c>
      <c r="AZ173" s="36">
        <v>0</v>
      </c>
      <c r="BA173" s="36">
        <v>0</v>
      </c>
      <c r="BB173" s="36">
        <v>44.89</v>
      </c>
      <c r="BC173" s="36">
        <v>0</v>
      </c>
      <c r="BD173" s="36">
        <v>0</v>
      </c>
      <c r="BE173" s="36">
        <v>1</v>
      </c>
      <c r="BF173">
        <f t="shared" si="58"/>
        <v>-6.0484900000000008E-2</v>
      </c>
      <c r="BG173" s="36">
        <f t="shared" si="59"/>
        <v>0.43</v>
      </c>
      <c r="BH173" s="36">
        <v>0</v>
      </c>
      <c r="BI173" s="36">
        <v>0</v>
      </c>
      <c r="BJ173" s="36">
        <v>0.35149999999999998</v>
      </c>
      <c r="BK173" s="36">
        <v>0</v>
      </c>
      <c r="BL173" s="36">
        <v>0</v>
      </c>
      <c r="BM173" s="36">
        <v>0</v>
      </c>
      <c r="BN173">
        <f t="shared" si="60"/>
        <v>0.74375400000000003</v>
      </c>
      <c r="BO173" s="36">
        <v>0</v>
      </c>
      <c r="BP173" s="40">
        <v>0</v>
      </c>
      <c r="BQ173">
        <f t="shared" si="63"/>
        <v>89</v>
      </c>
      <c r="BR173">
        <f t="shared" si="61"/>
        <v>0.89</v>
      </c>
      <c r="BS173">
        <f t="shared" si="64"/>
        <v>89</v>
      </c>
    </row>
    <row r="174" spans="1:71" x14ac:dyDescent="0.15">
      <c r="A174" t="str">
        <f t="shared" si="62"/>
        <v>EW_sand_Ruled_90</v>
      </c>
      <c r="B174" s="42" t="s">
        <v>88</v>
      </c>
      <c r="C174" s="36" t="s">
        <v>286</v>
      </c>
      <c r="D174" s="42" t="s">
        <v>233</v>
      </c>
      <c r="E174" s="36">
        <v>98</v>
      </c>
      <c r="F174">
        <f t="shared" si="44"/>
        <v>63.200999999999993</v>
      </c>
      <c r="G174" s="36">
        <v>0</v>
      </c>
      <c r="H174" s="36">
        <v>0</v>
      </c>
      <c r="I174" s="36">
        <v>1</v>
      </c>
      <c r="J174">
        <f t="shared" si="45"/>
        <v>-7.6724999999999994</v>
      </c>
      <c r="K174" s="36">
        <f t="shared" si="46"/>
        <v>23.667700000000004</v>
      </c>
      <c r="L174" s="36">
        <v>0</v>
      </c>
      <c r="M174" s="36">
        <v>1</v>
      </c>
      <c r="N174">
        <f t="shared" si="43"/>
        <v>-0.91779999999999995</v>
      </c>
      <c r="O174">
        <f t="shared" si="47"/>
        <v>8.1016200000000005</v>
      </c>
      <c r="P174" s="36">
        <v>0</v>
      </c>
      <c r="Q174" s="36">
        <v>0</v>
      </c>
      <c r="R174">
        <f t="shared" si="48"/>
        <v>0.97273700000000007</v>
      </c>
      <c r="S174" s="36">
        <v>0</v>
      </c>
      <c r="T174" s="36">
        <v>0</v>
      </c>
      <c r="U174" s="36">
        <v>0</v>
      </c>
      <c r="V174" s="36">
        <v>20</v>
      </c>
      <c r="W174" s="36">
        <v>0</v>
      </c>
      <c r="X174" s="36">
        <v>0</v>
      </c>
      <c r="Y174" s="36">
        <v>1</v>
      </c>
      <c r="Z174">
        <f t="shared" si="49"/>
        <v>-1.7189999999999983E-2</v>
      </c>
      <c r="AA174" s="36">
        <v>0.26050000000000001</v>
      </c>
      <c r="AB174" s="36">
        <v>0</v>
      </c>
      <c r="AC174" s="36">
        <v>0</v>
      </c>
      <c r="AD174" s="36">
        <v>17</v>
      </c>
      <c r="AE174" s="36">
        <v>0</v>
      </c>
      <c r="AF174" s="36">
        <v>0</v>
      </c>
      <c r="AG174" s="36">
        <v>0</v>
      </c>
      <c r="AH174" s="36">
        <v>1E-4</v>
      </c>
      <c r="AI174" s="36">
        <v>0</v>
      </c>
      <c r="AJ174" s="36">
        <v>0</v>
      </c>
      <c r="AK174" s="36">
        <v>1</v>
      </c>
      <c r="AL174">
        <f t="shared" si="50"/>
        <v>-0.46211999999999998</v>
      </c>
      <c r="AM174">
        <f t="shared" si="51"/>
        <v>3.1097000000000001</v>
      </c>
      <c r="AN174" s="36">
        <v>0</v>
      </c>
      <c r="AO174" s="36">
        <v>1</v>
      </c>
      <c r="AP174">
        <f t="shared" si="52"/>
        <v>-0.10466</v>
      </c>
      <c r="AQ174">
        <f t="shared" si="53"/>
        <v>0.81915999999999989</v>
      </c>
      <c r="AR174" s="36">
        <v>0</v>
      </c>
      <c r="AS174" s="36">
        <v>1</v>
      </c>
      <c r="AT174">
        <f t="shared" si="54"/>
        <v>-0.39424900000000002</v>
      </c>
      <c r="AU174">
        <f t="shared" si="55"/>
        <v>3.8184999999999998</v>
      </c>
      <c r="AV174" s="36">
        <v>0</v>
      </c>
      <c r="AW174" s="36">
        <v>1</v>
      </c>
      <c r="AX174">
        <f t="shared" si="56"/>
        <v>-5.8051000000000005E-2</v>
      </c>
      <c r="AY174">
        <f t="shared" si="57"/>
        <v>0.81743999999999994</v>
      </c>
      <c r="AZ174" s="36">
        <v>0</v>
      </c>
      <c r="BA174" s="36">
        <v>0</v>
      </c>
      <c r="BB174" s="36">
        <v>44.89</v>
      </c>
      <c r="BC174" s="36">
        <v>0</v>
      </c>
      <c r="BD174" s="36">
        <v>0</v>
      </c>
      <c r="BE174" s="36">
        <v>1</v>
      </c>
      <c r="BF174">
        <f t="shared" si="58"/>
        <v>-6.1389000000000013E-2</v>
      </c>
      <c r="BG174" s="36">
        <f t="shared" si="59"/>
        <v>0.43371000000000004</v>
      </c>
      <c r="BH174" s="36">
        <v>0</v>
      </c>
      <c r="BI174" s="36">
        <v>0</v>
      </c>
      <c r="BJ174" s="36">
        <v>0.35149999999999998</v>
      </c>
      <c r="BK174" s="36">
        <v>0</v>
      </c>
      <c r="BL174" s="36">
        <v>0</v>
      </c>
      <c r="BM174" s="36">
        <v>0</v>
      </c>
      <c r="BN174">
        <f t="shared" si="60"/>
        <v>0.74873999999999996</v>
      </c>
      <c r="BO174" s="36">
        <v>0</v>
      </c>
      <c r="BP174" s="40">
        <v>0</v>
      </c>
      <c r="BQ174">
        <f t="shared" si="63"/>
        <v>90</v>
      </c>
      <c r="BR174">
        <f t="shared" si="61"/>
        <v>0.9</v>
      </c>
      <c r="BS174">
        <f t="shared" si="64"/>
        <v>90</v>
      </c>
    </row>
    <row r="175" spans="1:71" x14ac:dyDescent="0.15">
      <c r="A175" t="str">
        <f t="shared" si="62"/>
        <v>EW_sand_Ruled_91</v>
      </c>
      <c r="B175" s="42" t="s">
        <v>88</v>
      </c>
      <c r="C175" s="36" t="s">
        <v>286</v>
      </c>
      <c r="D175" s="42" t="s">
        <v>233</v>
      </c>
      <c r="E175" s="36">
        <v>99</v>
      </c>
      <c r="F175">
        <f t="shared" si="44"/>
        <v>62.279899999999998</v>
      </c>
      <c r="G175" s="36">
        <v>0</v>
      </c>
      <c r="H175" s="36">
        <v>0</v>
      </c>
      <c r="I175" s="36">
        <v>1</v>
      </c>
      <c r="J175">
        <f t="shared" si="45"/>
        <v>-7.7614999999999998</v>
      </c>
      <c r="K175" s="36">
        <f t="shared" si="46"/>
        <v>23.926600000000004</v>
      </c>
      <c r="L175" s="36">
        <v>0</v>
      </c>
      <c r="M175" s="36">
        <v>1</v>
      </c>
      <c r="N175">
        <f t="shared" si="43"/>
        <v>-0.91779999999999995</v>
      </c>
      <c r="O175">
        <f t="shared" si="47"/>
        <v>8.0946379999999998</v>
      </c>
      <c r="P175" s="36">
        <v>0</v>
      </c>
      <c r="Q175" s="36">
        <v>0</v>
      </c>
      <c r="R175">
        <f t="shared" si="48"/>
        <v>0.97335630000000006</v>
      </c>
      <c r="S175" s="36">
        <v>0</v>
      </c>
      <c r="T175" s="36">
        <v>0</v>
      </c>
      <c r="U175" s="36">
        <v>0</v>
      </c>
      <c r="V175" s="36">
        <v>20</v>
      </c>
      <c r="W175" s="36">
        <v>0</v>
      </c>
      <c r="X175" s="36">
        <v>0</v>
      </c>
      <c r="Y175" s="36">
        <v>1</v>
      </c>
      <c r="Z175">
        <f t="shared" si="49"/>
        <v>-1.517099999999999E-2</v>
      </c>
      <c r="AA175" s="36">
        <v>0.26050000000000001</v>
      </c>
      <c r="AB175" s="36">
        <v>0</v>
      </c>
      <c r="AC175" s="36">
        <v>0</v>
      </c>
      <c r="AD175" s="36">
        <v>17</v>
      </c>
      <c r="AE175" s="36">
        <v>0</v>
      </c>
      <c r="AF175" s="36">
        <v>0</v>
      </c>
      <c r="AG175" s="36">
        <v>0</v>
      </c>
      <c r="AH175" s="36">
        <v>1E-4</v>
      </c>
      <c r="AI175" s="36">
        <v>0</v>
      </c>
      <c r="AJ175" s="36">
        <v>0</v>
      </c>
      <c r="AK175" s="36">
        <v>1</v>
      </c>
      <c r="AL175">
        <f t="shared" si="50"/>
        <v>-0.46913800000000005</v>
      </c>
      <c r="AM175">
        <f t="shared" si="51"/>
        <v>3.1385300000000003</v>
      </c>
      <c r="AN175" s="36">
        <v>0</v>
      </c>
      <c r="AO175" s="36">
        <v>1</v>
      </c>
      <c r="AP175">
        <f t="shared" si="52"/>
        <v>-0.106266</v>
      </c>
      <c r="AQ175">
        <f t="shared" si="53"/>
        <v>0.827156</v>
      </c>
      <c r="AR175" s="36">
        <v>0</v>
      </c>
      <c r="AS175" s="36">
        <v>1</v>
      </c>
      <c r="AT175">
        <f t="shared" si="54"/>
        <v>-0.39854100000000003</v>
      </c>
      <c r="AU175">
        <f t="shared" si="55"/>
        <v>3.7886500000000001</v>
      </c>
      <c r="AV175" s="36">
        <v>0</v>
      </c>
      <c r="AW175" s="36">
        <v>1</v>
      </c>
      <c r="AX175">
        <f t="shared" si="56"/>
        <v>-5.8751499999999998E-2</v>
      </c>
      <c r="AY175">
        <f t="shared" si="57"/>
        <v>0.82541399999999998</v>
      </c>
      <c r="AZ175" s="36">
        <v>0</v>
      </c>
      <c r="BA175" s="36">
        <v>0</v>
      </c>
      <c r="BB175" s="36">
        <v>44.89</v>
      </c>
      <c r="BC175" s="36">
        <v>0</v>
      </c>
      <c r="BD175" s="36">
        <v>0</v>
      </c>
      <c r="BE175" s="36">
        <v>1</v>
      </c>
      <c r="BF175">
        <f t="shared" si="58"/>
        <v>-6.2293100000000004E-2</v>
      </c>
      <c r="BG175" s="36">
        <f t="shared" si="59"/>
        <v>0.43742000000000003</v>
      </c>
      <c r="BH175" s="36">
        <v>0</v>
      </c>
      <c r="BI175" s="36">
        <v>0</v>
      </c>
      <c r="BJ175" s="36">
        <v>0.35149999999999998</v>
      </c>
      <c r="BK175" s="36">
        <v>0</v>
      </c>
      <c r="BL175" s="36">
        <v>0</v>
      </c>
      <c r="BM175" s="36">
        <v>0</v>
      </c>
      <c r="BN175">
        <f t="shared" si="60"/>
        <v>0.75372600000000001</v>
      </c>
      <c r="BO175" s="36">
        <v>0</v>
      </c>
      <c r="BP175" s="40">
        <v>0</v>
      </c>
      <c r="BQ175">
        <f t="shared" si="63"/>
        <v>91</v>
      </c>
      <c r="BR175">
        <f t="shared" si="61"/>
        <v>0.91</v>
      </c>
      <c r="BS175">
        <f t="shared" si="64"/>
        <v>91</v>
      </c>
    </row>
    <row r="176" spans="1:71" x14ac:dyDescent="0.15">
      <c r="A176" t="str">
        <f t="shared" si="62"/>
        <v>EW_sand_Ruled_92</v>
      </c>
      <c r="B176" s="42" t="s">
        <v>88</v>
      </c>
      <c r="C176" s="36" t="s">
        <v>286</v>
      </c>
      <c r="D176" s="42" t="s">
        <v>233</v>
      </c>
      <c r="E176" s="36">
        <v>100</v>
      </c>
      <c r="F176">
        <f t="shared" si="44"/>
        <v>61.358799999999988</v>
      </c>
      <c r="G176" s="36">
        <v>0</v>
      </c>
      <c r="H176" s="36">
        <v>0</v>
      </c>
      <c r="I176" s="36">
        <v>1</v>
      </c>
      <c r="J176">
        <f t="shared" si="45"/>
        <v>-7.8505000000000003</v>
      </c>
      <c r="K176" s="36">
        <f t="shared" si="46"/>
        <v>24.185500000000005</v>
      </c>
      <c r="L176" s="36">
        <v>0</v>
      </c>
      <c r="M176" s="36">
        <v>1</v>
      </c>
      <c r="N176">
        <f t="shared" si="43"/>
        <v>-0.91779999999999995</v>
      </c>
      <c r="O176">
        <f t="shared" si="47"/>
        <v>8.0876560000000008</v>
      </c>
      <c r="P176" s="36">
        <v>0</v>
      </c>
      <c r="Q176" s="36">
        <v>0</v>
      </c>
      <c r="R176">
        <f t="shared" si="48"/>
        <v>0.97397560000000005</v>
      </c>
      <c r="S176" s="36">
        <v>0</v>
      </c>
      <c r="T176" s="36">
        <v>0</v>
      </c>
      <c r="U176" s="36">
        <v>0</v>
      </c>
      <c r="V176" s="36">
        <v>20</v>
      </c>
      <c r="W176" s="36">
        <v>0</v>
      </c>
      <c r="X176" s="36">
        <v>0</v>
      </c>
      <c r="Y176" s="36">
        <v>1</v>
      </c>
      <c r="Z176">
        <f t="shared" si="49"/>
        <v>-1.3151999999999997E-2</v>
      </c>
      <c r="AA176" s="36">
        <v>0.26050000000000001</v>
      </c>
      <c r="AB176" s="36">
        <v>0</v>
      </c>
      <c r="AC176" s="36">
        <v>0</v>
      </c>
      <c r="AD176" s="36">
        <v>17</v>
      </c>
      <c r="AE176" s="36">
        <v>0</v>
      </c>
      <c r="AF176" s="36">
        <v>0</v>
      </c>
      <c r="AG176" s="36">
        <v>0</v>
      </c>
      <c r="AH176" s="36">
        <v>1E-4</v>
      </c>
      <c r="AI176" s="36">
        <v>0</v>
      </c>
      <c r="AJ176" s="36">
        <v>0</v>
      </c>
      <c r="AK176" s="36">
        <v>1</v>
      </c>
      <c r="AL176">
        <f t="shared" si="50"/>
        <v>-0.47615600000000002</v>
      </c>
      <c r="AM176">
        <f t="shared" si="51"/>
        <v>3.1673600000000004</v>
      </c>
      <c r="AN176" s="36">
        <v>0</v>
      </c>
      <c r="AO176" s="36">
        <v>1</v>
      </c>
      <c r="AP176">
        <f t="shared" si="52"/>
        <v>-0.107872</v>
      </c>
      <c r="AQ176">
        <f t="shared" si="53"/>
        <v>0.83515200000000012</v>
      </c>
      <c r="AR176" s="36">
        <v>0</v>
      </c>
      <c r="AS176" s="36">
        <v>1</v>
      </c>
      <c r="AT176">
        <f t="shared" si="54"/>
        <v>-0.40283300000000005</v>
      </c>
      <c r="AU176">
        <f t="shared" si="55"/>
        <v>3.7587999999999999</v>
      </c>
      <c r="AV176" s="36">
        <v>0</v>
      </c>
      <c r="AW176" s="36">
        <v>1</v>
      </c>
      <c r="AX176">
        <f t="shared" si="56"/>
        <v>-5.9452000000000005E-2</v>
      </c>
      <c r="AY176">
        <f t="shared" si="57"/>
        <v>0.83338800000000002</v>
      </c>
      <c r="AZ176" s="36">
        <v>0</v>
      </c>
      <c r="BA176" s="36">
        <v>0</v>
      </c>
      <c r="BB176" s="36">
        <v>44.89</v>
      </c>
      <c r="BC176" s="36">
        <v>0</v>
      </c>
      <c r="BD176" s="36">
        <v>0</v>
      </c>
      <c r="BE176" s="36">
        <v>1</v>
      </c>
      <c r="BF176">
        <f t="shared" si="58"/>
        <v>-6.3197200000000009E-2</v>
      </c>
      <c r="BG176" s="36">
        <f t="shared" si="59"/>
        <v>0.44113000000000002</v>
      </c>
      <c r="BH176" s="36">
        <v>0</v>
      </c>
      <c r="BI176" s="36">
        <v>0</v>
      </c>
      <c r="BJ176" s="36">
        <v>0.35149999999999998</v>
      </c>
      <c r="BK176" s="36">
        <v>0</v>
      </c>
      <c r="BL176" s="36">
        <v>0</v>
      </c>
      <c r="BM176" s="36">
        <v>0</v>
      </c>
      <c r="BN176">
        <f t="shared" si="60"/>
        <v>0.75871200000000005</v>
      </c>
      <c r="BO176" s="36">
        <v>0</v>
      </c>
      <c r="BP176" s="40">
        <v>0</v>
      </c>
      <c r="BQ176">
        <f t="shared" si="63"/>
        <v>92</v>
      </c>
      <c r="BR176">
        <f t="shared" si="61"/>
        <v>0.92</v>
      </c>
      <c r="BS176">
        <f t="shared" si="64"/>
        <v>92</v>
      </c>
    </row>
    <row r="177" spans="1:71" x14ac:dyDescent="0.15">
      <c r="A177" t="str">
        <f t="shared" si="62"/>
        <v>EW_sand_Ruled_93</v>
      </c>
      <c r="B177" s="42" t="s">
        <v>88</v>
      </c>
      <c r="C177" s="36" t="s">
        <v>286</v>
      </c>
      <c r="D177" s="42" t="s">
        <v>233</v>
      </c>
      <c r="E177" s="36">
        <v>101</v>
      </c>
      <c r="F177">
        <f t="shared" si="44"/>
        <v>60.437699999999992</v>
      </c>
      <c r="G177" s="36">
        <v>0</v>
      </c>
      <c r="H177" s="36">
        <v>0</v>
      </c>
      <c r="I177" s="36">
        <v>1</v>
      </c>
      <c r="J177">
        <f t="shared" si="45"/>
        <v>-7.9395000000000007</v>
      </c>
      <c r="K177" s="36">
        <f t="shared" si="46"/>
        <v>24.444400000000002</v>
      </c>
      <c r="L177" s="36">
        <v>0</v>
      </c>
      <c r="M177" s="36">
        <v>1</v>
      </c>
      <c r="N177">
        <f t="shared" si="43"/>
        <v>-0.91779999999999995</v>
      </c>
      <c r="O177">
        <f t="shared" si="47"/>
        <v>8.0806740000000001</v>
      </c>
      <c r="P177" s="36">
        <v>0</v>
      </c>
      <c r="Q177" s="36">
        <v>0</v>
      </c>
      <c r="R177">
        <f t="shared" si="48"/>
        <v>0.97459490000000004</v>
      </c>
      <c r="S177" s="36">
        <v>0</v>
      </c>
      <c r="T177" s="36">
        <v>0</v>
      </c>
      <c r="U177" s="36">
        <v>0</v>
      </c>
      <c r="V177" s="36">
        <v>20</v>
      </c>
      <c r="W177" s="36">
        <v>0</v>
      </c>
      <c r="X177" s="36">
        <v>0</v>
      </c>
      <c r="Y177" s="36">
        <v>1</v>
      </c>
      <c r="Z177">
        <f t="shared" si="49"/>
        <v>-1.1132999999999976E-2</v>
      </c>
      <c r="AA177" s="36">
        <v>0.26050000000000001</v>
      </c>
      <c r="AB177" s="36">
        <v>0</v>
      </c>
      <c r="AC177" s="36">
        <v>0</v>
      </c>
      <c r="AD177" s="36">
        <v>17</v>
      </c>
      <c r="AE177" s="36">
        <v>0</v>
      </c>
      <c r="AF177" s="36">
        <v>0</v>
      </c>
      <c r="AG177" s="36">
        <v>0</v>
      </c>
      <c r="AH177" s="36">
        <v>1E-4</v>
      </c>
      <c r="AI177" s="36">
        <v>0</v>
      </c>
      <c r="AJ177" s="36">
        <v>0</v>
      </c>
      <c r="AK177" s="36">
        <v>1</v>
      </c>
      <c r="AL177">
        <f t="shared" si="50"/>
        <v>-0.48317399999999999</v>
      </c>
      <c r="AM177">
        <f t="shared" si="51"/>
        <v>3.1961900000000001</v>
      </c>
      <c r="AN177" s="36">
        <v>0</v>
      </c>
      <c r="AO177" s="36">
        <v>1</v>
      </c>
      <c r="AP177">
        <f t="shared" si="52"/>
        <v>-0.10947799999999999</v>
      </c>
      <c r="AQ177">
        <f t="shared" si="53"/>
        <v>0.84314800000000001</v>
      </c>
      <c r="AR177" s="36">
        <v>0</v>
      </c>
      <c r="AS177" s="36">
        <v>1</v>
      </c>
      <c r="AT177">
        <f t="shared" si="54"/>
        <v>-0.40712500000000007</v>
      </c>
      <c r="AU177">
        <f t="shared" si="55"/>
        <v>3.7289499999999998</v>
      </c>
      <c r="AV177" s="36">
        <v>0</v>
      </c>
      <c r="AW177" s="36">
        <v>1</v>
      </c>
      <c r="AX177">
        <f t="shared" si="56"/>
        <v>-6.0152500000000012E-2</v>
      </c>
      <c r="AY177">
        <f t="shared" si="57"/>
        <v>0.84136200000000005</v>
      </c>
      <c r="AZ177" s="36">
        <v>0</v>
      </c>
      <c r="BA177" s="36">
        <v>0</v>
      </c>
      <c r="BB177" s="36">
        <v>44.89</v>
      </c>
      <c r="BC177" s="36">
        <v>0</v>
      </c>
      <c r="BD177" s="36">
        <v>0</v>
      </c>
      <c r="BE177" s="36">
        <v>1</v>
      </c>
      <c r="BF177">
        <f t="shared" si="58"/>
        <v>-6.4101300000000014E-2</v>
      </c>
      <c r="BG177" s="36">
        <f t="shared" si="59"/>
        <v>0.44484000000000001</v>
      </c>
      <c r="BH177" s="36">
        <v>0</v>
      </c>
      <c r="BI177" s="36">
        <v>0</v>
      </c>
      <c r="BJ177" s="36">
        <v>0.35149999999999998</v>
      </c>
      <c r="BK177" s="36">
        <v>0</v>
      </c>
      <c r="BL177" s="36">
        <v>0</v>
      </c>
      <c r="BM177" s="36">
        <v>0</v>
      </c>
      <c r="BN177">
        <f t="shared" si="60"/>
        <v>0.76369799999999999</v>
      </c>
      <c r="BO177" s="36">
        <v>0</v>
      </c>
      <c r="BP177" s="40">
        <v>0</v>
      </c>
      <c r="BQ177">
        <f t="shared" si="63"/>
        <v>93</v>
      </c>
      <c r="BR177">
        <f t="shared" si="61"/>
        <v>0.93</v>
      </c>
      <c r="BS177">
        <f t="shared" si="64"/>
        <v>93</v>
      </c>
    </row>
    <row r="178" spans="1:71" x14ac:dyDescent="0.15">
      <c r="A178" t="str">
        <f t="shared" si="62"/>
        <v>EW_sand_Ruled_94</v>
      </c>
      <c r="B178" s="42" t="s">
        <v>88</v>
      </c>
      <c r="C178" s="36" t="s">
        <v>286</v>
      </c>
      <c r="D178" s="42" t="s">
        <v>233</v>
      </c>
      <c r="E178" s="36">
        <v>102</v>
      </c>
      <c r="F178">
        <f t="shared" si="44"/>
        <v>59.516599999999997</v>
      </c>
      <c r="G178" s="36">
        <v>0</v>
      </c>
      <c r="H178" s="36">
        <v>0</v>
      </c>
      <c r="I178" s="36">
        <v>1</v>
      </c>
      <c r="J178">
        <f t="shared" si="45"/>
        <v>-8.0284999999999993</v>
      </c>
      <c r="K178" s="36">
        <f t="shared" si="46"/>
        <v>24.703300000000002</v>
      </c>
      <c r="L178" s="36">
        <v>0</v>
      </c>
      <c r="M178" s="36">
        <v>1</v>
      </c>
      <c r="N178">
        <f t="shared" si="43"/>
        <v>-0.91779999999999995</v>
      </c>
      <c r="O178">
        <f t="shared" si="47"/>
        <v>8.0736920000000012</v>
      </c>
      <c r="P178" s="36">
        <v>0</v>
      </c>
      <c r="Q178" s="36">
        <v>0</v>
      </c>
      <c r="R178">
        <f t="shared" si="48"/>
        <v>0.97521420000000003</v>
      </c>
      <c r="S178" s="36">
        <v>0</v>
      </c>
      <c r="T178" s="36">
        <v>0</v>
      </c>
      <c r="U178" s="36">
        <v>0</v>
      </c>
      <c r="V178" s="36">
        <v>20</v>
      </c>
      <c r="W178" s="36">
        <v>0</v>
      </c>
      <c r="X178" s="36">
        <v>0</v>
      </c>
      <c r="Y178" s="36">
        <v>1</v>
      </c>
      <c r="Z178">
        <f t="shared" si="49"/>
        <v>-9.114000000000011E-3</v>
      </c>
      <c r="AA178" s="36">
        <v>0.26050000000000001</v>
      </c>
      <c r="AB178" s="36">
        <v>0</v>
      </c>
      <c r="AC178" s="36">
        <v>0</v>
      </c>
      <c r="AD178" s="36">
        <v>17</v>
      </c>
      <c r="AE178" s="36">
        <v>0</v>
      </c>
      <c r="AF178" s="36">
        <v>0</v>
      </c>
      <c r="AG178" s="36">
        <v>0</v>
      </c>
      <c r="AH178" s="36">
        <v>1E-4</v>
      </c>
      <c r="AI178" s="36">
        <v>0</v>
      </c>
      <c r="AJ178" s="36">
        <v>0</v>
      </c>
      <c r="AK178" s="36">
        <v>1</v>
      </c>
      <c r="AL178">
        <f t="shared" si="50"/>
        <v>-0.49019199999999996</v>
      </c>
      <c r="AM178">
        <f t="shared" si="51"/>
        <v>3.2250199999999998</v>
      </c>
      <c r="AN178" s="36">
        <v>0</v>
      </c>
      <c r="AO178" s="36">
        <v>1</v>
      </c>
      <c r="AP178">
        <f t="shared" si="52"/>
        <v>-0.11108399999999999</v>
      </c>
      <c r="AQ178">
        <f t="shared" si="53"/>
        <v>0.8511439999999999</v>
      </c>
      <c r="AR178" s="36">
        <v>0</v>
      </c>
      <c r="AS178" s="36">
        <v>1</v>
      </c>
      <c r="AT178">
        <f t="shared" si="54"/>
        <v>-0.41141700000000003</v>
      </c>
      <c r="AU178">
        <f t="shared" si="55"/>
        <v>3.6991000000000001</v>
      </c>
      <c r="AV178" s="36">
        <v>0</v>
      </c>
      <c r="AW178" s="36">
        <v>1</v>
      </c>
      <c r="AX178">
        <f t="shared" si="56"/>
        <v>-6.0853000000000004E-2</v>
      </c>
      <c r="AY178">
        <f t="shared" si="57"/>
        <v>0.84933599999999998</v>
      </c>
      <c r="AZ178" s="36">
        <v>0</v>
      </c>
      <c r="BA178" s="36">
        <v>0</v>
      </c>
      <c r="BB178" s="36">
        <v>44.89</v>
      </c>
      <c r="BC178" s="36">
        <v>0</v>
      </c>
      <c r="BD178" s="36">
        <v>0</v>
      </c>
      <c r="BE178" s="36">
        <v>1</v>
      </c>
      <c r="BF178">
        <f t="shared" si="58"/>
        <v>-6.5005400000000005E-2</v>
      </c>
      <c r="BG178" s="36">
        <f t="shared" si="59"/>
        <v>0.44855</v>
      </c>
      <c r="BH178" s="36">
        <v>0</v>
      </c>
      <c r="BI178" s="36">
        <v>0</v>
      </c>
      <c r="BJ178" s="36">
        <v>0.35149999999999998</v>
      </c>
      <c r="BK178" s="36">
        <v>0</v>
      </c>
      <c r="BL178" s="36">
        <v>0</v>
      </c>
      <c r="BM178" s="36">
        <v>0</v>
      </c>
      <c r="BN178">
        <f t="shared" si="60"/>
        <v>0.76868399999999992</v>
      </c>
      <c r="BO178" s="36">
        <v>0</v>
      </c>
      <c r="BP178" s="40">
        <v>0</v>
      </c>
      <c r="BQ178">
        <f t="shared" si="63"/>
        <v>94</v>
      </c>
      <c r="BR178">
        <f t="shared" si="61"/>
        <v>0.94</v>
      </c>
      <c r="BS178">
        <f t="shared" si="64"/>
        <v>94</v>
      </c>
    </row>
    <row r="179" spans="1:71" x14ac:dyDescent="0.15">
      <c r="A179" t="str">
        <f t="shared" si="62"/>
        <v>EW_sand_Ruled_95</v>
      </c>
      <c r="B179" s="42" t="s">
        <v>88</v>
      </c>
      <c r="C179" s="36" t="s">
        <v>286</v>
      </c>
      <c r="D179" s="42" t="s">
        <v>233</v>
      </c>
      <c r="E179" s="36">
        <v>103</v>
      </c>
      <c r="F179">
        <f t="shared" si="44"/>
        <v>58.595500000000001</v>
      </c>
      <c r="G179" s="36">
        <v>0</v>
      </c>
      <c r="H179" s="36">
        <v>0</v>
      </c>
      <c r="I179" s="36">
        <v>1</v>
      </c>
      <c r="J179">
        <f t="shared" si="45"/>
        <v>-8.1174999999999997</v>
      </c>
      <c r="K179" s="36">
        <f t="shared" si="46"/>
        <v>24.962199999999999</v>
      </c>
      <c r="L179" s="36">
        <v>0</v>
      </c>
      <c r="M179" s="36">
        <v>1</v>
      </c>
      <c r="N179">
        <f t="shared" si="43"/>
        <v>-0.91779999999999995</v>
      </c>
      <c r="O179">
        <f t="shared" si="47"/>
        <v>8.0667100000000005</v>
      </c>
      <c r="P179" s="36">
        <v>0</v>
      </c>
      <c r="Q179" s="36">
        <v>0</v>
      </c>
      <c r="R179">
        <f t="shared" si="48"/>
        <v>0.97583350000000002</v>
      </c>
      <c r="S179" s="36">
        <v>0</v>
      </c>
      <c r="T179" s="36">
        <v>0</v>
      </c>
      <c r="U179" s="36">
        <v>0</v>
      </c>
      <c r="V179" s="36">
        <v>20</v>
      </c>
      <c r="W179" s="36">
        <v>0</v>
      </c>
      <c r="X179" s="36">
        <v>0</v>
      </c>
      <c r="Y179" s="36">
        <v>1</v>
      </c>
      <c r="Z179">
        <f t="shared" si="49"/>
        <v>-7.095000000000018E-3</v>
      </c>
      <c r="AA179" s="36">
        <v>0.26050000000000001</v>
      </c>
      <c r="AB179" s="36">
        <v>0</v>
      </c>
      <c r="AC179" s="36">
        <v>0</v>
      </c>
      <c r="AD179" s="36">
        <v>17</v>
      </c>
      <c r="AE179" s="36">
        <v>0</v>
      </c>
      <c r="AF179" s="36">
        <v>0</v>
      </c>
      <c r="AG179" s="36">
        <v>0</v>
      </c>
      <c r="AH179" s="36">
        <v>1E-4</v>
      </c>
      <c r="AI179" s="36">
        <v>0</v>
      </c>
      <c r="AJ179" s="36">
        <v>0</v>
      </c>
      <c r="AK179" s="36">
        <v>1</v>
      </c>
      <c r="AL179">
        <f t="shared" si="50"/>
        <v>-0.49720999999999993</v>
      </c>
      <c r="AM179">
        <f t="shared" si="51"/>
        <v>3.2538499999999999</v>
      </c>
      <c r="AN179" s="36">
        <v>0</v>
      </c>
      <c r="AO179" s="36">
        <v>1</v>
      </c>
      <c r="AP179">
        <f t="shared" si="52"/>
        <v>-0.11268999999999998</v>
      </c>
      <c r="AQ179">
        <f t="shared" si="53"/>
        <v>0.85914000000000001</v>
      </c>
      <c r="AR179" s="36">
        <v>0</v>
      </c>
      <c r="AS179" s="36">
        <v>1</v>
      </c>
      <c r="AT179">
        <f t="shared" si="54"/>
        <v>-0.415709</v>
      </c>
      <c r="AU179">
        <f t="shared" si="55"/>
        <v>3.6692500000000003</v>
      </c>
      <c r="AV179" s="36">
        <v>0</v>
      </c>
      <c r="AW179" s="36">
        <v>1</v>
      </c>
      <c r="AX179">
        <f t="shared" si="56"/>
        <v>-6.1553499999999997E-2</v>
      </c>
      <c r="AY179">
        <f t="shared" si="57"/>
        <v>0.85730999999999991</v>
      </c>
      <c r="AZ179" s="36">
        <v>0</v>
      </c>
      <c r="BA179" s="36">
        <v>0</v>
      </c>
      <c r="BB179" s="36">
        <v>44.89</v>
      </c>
      <c r="BC179" s="36">
        <v>0</v>
      </c>
      <c r="BD179" s="36">
        <v>0</v>
      </c>
      <c r="BE179" s="36">
        <v>1</v>
      </c>
      <c r="BF179">
        <f t="shared" si="58"/>
        <v>-6.5909499999999996E-2</v>
      </c>
      <c r="BG179" s="36">
        <f t="shared" si="59"/>
        <v>0.45226</v>
      </c>
      <c r="BH179" s="36">
        <v>0</v>
      </c>
      <c r="BI179" s="36">
        <v>0</v>
      </c>
      <c r="BJ179" s="36">
        <v>0.35149999999999998</v>
      </c>
      <c r="BK179" s="36">
        <v>0</v>
      </c>
      <c r="BL179" s="36">
        <v>0</v>
      </c>
      <c r="BM179" s="36">
        <v>0</v>
      </c>
      <c r="BN179">
        <f t="shared" si="60"/>
        <v>0.77366999999999997</v>
      </c>
      <c r="BO179" s="36">
        <v>0</v>
      </c>
      <c r="BP179" s="40">
        <v>0</v>
      </c>
      <c r="BQ179">
        <f t="shared" si="63"/>
        <v>95</v>
      </c>
      <c r="BR179">
        <f t="shared" si="61"/>
        <v>0.95</v>
      </c>
      <c r="BS179">
        <f t="shared" si="64"/>
        <v>95</v>
      </c>
    </row>
    <row r="180" spans="1:71" x14ac:dyDescent="0.15">
      <c r="A180" t="str">
        <f t="shared" si="62"/>
        <v>EW_sand_Ruled_96</v>
      </c>
      <c r="B180" s="42" t="s">
        <v>88</v>
      </c>
      <c r="C180" s="36" t="s">
        <v>286</v>
      </c>
      <c r="D180" s="42" t="s">
        <v>233</v>
      </c>
      <c r="E180" s="36">
        <v>104</v>
      </c>
      <c r="F180">
        <f t="shared" si="44"/>
        <v>57.674399999999991</v>
      </c>
      <c r="G180" s="36">
        <v>0</v>
      </c>
      <c r="H180" s="36">
        <v>0</v>
      </c>
      <c r="I180" s="36">
        <v>1</v>
      </c>
      <c r="J180">
        <f t="shared" si="45"/>
        <v>-8.2065000000000001</v>
      </c>
      <c r="K180" s="36">
        <f t="shared" si="46"/>
        <v>25.2211</v>
      </c>
      <c r="L180" s="36">
        <v>0</v>
      </c>
      <c r="M180" s="36">
        <v>1</v>
      </c>
      <c r="N180">
        <f t="shared" si="43"/>
        <v>-0.91779999999999995</v>
      </c>
      <c r="O180">
        <f t="shared" si="47"/>
        <v>8.0597279999999998</v>
      </c>
      <c r="P180" s="36">
        <v>0</v>
      </c>
      <c r="Q180" s="36">
        <v>0</v>
      </c>
      <c r="R180">
        <f t="shared" si="48"/>
        <v>0.97645280000000001</v>
      </c>
      <c r="S180" s="36">
        <v>0</v>
      </c>
      <c r="T180" s="36">
        <v>0</v>
      </c>
      <c r="U180" s="36">
        <v>0</v>
      </c>
      <c r="V180" s="36">
        <v>20</v>
      </c>
      <c r="W180" s="36">
        <v>0</v>
      </c>
      <c r="X180" s="36">
        <v>0</v>
      </c>
      <c r="Y180" s="36">
        <v>1</v>
      </c>
      <c r="Z180">
        <f t="shared" si="49"/>
        <v>-5.0759999999999972E-3</v>
      </c>
      <c r="AA180" s="36">
        <v>0.26050000000000001</v>
      </c>
      <c r="AB180" s="36">
        <v>0</v>
      </c>
      <c r="AC180" s="36">
        <v>0</v>
      </c>
      <c r="AD180" s="36">
        <v>17</v>
      </c>
      <c r="AE180" s="36">
        <v>0</v>
      </c>
      <c r="AF180" s="36">
        <v>0</v>
      </c>
      <c r="AG180" s="36">
        <v>0</v>
      </c>
      <c r="AH180" s="36">
        <v>1E-4</v>
      </c>
      <c r="AI180" s="36">
        <v>0</v>
      </c>
      <c r="AJ180" s="36">
        <v>0</v>
      </c>
      <c r="AK180" s="36">
        <v>1</v>
      </c>
      <c r="AL180">
        <f t="shared" si="50"/>
        <v>-0.50422800000000001</v>
      </c>
      <c r="AM180">
        <f t="shared" si="51"/>
        <v>3.28268</v>
      </c>
      <c r="AN180" s="36">
        <v>0</v>
      </c>
      <c r="AO180" s="36">
        <v>1</v>
      </c>
      <c r="AP180">
        <f t="shared" si="52"/>
        <v>-0.11429599999999998</v>
      </c>
      <c r="AQ180">
        <f t="shared" si="53"/>
        <v>0.86713599999999991</v>
      </c>
      <c r="AR180" s="36">
        <v>0</v>
      </c>
      <c r="AS180" s="36">
        <v>1</v>
      </c>
      <c r="AT180">
        <f t="shared" si="54"/>
        <v>-0.42000100000000001</v>
      </c>
      <c r="AU180">
        <f t="shared" si="55"/>
        <v>3.6394000000000002</v>
      </c>
      <c r="AV180" s="36">
        <v>0</v>
      </c>
      <c r="AW180" s="36">
        <v>1</v>
      </c>
      <c r="AX180">
        <f t="shared" si="56"/>
        <v>-6.2254000000000004E-2</v>
      </c>
      <c r="AY180">
        <f t="shared" si="57"/>
        <v>0.86528399999999994</v>
      </c>
      <c r="AZ180" s="36">
        <v>0</v>
      </c>
      <c r="BA180" s="36">
        <v>0</v>
      </c>
      <c r="BB180" s="36">
        <v>44.89</v>
      </c>
      <c r="BC180" s="36">
        <v>0</v>
      </c>
      <c r="BD180" s="36">
        <v>0</v>
      </c>
      <c r="BE180" s="36">
        <v>1</v>
      </c>
      <c r="BF180">
        <f t="shared" si="58"/>
        <v>-6.6813600000000001E-2</v>
      </c>
      <c r="BG180" s="36">
        <f t="shared" si="59"/>
        <v>0.45596999999999999</v>
      </c>
      <c r="BH180" s="36">
        <v>0</v>
      </c>
      <c r="BI180" s="36">
        <v>0</v>
      </c>
      <c r="BJ180" s="36">
        <v>0.35149999999999998</v>
      </c>
      <c r="BK180" s="36">
        <v>0</v>
      </c>
      <c r="BL180" s="36">
        <v>0</v>
      </c>
      <c r="BM180" s="36">
        <v>0</v>
      </c>
      <c r="BN180">
        <f t="shared" si="60"/>
        <v>0.77865600000000001</v>
      </c>
      <c r="BO180" s="36">
        <v>0</v>
      </c>
      <c r="BP180" s="40">
        <v>0</v>
      </c>
      <c r="BQ180">
        <f t="shared" si="63"/>
        <v>96</v>
      </c>
      <c r="BR180">
        <f t="shared" si="61"/>
        <v>0.96</v>
      </c>
      <c r="BS180">
        <f t="shared" si="64"/>
        <v>96</v>
      </c>
    </row>
    <row r="181" spans="1:71" x14ac:dyDescent="0.15">
      <c r="A181" t="str">
        <f t="shared" si="62"/>
        <v>EW_sand_Ruled_97</v>
      </c>
      <c r="B181" s="42" t="s">
        <v>88</v>
      </c>
      <c r="C181" s="36" t="s">
        <v>286</v>
      </c>
      <c r="D181" s="42" t="s">
        <v>233</v>
      </c>
      <c r="E181" s="36">
        <v>105</v>
      </c>
      <c r="F181">
        <f t="shared" si="44"/>
        <v>56.753299999999996</v>
      </c>
      <c r="G181" s="36">
        <v>0</v>
      </c>
      <c r="H181" s="36">
        <v>0</v>
      </c>
      <c r="I181" s="36">
        <v>1</v>
      </c>
      <c r="J181">
        <f t="shared" si="45"/>
        <v>-8.2955000000000005</v>
      </c>
      <c r="K181" s="36">
        <f t="shared" si="46"/>
        <v>25.48</v>
      </c>
      <c r="L181" s="36">
        <v>0</v>
      </c>
      <c r="M181" s="36">
        <v>1</v>
      </c>
      <c r="N181">
        <f t="shared" si="43"/>
        <v>-0.91779999999999995</v>
      </c>
      <c r="O181">
        <f t="shared" si="47"/>
        <v>8.0527460000000008</v>
      </c>
      <c r="P181" s="36">
        <v>0</v>
      </c>
      <c r="Q181" s="36">
        <v>0</v>
      </c>
      <c r="R181">
        <f t="shared" si="48"/>
        <v>0.9770721</v>
      </c>
      <c r="S181" s="36">
        <v>0</v>
      </c>
      <c r="T181" s="36">
        <v>0</v>
      </c>
      <c r="U181" s="36">
        <v>0</v>
      </c>
      <c r="V181" s="36">
        <v>20</v>
      </c>
      <c r="W181" s="36">
        <v>0</v>
      </c>
      <c r="X181" s="36">
        <v>0</v>
      </c>
      <c r="Y181" s="36">
        <v>1</v>
      </c>
      <c r="Z181">
        <f t="shared" si="49"/>
        <v>-3.0570000000000042E-3</v>
      </c>
      <c r="AA181" s="36">
        <v>0.26050000000000001</v>
      </c>
      <c r="AB181" s="36">
        <v>0</v>
      </c>
      <c r="AC181" s="36">
        <v>0</v>
      </c>
      <c r="AD181" s="36">
        <v>17</v>
      </c>
      <c r="AE181" s="36">
        <v>0</v>
      </c>
      <c r="AF181" s="36">
        <v>0</v>
      </c>
      <c r="AG181" s="36">
        <v>0</v>
      </c>
      <c r="AH181" s="36">
        <v>1E-4</v>
      </c>
      <c r="AI181" s="36">
        <v>0</v>
      </c>
      <c r="AJ181" s="36">
        <v>0</v>
      </c>
      <c r="AK181" s="36">
        <v>1</v>
      </c>
      <c r="AL181">
        <f t="shared" si="50"/>
        <v>-0.51124599999999998</v>
      </c>
      <c r="AM181">
        <f t="shared" si="51"/>
        <v>3.3115100000000002</v>
      </c>
      <c r="AN181" s="36">
        <v>0</v>
      </c>
      <c r="AO181" s="36">
        <v>1</v>
      </c>
      <c r="AP181">
        <f t="shared" si="52"/>
        <v>-0.11590199999999998</v>
      </c>
      <c r="AQ181">
        <f t="shared" si="53"/>
        <v>0.87513200000000002</v>
      </c>
      <c r="AR181" s="36">
        <v>0</v>
      </c>
      <c r="AS181" s="36">
        <v>1</v>
      </c>
      <c r="AT181">
        <f t="shared" si="54"/>
        <v>-0.42429300000000003</v>
      </c>
      <c r="AU181">
        <f t="shared" si="55"/>
        <v>3.60955</v>
      </c>
      <c r="AV181" s="36">
        <v>0</v>
      </c>
      <c r="AW181" s="36">
        <v>1</v>
      </c>
      <c r="AX181">
        <f t="shared" si="56"/>
        <v>-6.2954499999999997E-2</v>
      </c>
      <c r="AY181">
        <f t="shared" si="57"/>
        <v>0.87325799999999998</v>
      </c>
      <c r="AZ181" s="36">
        <v>0</v>
      </c>
      <c r="BA181" s="36">
        <v>0</v>
      </c>
      <c r="BB181" s="36">
        <v>44.89</v>
      </c>
      <c r="BC181" s="36">
        <v>0</v>
      </c>
      <c r="BD181" s="36">
        <v>0</v>
      </c>
      <c r="BE181" s="36">
        <v>1</v>
      </c>
      <c r="BF181">
        <f t="shared" si="58"/>
        <v>-6.7717700000000006E-2</v>
      </c>
      <c r="BG181" s="36">
        <f t="shared" si="59"/>
        <v>0.45967999999999998</v>
      </c>
      <c r="BH181" s="36">
        <v>0</v>
      </c>
      <c r="BI181" s="36">
        <v>0</v>
      </c>
      <c r="BJ181" s="36">
        <v>0.35149999999999998</v>
      </c>
      <c r="BK181" s="36">
        <v>0</v>
      </c>
      <c r="BL181" s="36">
        <v>0</v>
      </c>
      <c r="BM181" s="36">
        <v>0</v>
      </c>
      <c r="BN181">
        <f t="shared" si="60"/>
        <v>0.78364199999999995</v>
      </c>
      <c r="BO181" s="36">
        <v>0</v>
      </c>
      <c r="BP181" s="40">
        <v>0</v>
      </c>
      <c r="BQ181">
        <f t="shared" si="63"/>
        <v>97</v>
      </c>
      <c r="BR181">
        <f t="shared" si="61"/>
        <v>0.97</v>
      </c>
      <c r="BS181">
        <f t="shared" si="64"/>
        <v>97</v>
      </c>
    </row>
    <row r="182" spans="1:71" x14ac:dyDescent="0.15">
      <c r="A182" t="str">
        <f t="shared" si="62"/>
        <v>EW_sand_Ruled_98</v>
      </c>
      <c r="B182" s="42" t="s">
        <v>88</v>
      </c>
      <c r="C182" s="36" t="s">
        <v>286</v>
      </c>
      <c r="D182" s="42" t="s">
        <v>233</v>
      </c>
      <c r="E182" s="36">
        <v>106</v>
      </c>
      <c r="F182">
        <f t="shared" si="44"/>
        <v>55.8322</v>
      </c>
      <c r="G182" s="36">
        <v>0</v>
      </c>
      <c r="H182" s="36">
        <v>0</v>
      </c>
      <c r="I182" s="36">
        <v>1</v>
      </c>
      <c r="J182">
        <f t="shared" si="45"/>
        <v>-8.3844999999999992</v>
      </c>
      <c r="K182" s="36">
        <f t="shared" si="46"/>
        <v>25.738900000000001</v>
      </c>
      <c r="L182" s="36">
        <v>0</v>
      </c>
      <c r="M182" s="36">
        <v>1</v>
      </c>
      <c r="N182">
        <f t="shared" si="43"/>
        <v>-0.91779999999999995</v>
      </c>
      <c r="O182">
        <f t="shared" si="47"/>
        <v>8.0457640000000001</v>
      </c>
      <c r="P182" s="36">
        <v>0</v>
      </c>
      <c r="Q182" s="36">
        <v>0</v>
      </c>
      <c r="R182">
        <f t="shared" si="48"/>
        <v>0.97769139999999999</v>
      </c>
      <c r="S182" s="36">
        <v>0</v>
      </c>
      <c r="T182" s="36">
        <v>0</v>
      </c>
      <c r="U182" s="36">
        <v>0</v>
      </c>
      <c r="V182" s="36">
        <v>20</v>
      </c>
      <c r="W182" s="36">
        <v>0</v>
      </c>
      <c r="X182" s="36">
        <v>0</v>
      </c>
      <c r="Y182" s="36">
        <v>1</v>
      </c>
      <c r="Z182">
        <f t="shared" si="49"/>
        <v>-1.0380000000000111E-3</v>
      </c>
      <c r="AA182" s="36">
        <v>0.26050000000000001</v>
      </c>
      <c r="AB182" s="36">
        <v>0</v>
      </c>
      <c r="AC182" s="36">
        <v>0</v>
      </c>
      <c r="AD182" s="36">
        <v>17</v>
      </c>
      <c r="AE182" s="36">
        <v>0</v>
      </c>
      <c r="AF182" s="36">
        <v>0</v>
      </c>
      <c r="AG182" s="36">
        <v>0</v>
      </c>
      <c r="AH182" s="36">
        <v>1E-4</v>
      </c>
      <c r="AI182" s="36">
        <v>0</v>
      </c>
      <c r="AJ182" s="36">
        <v>0</v>
      </c>
      <c r="AK182" s="36">
        <v>1</v>
      </c>
      <c r="AL182">
        <f t="shared" si="50"/>
        <v>-0.51826399999999995</v>
      </c>
      <c r="AM182">
        <f t="shared" si="51"/>
        <v>3.3403399999999999</v>
      </c>
      <c r="AN182" s="36">
        <v>0</v>
      </c>
      <c r="AO182" s="36">
        <v>1</v>
      </c>
      <c r="AP182">
        <f t="shared" si="52"/>
        <v>-0.117508</v>
      </c>
      <c r="AQ182">
        <f t="shared" si="53"/>
        <v>0.88312799999999991</v>
      </c>
      <c r="AR182" s="36">
        <v>0</v>
      </c>
      <c r="AS182" s="36">
        <v>1</v>
      </c>
      <c r="AT182">
        <f t="shared" si="54"/>
        <v>-0.42858500000000005</v>
      </c>
      <c r="AU182">
        <f t="shared" si="55"/>
        <v>3.5796999999999999</v>
      </c>
      <c r="AV182" s="36">
        <v>0</v>
      </c>
      <c r="AW182" s="36">
        <v>1</v>
      </c>
      <c r="AX182">
        <f t="shared" si="56"/>
        <v>-6.3655000000000003E-2</v>
      </c>
      <c r="AY182">
        <f t="shared" si="57"/>
        <v>0.88123200000000002</v>
      </c>
      <c r="AZ182" s="36">
        <v>0</v>
      </c>
      <c r="BA182" s="36">
        <v>0</v>
      </c>
      <c r="BB182" s="36">
        <v>44.89</v>
      </c>
      <c r="BC182" s="36">
        <v>0</v>
      </c>
      <c r="BD182" s="36">
        <v>0</v>
      </c>
      <c r="BE182" s="36">
        <v>1</v>
      </c>
      <c r="BF182">
        <f t="shared" si="58"/>
        <v>-6.8621800000000011E-2</v>
      </c>
      <c r="BG182" s="36">
        <f t="shared" si="59"/>
        <v>0.46339000000000002</v>
      </c>
      <c r="BH182" s="36">
        <v>0</v>
      </c>
      <c r="BI182" s="36">
        <v>0</v>
      </c>
      <c r="BJ182" s="36">
        <v>0.35149999999999998</v>
      </c>
      <c r="BK182" s="36">
        <v>0</v>
      </c>
      <c r="BL182" s="36">
        <v>0</v>
      </c>
      <c r="BM182" s="36">
        <v>0</v>
      </c>
      <c r="BN182">
        <f t="shared" si="60"/>
        <v>0.788628</v>
      </c>
      <c r="BO182" s="36">
        <v>0</v>
      </c>
      <c r="BP182" s="40">
        <v>0</v>
      </c>
      <c r="BQ182">
        <f t="shared" si="63"/>
        <v>98</v>
      </c>
      <c r="BR182">
        <f t="shared" si="61"/>
        <v>0.98</v>
      </c>
      <c r="BS182">
        <f t="shared" si="64"/>
        <v>98</v>
      </c>
    </row>
    <row r="183" spans="1:71" x14ac:dyDescent="0.15">
      <c r="A183" t="str">
        <f t="shared" si="62"/>
        <v>EW_sand_Ruled_99</v>
      </c>
      <c r="B183" s="42" t="s">
        <v>88</v>
      </c>
      <c r="C183" s="36" t="s">
        <v>286</v>
      </c>
      <c r="D183" s="42" t="s">
        <v>233</v>
      </c>
      <c r="E183" s="36">
        <v>107</v>
      </c>
      <c r="F183">
        <f t="shared" si="44"/>
        <v>54.91109999999999</v>
      </c>
      <c r="G183" s="36">
        <v>0</v>
      </c>
      <c r="H183" s="36">
        <v>0</v>
      </c>
      <c r="I183" s="36">
        <v>1</v>
      </c>
      <c r="J183">
        <f t="shared" si="45"/>
        <v>-8.4734999999999996</v>
      </c>
      <c r="K183" s="36">
        <f t="shared" si="46"/>
        <v>25.997800000000002</v>
      </c>
      <c r="L183" s="36">
        <v>0</v>
      </c>
      <c r="M183" s="36">
        <v>1</v>
      </c>
      <c r="N183">
        <f t="shared" si="43"/>
        <v>-0.91779999999999995</v>
      </c>
      <c r="O183">
        <f t="shared" si="47"/>
        <v>8.0387820000000012</v>
      </c>
      <c r="P183" s="36">
        <v>0</v>
      </c>
      <c r="Q183" s="36">
        <v>0</v>
      </c>
      <c r="R183">
        <f t="shared" si="48"/>
        <v>0.97831069999999998</v>
      </c>
      <c r="S183" s="36">
        <v>0</v>
      </c>
      <c r="T183" s="36">
        <v>0</v>
      </c>
      <c r="U183" s="36">
        <v>0</v>
      </c>
      <c r="V183" s="36">
        <v>20</v>
      </c>
      <c r="W183" s="36">
        <v>0</v>
      </c>
      <c r="X183" s="36">
        <v>0</v>
      </c>
      <c r="Y183" s="36">
        <v>1</v>
      </c>
      <c r="Z183">
        <f t="shared" si="49"/>
        <v>9.8100000000000964E-4</v>
      </c>
      <c r="AA183" s="36">
        <v>0.26050000000000001</v>
      </c>
      <c r="AB183" s="36">
        <v>0</v>
      </c>
      <c r="AC183" s="36">
        <v>0</v>
      </c>
      <c r="AD183" s="36">
        <v>17</v>
      </c>
      <c r="AE183" s="36">
        <v>0</v>
      </c>
      <c r="AF183" s="36">
        <v>0</v>
      </c>
      <c r="AG183" s="36">
        <v>0</v>
      </c>
      <c r="AH183" s="36">
        <v>1E-4</v>
      </c>
      <c r="AI183" s="36">
        <v>0</v>
      </c>
      <c r="AJ183" s="36">
        <v>0</v>
      </c>
      <c r="AK183" s="36">
        <v>1</v>
      </c>
      <c r="AL183">
        <f t="shared" si="50"/>
        <v>-0.52528200000000003</v>
      </c>
      <c r="AM183">
        <f t="shared" si="51"/>
        <v>3.36917</v>
      </c>
      <c r="AN183" s="36">
        <v>0</v>
      </c>
      <c r="AO183" s="36">
        <v>1</v>
      </c>
      <c r="AP183">
        <f t="shared" si="52"/>
        <v>-0.119114</v>
      </c>
      <c r="AQ183">
        <f t="shared" si="53"/>
        <v>0.89112400000000003</v>
      </c>
      <c r="AR183" s="36">
        <v>0</v>
      </c>
      <c r="AS183" s="36">
        <v>1</v>
      </c>
      <c r="AT183">
        <f t="shared" si="54"/>
        <v>-0.43287700000000001</v>
      </c>
      <c r="AU183">
        <f t="shared" si="55"/>
        <v>3.5498500000000002</v>
      </c>
      <c r="AV183" s="36">
        <v>0</v>
      </c>
      <c r="AW183" s="36">
        <v>1</v>
      </c>
      <c r="AX183">
        <f t="shared" si="56"/>
        <v>-6.4355499999999996E-2</v>
      </c>
      <c r="AY183">
        <f t="shared" si="57"/>
        <v>0.88920599999999994</v>
      </c>
      <c r="AZ183" s="36">
        <v>0</v>
      </c>
      <c r="BA183" s="36">
        <v>0</v>
      </c>
      <c r="BB183" s="36">
        <v>44.89</v>
      </c>
      <c r="BC183" s="36">
        <v>0</v>
      </c>
      <c r="BD183" s="36">
        <v>0</v>
      </c>
      <c r="BE183" s="36">
        <v>1</v>
      </c>
      <c r="BF183">
        <f t="shared" si="58"/>
        <v>-6.9525900000000002E-2</v>
      </c>
      <c r="BG183" s="36">
        <f t="shared" si="59"/>
        <v>0.46710000000000002</v>
      </c>
      <c r="BH183" s="36">
        <v>0</v>
      </c>
      <c r="BI183" s="36">
        <v>0</v>
      </c>
      <c r="BJ183" s="36">
        <v>0.35149999999999998</v>
      </c>
      <c r="BK183" s="36">
        <v>0</v>
      </c>
      <c r="BL183" s="36">
        <v>0</v>
      </c>
      <c r="BM183" s="36">
        <v>0</v>
      </c>
      <c r="BN183">
        <f t="shared" si="60"/>
        <v>0.79361400000000004</v>
      </c>
      <c r="BO183" s="36">
        <v>0</v>
      </c>
      <c r="BP183" s="40">
        <v>0</v>
      </c>
      <c r="BQ183">
        <f t="shared" si="63"/>
        <v>99</v>
      </c>
      <c r="BR183">
        <f t="shared" si="61"/>
        <v>0.99</v>
      </c>
      <c r="BS183">
        <f t="shared" si="64"/>
        <v>99</v>
      </c>
    </row>
    <row r="184" spans="1:71" x14ac:dyDescent="0.15">
      <c r="A184" t="str">
        <f t="shared" si="62"/>
        <v>EW_sand_Ruled_100</v>
      </c>
      <c r="B184" s="42" t="s">
        <v>88</v>
      </c>
      <c r="C184" s="36" t="s">
        <v>286</v>
      </c>
      <c r="D184" s="42" t="s">
        <v>233</v>
      </c>
      <c r="E184" s="36">
        <v>108</v>
      </c>
      <c r="F184">
        <f t="shared" ref="F184" si="65">146.1-92.11*BR184</f>
        <v>53.989999999999995</v>
      </c>
      <c r="G184" s="36">
        <v>0</v>
      </c>
      <c r="H184" s="36">
        <v>0</v>
      </c>
      <c r="I184" s="36">
        <v>1</v>
      </c>
      <c r="J184">
        <f t="shared" ref="J184" si="66">0.3375-8.9*BR184</f>
        <v>-8.5625</v>
      </c>
      <c r="K184" s="36">
        <f t="shared" ref="K184" si="67">0.3667+25.89*BR184</f>
        <v>26.256700000000002</v>
      </c>
      <c r="L184" s="36">
        <v>0</v>
      </c>
      <c r="M184" s="36">
        <v>1</v>
      </c>
      <c r="N184">
        <f t="shared" si="43"/>
        <v>-0.91779999999999995</v>
      </c>
      <c r="O184">
        <f t="shared" ref="O184" si="68">8.73-0.6982*BR184</f>
        <v>8.0318000000000005</v>
      </c>
      <c r="P184" s="36">
        <v>0</v>
      </c>
      <c r="Q184" s="36">
        <v>0</v>
      </c>
      <c r="R184">
        <f t="shared" ref="R184" si="69">0.917+0.06193*BR184</f>
        <v>0.97893000000000008</v>
      </c>
      <c r="S184" s="36">
        <v>0</v>
      </c>
      <c r="T184" s="36">
        <v>0</v>
      </c>
      <c r="U184" s="36">
        <v>0</v>
      </c>
      <c r="V184" s="36">
        <v>20</v>
      </c>
      <c r="W184" s="36">
        <v>0</v>
      </c>
      <c r="X184" s="36">
        <v>0</v>
      </c>
      <c r="Y184" s="36">
        <v>1</v>
      </c>
      <c r="Z184">
        <f t="shared" ref="Z184" si="70">-0.1989+0.2019*BR184</f>
        <v>3.0000000000000027E-3</v>
      </c>
      <c r="AA184" s="36">
        <v>0.26050000000000001</v>
      </c>
      <c r="AB184" s="36">
        <v>0</v>
      </c>
      <c r="AC184" s="36">
        <v>0</v>
      </c>
      <c r="AD184" s="36">
        <v>17</v>
      </c>
      <c r="AE184" s="36">
        <v>0</v>
      </c>
      <c r="AF184" s="36">
        <v>0</v>
      </c>
      <c r="AG184" s="36">
        <v>0</v>
      </c>
      <c r="AH184" s="36">
        <v>1E-4</v>
      </c>
      <c r="AI184" s="36">
        <v>0</v>
      </c>
      <c r="AJ184" s="36">
        <v>0</v>
      </c>
      <c r="AK184" s="36">
        <v>1</v>
      </c>
      <c r="AL184">
        <f t="shared" ref="AL184" si="71">0.1695-0.7018*BR184</f>
        <v>-0.5323</v>
      </c>
      <c r="AM184">
        <f t="shared" ref="AM184" si="72">0.515+2.883*BR184</f>
        <v>3.3980000000000001</v>
      </c>
      <c r="AN184" s="36">
        <v>0</v>
      </c>
      <c r="AO184" s="36">
        <v>1</v>
      </c>
      <c r="AP184">
        <f t="shared" ref="AP184" si="73">0.03988-0.1606*BR184</f>
        <v>-0.12071999999999999</v>
      </c>
      <c r="AQ184">
        <f t="shared" ref="AQ184" si="74">0.09952+0.7996*BR184</f>
        <v>0.89911999999999992</v>
      </c>
      <c r="AR184" s="36">
        <v>0</v>
      </c>
      <c r="AS184" s="36">
        <v>1</v>
      </c>
      <c r="AT184">
        <f t="shared" ref="AT184" si="75">-0.007969-0.4292*BR184</f>
        <v>-0.43716900000000003</v>
      </c>
      <c r="AU184">
        <f t="shared" ref="AU184" si="76">6.505-2.985*BR184</f>
        <v>3.52</v>
      </c>
      <c r="AV184" s="36">
        <v>0</v>
      </c>
      <c r="AW184" s="36">
        <v>1</v>
      </c>
      <c r="AX184">
        <f t="shared" ref="AX184" si="77">0.004994-0.07005*BR184</f>
        <v>-6.5056000000000003E-2</v>
      </c>
      <c r="AY184">
        <f t="shared" ref="AY184" si="78">0.09978+0.7974*BR184</f>
        <v>0.89717999999999998</v>
      </c>
      <c r="AZ184" s="36">
        <v>0</v>
      </c>
      <c r="BA184" s="36">
        <v>0</v>
      </c>
      <c r="BB184" s="36">
        <v>44.89</v>
      </c>
      <c r="BC184" s="36">
        <v>0</v>
      </c>
      <c r="BD184" s="36">
        <v>0</v>
      </c>
      <c r="BE184" s="36">
        <v>1</v>
      </c>
      <c r="BF184">
        <f t="shared" ref="BF184" si="79">0.01998-0.09041*BR184</f>
        <v>-7.0430000000000006E-2</v>
      </c>
      <c r="BG184" s="36">
        <f t="shared" ref="BG184" si="80">0.09981+0.371*BR184</f>
        <v>0.47081000000000001</v>
      </c>
      <c r="BH184" s="36">
        <v>0</v>
      </c>
      <c r="BI184" s="36">
        <v>0</v>
      </c>
      <c r="BJ184" s="36">
        <v>0.35149999999999998</v>
      </c>
      <c r="BK184" s="36">
        <v>0</v>
      </c>
      <c r="BL184" s="36">
        <v>0</v>
      </c>
      <c r="BM184" s="36">
        <v>0</v>
      </c>
      <c r="BN184">
        <f t="shared" ref="BN184" si="81">0.3+0.4986*BR184</f>
        <v>0.79859999999999998</v>
      </c>
      <c r="BO184" s="36">
        <v>0</v>
      </c>
      <c r="BP184" s="40">
        <v>0</v>
      </c>
      <c r="BQ184">
        <f t="shared" si="63"/>
        <v>100</v>
      </c>
      <c r="BR184">
        <f t="shared" ref="BR184" si="82">BQ184/100</f>
        <v>1</v>
      </c>
      <c r="BS184">
        <f t="shared" ref="BS184" si="83">1+BS183</f>
        <v>100</v>
      </c>
    </row>
  </sheetData>
  <mergeCells count="21">
    <mergeCell ref="A1:D1"/>
    <mergeCell ref="E1:S1"/>
    <mergeCell ref="U1:AI1"/>
    <mergeCell ref="AK1:AY1"/>
    <mergeCell ref="Y2:AA2"/>
    <mergeCell ref="AC2:AE2"/>
    <mergeCell ref="AG2:AI2"/>
    <mergeCell ref="AK2:AL2"/>
    <mergeCell ref="AO2:AQ2"/>
    <mergeCell ref="AW2:AY2"/>
    <mergeCell ref="BA1:BO1"/>
    <mergeCell ref="E2:H2"/>
    <mergeCell ref="I2:L2"/>
    <mergeCell ref="M2:O2"/>
    <mergeCell ref="Q2:S2"/>
    <mergeCell ref="U2:V2"/>
    <mergeCell ref="AS2:AU2"/>
    <mergeCell ref="BA2:BB2"/>
    <mergeCell ref="BE2:BG2"/>
    <mergeCell ref="BI2:BK2"/>
    <mergeCell ref="BM2:BO2"/>
  </mergeCells>
  <dataValidations disablePrompts="1" count="1">
    <dataValidation type="list" allowBlank="1" showInputMessage="1" showErrorMessage="1" sqref="AD56:AH56" xr:uid="{D2F23C97-EC9D-4E40-9949-35C694118F5A}">
      <formula1>#REF!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D7929-6F13-455D-8E59-8DF89BAB1C16}">
  <dimension ref="A1:AF68"/>
  <sheetViews>
    <sheetView topLeftCell="W1" workbookViewId="0">
      <selection activeCell="AF68" sqref="AF68"/>
    </sheetView>
  </sheetViews>
  <sheetFormatPr defaultRowHeight="11.25" x14ac:dyDescent="0.15"/>
  <cols>
    <col min="11" max="11" width="11.875" customWidth="1"/>
  </cols>
  <sheetData>
    <row r="1" spans="1:32" ht="15.75" thickBot="1" x14ac:dyDescent="0.25">
      <c r="A1" s="64" t="s">
        <v>0</v>
      </c>
      <c r="B1" s="65"/>
      <c r="C1" s="65"/>
      <c r="D1" s="65"/>
      <c r="E1" s="66"/>
      <c r="F1" s="64" t="s">
        <v>90</v>
      </c>
      <c r="G1" s="65"/>
      <c r="H1" s="65"/>
      <c r="I1" s="65"/>
      <c r="J1" s="66"/>
      <c r="K1" s="26" t="s">
        <v>96</v>
      </c>
      <c r="L1" s="64" t="s">
        <v>97</v>
      </c>
      <c r="M1" s="65"/>
      <c r="N1" s="66"/>
      <c r="O1" s="64" t="s">
        <v>101</v>
      </c>
      <c r="P1" s="66"/>
      <c r="Q1" s="64" t="s">
        <v>104</v>
      </c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6"/>
    </row>
    <row r="2" spans="1:32" x14ac:dyDescent="0.15">
      <c r="A2" s="16"/>
      <c r="B2" s="14"/>
      <c r="C2" s="14"/>
      <c r="D2" s="14"/>
      <c r="E2" s="15"/>
      <c r="F2" s="22"/>
      <c r="G2" s="17"/>
      <c r="H2" s="17"/>
      <c r="I2" s="17"/>
      <c r="J2" s="18"/>
      <c r="K2" s="24"/>
      <c r="L2" s="22"/>
      <c r="M2" s="17"/>
      <c r="N2" s="18"/>
      <c r="O2" s="22"/>
      <c r="P2" s="18"/>
      <c r="Q2" s="22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8"/>
    </row>
    <row r="3" spans="1:32" ht="12" thickBot="1" x14ac:dyDescent="0.2">
      <c r="A3" s="6" t="s">
        <v>11</v>
      </c>
      <c r="B3" s="7" t="s">
        <v>12</v>
      </c>
      <c r="C3" s="7" t="s">
        <v>13</v>
      </c>
      <c r="D3" s="7" t="s">
        <v>14</v>
      </c>
      <c r="E3" s="21" t="s">
        <v>121</v>
      </c>
      <c r="F3" s="23" t="s">
        <v>91</v>
      </c>
      <c r="G3" s="19" t="s">
        <v>92</v>
      </c>
      <c r="H3" s="19" t="s">
        <v>93</v>
      </c>
      <c r="I3" s="19" t="s">
        <v>94</v>
      </c>
      <c r="J3" s="20" t="s">
        <v>95</v>
      </c>
      <c r="K3" s="25" t="s">
        <v>96</v>
      </c>
      <c r="L3" s="23" t="s">
        <v>98</v>
      </c>
      <c r="M3" s="19" t="s">
        <v>99</v>
      </c>
      <c r="N3" s="20" t="s">
        <v>100</v>
      </c>
      <c r="O3" s="23" t="s">
        <v>102</v>
      </c>
      <c r="P3" s="20" t="s">
        <v>103</v>
      </c>
      <c r="Q3" s="23" t="s">
        <v>105</v>
      </c>
      <c r="R3" s="19" t="s">
        <v>106</v>
      </c>
      <c r="S3" s="19" t="s">
        <v>107</v>
      </c>
      <c r="T3" s="19" t="s">
        <v>108</v>
      </c>
      <c r="U3" s="19" t="s">
        <v>109</v>
      </c>
      <c r="V3" s="19" t="s">
        <v>110</v>
      </c>
      <c r="W3" s="19" t="s">
        <v>111</v>
      </c>
      <c r="X3" s="19" t="s">
        <v>112</v>
      </c>
      <c r="Y3" s="19" t="s">
        <v>113</v>
      </c>
      <c r="Z3" s="19" t="s">
        <v>114</v>
      </c>
      <c r="AA3" s="19" t="s">
        <v>115</v>
      </c>
      <c r="AB3" s="19" t="s">
        <v>116</v>
      </c>
      <c r="AC3" s="19" t="s">
        <v>117</v>
      </c>
      <c r="AD3" s="19" t="s">
        <v>118</v>
      </c>
      <c r="AE3" s="19" t="s">
        <v>119</v>
      </c>
      <c r="AF3" s="20" t="s">
        <v>120</v>
      </c>
    </row>
    <row r="4" spans="1:32" x14ac:dyDescent="0.15">
      <c r="A4" s="8" t="s">
        <v>79</v>
      </c>
      <c r="B4" s="8" t="s">
        <v>80</v>
      </c>
      <c r="C4" s="8" t="s">
        <v>81</v>
      </c>
      <c r="D4" s="8" t="s">
        <v>82</v>
      </c>
      <c r="E4" s="8"/>
    </row>
    <row r="5" spans="1:32" x14ac:dyDescent="0.15">
      <c r="A5" s="8" t="s">
        <v>83</v>
      </c>
      <c r="B5" s="8" t="s">
        <v>80</v>
      </c>
      <c r="C5" s="8" t="s">
        <v>81</v>
      </c>
      <c r="D5" s="8" t="s">
        <v>84</v>
      </c>
      <c r="E5" s="8"/>
    </row>
    <row r="6" spans="1:32" x14ac:dyDescent="0.15">
      <c r="A6" s="8" t="s">
        <v>85</v>
      </c>
      <c r="B6" s="8" t="s">
        <v>80</v>
      </c>
      <c r="C6" s="8" t="s">
        <v>81</v>
      </c>
      <c r="D6" s="8" t="s">
        <v>86</v>
      </c>
      <c r="E6" s="8"/>
    </row>
    <row r="7" spans="1:32" x14ac:dyDescent="0.15">
      <c r="A7" s="8" t="s">
        <v>87</v>
      </c>
      <c r="B7" s="8" t="s">
        <v>88</v>
      </c>
      <c r="C7" s="8"/>
      <c r="D7" s="8"/>
      <c r="E7" s="8"/>
    </row>
    <row r="8" spans="1:32" x14ac:dyDescent="0.15">
      <c r="A8" s="8" t="s">
        <v>89</v>
      </c>
      <c r="B8" s="8" t="s">
        <v>88</v>
      </c>
      <c r="C8" s="8"/>
      <c r="D8" s="8"/>
      <c r="E8" s="8"/>
    </row>
    <row r="9" spans="1:32" x14ac:dyDescent="0.15">
      <c r="A9" s="13" t="s">
        <v>122</v>
      </c>
      <c r="B9" s="8" t="s">
        <v>80</v>
      </c>
      <c r="C9" s="8" t="s">
        <v>123</v>
      </c>
      <c r="D9" s="8" t="s">
        <v>86</v>
      </c>
      <c r="E9" s="8">
        <v>0</v>
      </c>
      <c r="F9">
        <v>9.4</v>
      </c>
      <c r="G9">
        <v>7.1999999999999995E-2</v>
      </c>
      <c r="H9">
        <v>150</v>
      </c>
      <c r="I9">
        <v>50</v>
      </c>
      <c r="J9">
        <v>1</v>
      </c>
      <c r="K9">
        <v>45</v>
      </c>
      <c r="L9">
        <v>-10800</v>
      </c>
      <c r="M9">
        <v>0</v>
      </c>
      <c r="N9">
        <v>0</v>
      </c>
      <c r="O9">
        <v>0.05</v>
      </c>
      <c r="P9">
        <v>2</v>
      </c>
      <c r="Q9" t="s">
        <v>124</v>
      </c>
      <c r="R9" t="s">
        <v>125</v>
      </c>
      <c r="S9" t="s">
        <v>126</v>
      </c>
      <c r="T9" t="s">
        <v>127</v>
      </c>
      <c r="U9" t="s">
        <v>128</v>
      </c>
      <c r="V9" t="s">
        <v>129</v>
      </c>
      <c r="W9" t="s">
        <v>128</v>
      </c>
      <c r="X9" t="s">
        <v>130</v>
      </c>
      <c r="Y9" t="s">
        <v>131</v>
      </c>
      <c r="Z9" t="s">
        <v>132</v>
      </c>
      <c r="AA9" t="s">
        <v>133</v>
      </c>
      <c r="AB9" t="s">
        <v>134</v>
      </c>
      <c r="AC9" t="s">
        <v>135</v>
      </c>
      <c r="AD9" t="s">
        <v>136</v>
      </c>
      <c r="AE9" t="s">
        <v>137</v>
      </c>
      <c r="AF9" t="s">
        <v>128</v>
      </c>
    </row>
    <row r="10" spans="1:32" x14ac:dyDescent="0.15">
      <c r="A10" s="8" t="s">
        <v>122</v>
      </c>
      <c r="B10" s="8" t="s">
        <v>80</v>
      </c>
      <c r="C10" s="8" t="s">
        <v>123</v>
      </c>
      <c r="D10" s="8" t="s">
        <v>86</v>
      </c>
      <c r="E10" s="8">
        <v>0</v>
      </c>
      <c r="F10">
        <v>9.4</v>
      </c>
      <c r="G10">
        <v>7.1999999999999995E-2</v>
      </c>
      <c r="H10">
        <v>150</v>
      </c>
      <c r="I10">
        <v>50</v>
      </c>
      <c r="J10">
        <v>1</v>
      </c>
      <c r="K10">
        <v>45</v>
      </c>
      <c r="L10">
        <v>-10800</v>
      </c>
      <c r="M10">
        <v>0</v>
      </c>
      <c r="N10">
        <v>0</v>
      </c>
      <c r="O10">
        <v>0.05</v>
      </c>
      <c r="P10">
        <v>2</v>
      </c>
      <c r="Q10" t="s">
        <v>124</v>
      </c>
      <c r="R10" t="s">
        <v>138</v>
      </c>
      <c r="S10" t="s">
        <v>127</v>
      </c>
      <c r="T10" t="s">
        <v>139</v>
      </c>
      <c r="U10" t="s">
        <v>128</v>
      </c>
      <c r="V10" t="s">
        <v>129</v>
      </c>
      <c r="W10" t="s">
        <v>128</v>
      </c>
      <c r="X10" t="s">
        <v>130</v>
      </c>
      <c r="Y10" t="s">
        <v>140</v>
      </c>
      <c r="Z10" t="s">
        <v>132</v>
      </c>
      <c r="AA10" t="s">
        <v>133</v>
      </c>
      <c r="AB10" t="s">
        <v>134</v>
      </c>
      <c r="AC10" t="s">
        <v>141</v>
      </c>
      <c r="AD10" t="s">
        <v>142</v>
      </c>
      <c r="AE10" t="s">
        <v>137</v>
      </c>
      <c r="AF10" t="s">
        <v>128</v>
      </c>
    </row>
    <row r="11" spans="1:32" x14ac:dyDescent="0.15">
      <c r="A11" s="8" t="s">
        <v>122</v>
      </c>
      <c r="B11" s="8" t="s">
        <v>80</v>
      </c>
      <c r="C11" s="8" t="s">
        <v>123</v>
      </c>
      <c r="D11" s="8" t="s">
        <v>86</v>
      </c>
      <c r="E11" s="8">
        <v>0</v>
      </c>
      <c r="F11">
        <v>9.4</v>
      </c>
      <c r="G11">
        <v>7.1999999999999995E-2</v>
      </c>
      <c r="H11">
        <v>150</v>
      </c>
      <c r="I11">
        <v>50</v>
      </c>
      <c r="J11">
        <v>1</v>
      </c>
      <c r="K11">
        <v>45</v>
      </c>
      <c r="L11">
        <v>-10800</v>
      </c>
      <c r="M11">
        <v>0</v>
      </c>
      <c r="N11">
        <v>0</v>
      </c>
      <c r="O11">
        <v>0.05</v>
      </c>
      <c r="P11">
        <v>2</v>
      </c>
      <c r="Q11" t="s">
        <v>124</v>
      </c>
      <c r="R11" t="s">
        <v>143</v>
      </c>
      <c r="S11" t="s">
        <v>144</v>
      </c>
      <c r="T11" t="s">
        <v>145</v>
      </c>
      <c r="U11" t="s">
        <v>128</v>
      </c>
      <c r="V11" t="s">
        <v>129</v>
      </c>
      <c r="W11" t="s">
        <v>128</v>
      </c>
      <c r="X11" t="s">
        <v>130</v>
      </c>
      <c r="Y11" t="s">
        <v>146</v>
      </c>
      <c r="Z11" t="s">
        <v>132</v>
      </c>
      <c r="AA11" t="s">
        <v>133</v>
      </c>
      <c r="AB11" t="s">
        <v>134</v>
      </c>
      <c r="AC11" t="s">
        <v>147</v>
      </c>
      <c r="AD11" t="s">
        <v>142</v>
      </c>
      <c r="AE11" t="s">
        <v>137</v>
      </c>
      <c r="AF11" t="s">
        <v>128</v>
      </c>
    </row>
    <row r="12" spans="1:32" x14ac:dyDescent="0.15">
      <c r="A12" t="s">
        <v>122</v>
      </c>
      <c r="B12" t="s">
        <v>80</v>
      </c>
      <c r="C12" t="s">
        <v>123</v>
      </c>
      <c r="D12" t="s">
        <v>86</v>
      </c>
      <c r="E12">
        <v>0</v>
      </c>
      <c r="F12">
        <v>9.4</v>
      </c>
      <c r="G12">
        <v>7.1999999999999995E-2</v>
      </c>
      <c r="H12">
        <v>150</v>
      </c>
      <c r="I12">
        <v>50</v>
      </c>
      <c r="J12">
        <v>1</v>
      </c>
      <c r="K12">
        <v>45</v>
      </c>
      <c r="L12">
        <v>-10800</v>
      </c>
      <c r="M12">
        <v>0</v>
      </c>
      <c r="N12">
        <v>0</v>
      </c>
      <c r="O12">
        <v>0.05</v>
      </c>
      <c r="P12">
        <v>2</v>
      </c>
      <c r="Q12" t="s">
        <v>124</v>
      </c>
      <c r="R12" t="s">
        <v>148</v>
      </c>
      <c r="S12" t="s">
        <v>149</v>
      </c>
      <c r="T12" t="s">
        <v>150</v>
      </c>
      <c r="U12" t="s">
        <v>128</v>
      </c>
      <c r="V12" t="s">
        <v>129</v>
      </c>
      <c r="W12" t="s">
        <v>128</v>
      </c>
      <c r="X12" t="s">
        <v>130</v>
      </c>
      <c r="Y12" t="s">
        <v>151</v>
      </c>
      <c r="Z12" t="s">
        <v>132</v>
      </c>
      <c r="AA12" t="s">
        <v>133</v>
      </c>
      <c r="AB12" t="s">
        <v>134</v>
      </c>
      <c r="AC12" t="s">
        <v>152</v>
      </c>
      <c r="AD12" t="s">
        <v>136</v>
      </c>
      <c r="AE12" t="s">
        <v>137</v>
      </c>
      <c r="AF12" t="s">
        <v>128</v>
      </c>
    </row>
    <row r="13" spans="1:32" x14ac:dyDescent="0.15">
      <c r="A13" t="s">
        <v>122</v>
      </c>
      <c r="B13" t="s">
        <v>80</v>
      </c>
      <c r="C13" t="s">
        <v>123</v>
      </c>
      <c r="D13" t="s">
        <v>86</v>
      </c>
      <c r="E13">
        <v>0</v>
      </c>
      <c r="F13">
        <v>9.4</v>
      </c>
      <c r="G13">
        <v>7.1999999999999995E-2</v>
      </c>
      <c r="H13">
        <v>150</v>
      </c>
      <c r="I13">
        <v>50</v>
      </c>
      <c r="J13">
        <v>1</v>
      </c>
      <c r="K13">
        <v>45</v>
      </c>
      <c r="L13">
        <v>-10800</v>
      </c>
      <c r="M13">
        <v>0</v>
      </c>
      <c r="N13">
        <v>0</v>
      </c>
      <c r="O13">
        <v>0.05</v>
      </c>
      <c r="P13">
        <v>2</v>
      </c>
      <c r="Q13" t="s">
        <v>124</v>
      </c>
      <c r="R13" t="s">
        <v>153</v>
      </c>
      <c r="S13" t="s">
        <v>139</v>
      </c>
      <c r="T13" t="s">
        <v>154</v>
      </c>
      <c r="U13" t="s">
        <v>128</v>
      </c>
      <c r="V13" t="s">
        <v>129</v>
      </c>
      <c r="W13" t="s">
        <v>128</v>
      </c>
      <c r="X13" t="s">
        <v>130</v>
      </c>
      <c r="Y13" t="s">
        <v>155</v>
      </c>
      <c r="Z13" t="s">
        <v>132</v>
      </c>
      <c r="AA13" t="s">
        <v>133</v>
      </c>
      <c r="AB13" t="s">
        <v>134</v>
      </c>
      <c r="AC13" t="s">
        <v>156</v>
      </c>
      <c r="AD13" t="s">
        <v>136</v>
      </c>
      <c r="AE13" t="s">
        <v>137</v>
      </c>
      <c r="AF13" t="s">
        <v>128</v>
      </c>
    </row>
    <row r="14" spans="1:32" x14ac:dyDescent="0.15">
      <c r="A14" t="s">
        <v>122</v>
      </c>
      <c r="B14" t="s">
        <v>80</v>
      </c>
      <c r="C14" t="s">
        <v>123</v>
      </c>
      <c r="D14" t="s">
        <v>86</v>
      </c>
      <c r="E14">
        <v>0</v>
      </c>
      <c r="F14">
        <v>9.4</v>
      </c>
      <c r="G14">
        <v>7.1999999999999995E-2</v>
      </c>
      <c r="H14">
        <v>150</v>
      </c>
      <c r="I14">
        <v>50</v>
      </c>
      <c r="J14">
        <v>1</v>
      </c>
      <c r="K14">
        <v>45</v>
      </c>
      <c r="L14">
        <v>-10800</v>
      </c>
      <c r="M14">
        <v>0</v>
      </c>
      <c r="N14">
        <v>0</v>
      </c>
      <c r="O14">
        <v>0.05</v>
      </c>
      <c r="P14">
        <v>2</v>
      </c>
      <c r="Q14" t="s">
        <v>124</v>
      </c>
      <c r="R14" t="s">
        <v>157</v>
      </c>
      <c r="S14" t="s">
        <v>158</v>
      </c>
      <c r="T14" t="s">
        <v>159</v>
      </c>
      <c r="U14" t="s">
        <v>128</v>
      </c>
      <c r="V14" t="s">
        <v>129</v>
      </c>
      <c r="W14" t="s">
        <v>128</v>
      </c>
      <c r="X14" t="s">
        <v>130</v>
      </c>
      <c r="Y14" t="s">
        <v>160</v>
      </c>
      <c r="Z14" t="s">
        <v>132</v>
      </c>
      <c r="AA14" t="s">
        <v>133</v>
      </c>
      <c r="AB14" t="s">
        <v>134</v>
      </c>
      <c r="AC14" t="s">
        <v>161</v>
      </c>
      <c r="AD14" t="s">
        <v>136</v>
      </c>
      <c r="AE14" t="s">
        <v>137</v>
      </c>
      <c r="AF14" t="s">
        <v>128</v>
      </c>
    </row>
    <row r="15" spans="1:32" x14ac:dyDescent="0.15">
      <c r="A15" t="s">
        <v>122</v>
      </c>
      <c r="B15" t="s">
        <v>80</v>
      </c>
      <c r="C15" t="s">
        <v>123</v>
      </c>
      <c r="D15" t="s">
        <v>86</v>
      </c>
      <c r="E15">
        <v>0</v>
      </c>
      <c r="F15">
        <v>9.4</v>
      </c>
      <c r="G15">
        <v>7.1999999999999995E-2</v>
      </c>
      <c r="H15">
        <v>150</v>
      </c>
      <c r="I15">
        <v>50</v>
      </c>
      <c r="J15">
        <v>1</v>
      </c>
      <c r="K15">
        <v>45</v>
      </c>
      <c r="L15">
        <v>-10800</v>
      </c>
      <c r="M15">
        <v>0</v>
      </c>
      <c r="N15">
        <v>0</v>
      </c>
      <c r="O15">
        <v>0.05</v>
      </c>
      <c r="P15">
        <v>2</v>
      </c>
      <c r="Q15" t="s">
        <v>124</v>
      </c>
      <c r="R15" t="s">
        <v>162</v>
      </c>
      <c r="S15" t="s">
        <v>163</v>
      </c>
      <c r="T15" t="s">
        <v>164</v>
      </c>
      <c r="U15" t="s">
        <v>128</v>
      </c>
      <c r="V15" t="s">
        <v>129</v>
      </c>
      <c r="W15" t="s">
        <v>165</v>
      </c>
      <c r="X15" t="s">
        <v>130</v>
      </c>
      <c r="Y15" t="s">
        <v>166</v>
      </c>
      <c r="Z15" t="s">
        <v>132</v>
      </c>
      <c r="AA15" t="s">
        <v>167</v>
      </c>
      <c r="AB15" t="s">
        <v>168</v>
      </c>
      <c r="AC15" t="s">
        <v>169</v>
      </c>
      <c r="AD15" t="s">
        <v>142</v>
      </c>
      <c r="AE15" t="s">
        <v>137</v>
      </c>
      <c r="AF15" t="s">
        <v>128</v>
      </c>
    </row>
    <row r="16" spans="1:32" x14ac:dyDescent="0.15">
      <c r="A16" t="s">
        <v>122</v>
      </c>
      <c r="B16" t="s">
        <v>80</v>
      </c>
      <c r="C16" t="s">
        <v>123</v>
      </c>
      <c r="D16" t="s">
        <v>86</v>
      </c>
      <c r="E16">
        <v>0</v>
      </c>
      <c r="F16">
        <v>9.4</v>
      </c>
      <c r="G16">
        <v>7.1999999999999995E-2</v>
      </c>
      <c r="H16">
        <v>150</v>
      </c>
      <c r="I16">
        <v>50</v>
      </c>
      <c r="J16">
        <v>1</v>
      </c>
      <c r="K16">
        <v>45</v>
      </c>
      <c r="L16">
        <v>-10800</v>
      </c>
      <c r="M16">
        <v>0</v>
      </c>
      <c r="N16">
        <v>0</v>
      </c>
      <c r="O16">
        <v>0.05</v>
      </c>
      <c r="P16">
        <v>2</v>
      </c>
      <c r="Q16" t="s">
        <v>124</v>
      </c>
      <c r="R16" t="s">
        <v>170</v>
      </c>
      <c r="S16" t="s">
        <v>171</v>
      </c>
      <c r="T16" t="s">
        <v>172</v>
      </c>
      <c r="U16" t="s">
        <v>128</v>
      </c>
      <c r="V16" t="s">
        <v>129</v>
      </c>
      <c r="W16" t="s">
        <v>165</v>
      </c>
      <c r="X16" t="s">
        <v>130</v>
      </c>
      <c r="Y16" t="s">
        <v>173</v>
      </c>
      <c r="Z16" t="s">
        <v>132</v>
      </c>
      <c r="AA16" t="s">
        <v>167</v>
      </c>
      <c r="AB16" t="s">
        <v>168</v>
      </c>
      <c r="AC16" t="s">
        <v>169</v>
      </c>
      <c r="AD16" t="s">
        <v>142</v>
      </c>
      <c r="AE16" t="s">
        <v>137</v>
      </c>
      <c r="AF16" t="s">
        <v>128</v>
      </c>
    </row>
    <row r="17" spans="1:32" x14ac:dyDescent="0.15">
      <c r="A17" t="s">
        <v>122</v>
      </c>
      <c r="B17" t="s">
        <v>80</v>
      </c>
      <c r="C17" t="s">
        <v>123</v>
      </c>
      <c r="D17" t="s">
        <v>86</v>
      </c>
      <c r="E17">
        <v>0</v>
      </c>
      <c r="F17">
        <v>9.4</v>
      </c>
      <c r="G17">
        <v>7.1999999999999995E-2</v>
      </c>
      <c r="H17">
        <v>150</v>
      </c>
      <c r="I17">
        <v>50</v>
      </c>
      <c r="J17">
        <v>1</v>
      </c>
      <c r="K17">
        <v>45</v>
      </c>
      <c r="L17">
        <v>-10800</v>
      </c>
      <c r="M17">
        <v>0</v>
      </c>
      <c r="N17">
        <v>0</v>
      </c>
      <c r="O17">
        <v>0.05</v>
      </c>
      <c r="P17">
        <v>2</v>
      </c>
      <c r="Q17" t="s">
        <v>124</v>
      </c>
      <c r="R17" t="s">
        <v>174</v>
      </c>
      <c r="S17" t="s">
        <v>175</v>
      </c>
      <c r="T17" t="s">
        <v>176</v>
      </c>
      <c r="U17" t="s">
        <v>128</v>
      </c>
      <c r="V17" t="s">
        <v>129</v>
      </c>
      <c r="W17" t="s">
        <v>165</v>
      </c>
      <c r="X17" t="s">
        <v>130</v>
      </c>
      <c r="Y17" t="s">
        <v>177</v>
      </c>
      <c r="Z17" t="s">
        <v>132</v>
      </c>
      <c r="AA17" t="s">
        <v>167</v>
      </c>
      <c r="AB17" t="s">
        <v>168</v>
      </c>
      <c r="AC17" t="s">
        <v>169</v>
      </c>
      <c r="AD17" t="s">
        <v>142</v>
      </c>
      <c r="AE17" t="s">
        <v>137</v>
      </c>
      <c r="AF17" t="s">
        <v>128</v>
      </c>
    </row>
    <row r="18" spans="1:32" x14ac:dyDescent="0.15">
      <c r="A18" t="s">
        <v>122</v>
      </c>
      <c r="B18" t="s">
        <v>80</v>
      </c>
      <c r="C18" t="s">
        <v>123</v>
      </c>
      <c r="D18" t="s">
        <v>86</v>
      </c>
      <c r="E18">
        <v>0</v>
      </c>
      <c r="F18">
        <v>9.4</v>
      </c>
      <c r="G18">
        <v>7.1999999999999995E-2</v>
      </c>
      <c r="H18">
        <v>150</v>
      </c>
      <c r="I18">
        <v>50</v>
      </c>
      <c r="J18">
        <v>1</v>
      </c>
      <c r="K18">
        <v>45</v>
      </c>
      <c r="L18">
        <v>-10800</v>
      </c>
      <c r="M18">
        <v>0</v>
      </c>
      <c r="N18">
        <v>0</v>
      </c>
      <c r="O18">
        <v>0.05</v>
      </c>
      <c r="P18">
        <v>2</v>
      </c>
      <c r="Q18" t="s">
        <v>124</v>
      </c>
      <c r="R18" t="s">
        <v>178</v>
      </c>
      <c r="S18" t="s">
        <v>179</v>
      </c>
      <c r="T18" t="s">
        <v>180</v>
      </c>
      <c r="U18" t="s">
        <v>128</v>
      </c>
      <c r="V18" t="s">
        <v>129</v>
      </c>
      <c r="W18" t="s">
        <v>165</v>
      </c>
      <c r="X18" t="s">
        <v>130</v>
      </c>
      <c r="Y18" t="s">
        <v>181</v>
      </c>
      <c r="Z18" t="s">
        <v>132</v>
      </c>
      <c r="AA18" t="s">
        <v>167</v>
      </c>
      <c r="AB18" t="s">
        <v>168</v>
      </c>
      <c r="AC18" t="s">
        <v>169</v>
      </c>
      <c r="AD18" t="s">
        <v>142</v>
      </c>
      <c r="AE18" t="s">
        <v>137</v>
      </c>
      <c r="AF18" t="s">
        <v>128</v>
      </c>
    </row>
    <row r="19" spans="1:32" x14ac:dyDescent="0.15">
      <c r="A19" t="s">
        <v>122</v>
      </c>
      <c r="B19" t="s">
        <v>80</v>
      </c>
      <c r="C19" t="s">
        <v>123</v>
      </c>
      <c r="D19" t="s">
        <v>86</v>
      </c>
      <c r="E19">
        <v>0</v>
      </c>
      <c r="F19">
        <v>9.4</v>
      </c>
      <c r="G19">
        <v>7.1999999999999995E-2</v>
      </c>
      <c r="H19">
        <v>150</v>
      </c>
      <c r="I19">
        <v>50</v>
      </c>
      <c r="J19">
        <v>1</v>
      </c>
      <c r="K19">
        <v>45</v>
      </c>
      <c r="L19">
        <v>-10800</v>
      </c>
      <c r="M19">
        <v>0</v>
      </c>
      <c r="N19">
        <v>0</v>
      </c>
      <c r="O19">
        <v>0.05</v>
      </c>
      <c r="P19">
        <v>2</v>
      </c>
      <c r="Q19" t="s">
        <v>124</v>
      </c>
      <c r="R19" t="s">
        <v>182</v>
      </c>
      <c r="S19" t="s">
        <v>183</v>
      </c>
      <c r="T19" t="s">
        <v>184</v>
      </c>
      <c r="U19" t="s">
        <v>128</v>
      </c>
      <c r="V19" t="s">
        <v>129</v>
      </c>
      <c r="W19" t="s">
        <v>165</v>
      </c>
      <c r="X19" t="s">
        <v>130</v>
      </c>
      <c r="Y19" t="s">
        <v>185</v>
      </c>
      <c r="Z19" t="s">
        <v>132</v>
      </c>
      <c r="AA19" t="s">
        <v>167</v>
      </c>
      <c r="AB19" t="s">
        <v>168</v>
      </c>
      <c r="AC19" t="s">
        <v>169</v>
      </c>
      <c r="AD19" t="s">
        <v>142</v>
      </c>
      <c r="AE19" t="s">
        <v>137</v>
      </c>
      <c r="AF19" t="s">
        <v>128</v>
      </c>
    </row>
    <row r="20" spans="1:32" x14ac:dyDescent="0.15">
      <c r="A20" t="s">
        <v>122</v>
      </c>
      <c r="B20" t="s">
        <v>80</v>
      </c>
      <c r="C20" t="s">
        <v>123</v>
      </c>
      <c r="D20" t="s">
        <v>86</v>
      </c>
      <c r="E20">
        <v>0</v>
      </c>
      <c r="F20">
        <v>9.4</v>
      </c>
      <c r="G20">
        <v>7.1999999999999995E-2</v>
      </c>
      <c r="H20">
        <v>150</v>
      </c>
      <c r="I20">
        <v>50</v>
      </c>
      <c r="J20">
        <v>1</v>
      </c>
      <c r="K20">
        <v>45</v>
      </c>
      <c r="L20">
        <v>-10800</v>
      </c>
      <c r="M20">
        <v>0</v>
      </c>
      <c r="N20">
        <v>0</v>
      </c>
      <c r="O20">
        <v>0.05</v>
      </c>
      <c r="P20">
        <v>2</v>
      </c>
      <c r="Q20" t="s">
        <v>124</v>
      </c>
      <c r="R20" t="s">
        <v>186</v>
      </c>
      <c r="S20" t="s">
        <v>187</v>
      </c>
      <c r="T20" t="s">
        <v>188</v>
      </c>
      <c r="U20" t="s">
        <v>128</v>
      </c>
      <c r="V20" t="s">
        <v>129</v>
      </c>
      <c r="W20" t="s">
        <v>165</v>
      </c>
      <c r="X20" t="s">
        <v>130</v>
      </c>
      <c r="Y20" t="s">
        <v>189</v>
      </c>
      <c r="Z20" t="s">
        <v>132</v>
      </c>
      <c r="AA20" t="s">
        <v>167</v>
      </c>
      <c r="AB20" t="s">
        <v>168</v>
      </c>
      <c r="AC20" t="s">
        <v>169</v>
      </c>
      <c r="AD20" t="s">
        <v>142</v>
      </c>
      <c r="AE20" t="s">
        <v>137</v>
      </c>
      <c r="AF20" t="s">
        <v>128</v>
      </c>
    </row>
    <row r="21" spans="1:32" x14ac:dyDescent="0.15">
      <c r="A21" t="s">
        <v>122</v>
      </c>
      <c r="B21" t="s">
        <v>80</v>
      </c>
      <c r="C21" t="s">
        <v>123</v>
      </c>
      <c r="D21" t="s">
        <v>86</v>
      </c>
      <c r="E21">
        <v>0</v>
      </c>
      <c r="F21">
        <v>9.4</v>
      </c>
      <c r="G21">
        <v>7.1999999999999995E-2</v>
      </c>
      <c r="H21">
        <v>150</v>
      </c>
      <c r="I21">
        <v>50</v>
      </c>
      <c r="J21">
        <v>1</v>
      </c>
      <c r="K21">
        <v>45</v>
      </c>
      <c r="L21">
        <v>-10800</v>
      </c>
      <c r="M21">
        <v>0</v>
      </c>
      <c r="N21">
        <v>0</v>
      </c>
      <c r="O21">
        <v>0.05</v>
      </c>
      <c r="P21">
        <v>2</v>
      </c>
      <c r="Q21" t="s">
        <v>124</v>
      </c>
      <c r="R21" t="s">
        <v>190</v>
      </c>
      <c r="S21" t="s">
        <v>191</v>
      </c>
      <c r="T21" t="s">
        <v>192</v>
      </c>
      <c r="U21" t="s">
        <v>128</v>
      </c>
      <c r="V21" t="s">
        <v>129</v>
      </c>
      <c r="W21" t="s">
        <v>165</v>
      </c>
      <c r="X21" t="s">
        <v>130</v>
      </c>
      <c r="Y21" t="s">
        <v>193</v>
      </c>
      <c r="Z21" t="s">
        <v>132</v>
      </c>
      <c r="AA21" t="s">
        <v>167</v>
      </c>
      <c r="AB21" t="s">
        <v>168</v>
      </c>
      <c r="AC21" t="s">
        <v>169</v>
      </c>
      <c r="AD21" t="s">
        <v>142</v>
      </c>
      <c r="AE21" t="s">
        <v>137</v>
      </c>
      <c r="AF21" t="s">
        <v>128</v>
      </c>
    </row>
    <row r="22" spans="1:32" x14ac:dyDescent="0.15">
      <c r="A22" t="s">
        <v>122</v>
      </c>
      <c r="B22" t="s">
        <v>80</v>
      </c>
      <c r="C22" t="s">
        <v>123</v>
      </c>
      <c r="D22" t="s">
        <v>86</v>
      </c>
      <c r="E22">
        <v>0</v>
      </c>
      <c r="F22">
        <v>9.4</v>
      </c>
      <c r="G22">
        <v>7.1999999999999995E-2</v>
      </c>
      <c r="H22">
        <v>150</v>
      </c>
      <c r="I22">
        <v>50</v>
      </c>
      <c r="J22">
        <v>1</v>
      </c>
      <c r="K22">
        <v>45</v>
      </c>
      <c r="L22">
        <v>-10800</v>
      </c>
      <c r="M22">
        <v>0</v>
      </c>
      <c r="N22">
        <v>0</v>
      </c>
      <c r="O22">
        <v>0.05</v>
      </c>
      <c r="P22">
        <v>2</v>
      </c>
      <c r="Q22" t="s">
        <v>124</v>
      </c>
      <c r="R22" t="s">
        <v>194</v>
      </c>
      <c r="S22" t="s">
        <v>195</v>
      </c>
      <c r="T22" t="s">
        <v>196</v>
      </c>
      <c r="U22" t="s">
        <v>128</v>
      </c>
      <c r="V22" t="s">
        <v>129</v>
      </c>
      <c r="W22" t="s">
        <v>165</v>
      </c>
      <c r="X22" t="s">
        <v>130</v>
      </c>
      <c r="Y22" t="s">
        <v>197</v>
      </c>
      <c r="Z22" t="s">
        <v>132</v>
      </c>
      <c r="AA22" t="s">
        <v>167</v>
      </c>
      <c r="AB22" t="s">
        <v>168</v>
      </c>
      <c r="AC22" t="s">
        <v>169</v>
      </c>
      <c r="AD22" t="s">
        <v>142</v>
      </c>
      <c r="AE22" t="s">
        <v>137</v>
      </c>
      <c r="AF22" t="s">
        <v>128</v>
      </c>
    </row>
    <row r="23" spans="1:32" x14ac:dyDescent="0.15">
      <c r="A23" t="s">
        <v>122</v>
      </c>
      <c r="B23" t="s">
        <v>80</v>
      </c>
      <c r="C23" t="s">
        <v>123</v>
      </c>
      <c r="D23" t="s">
        <v>86</v>
      </c>
      <c r="E23">
        <v>0</v>
      </c>
      <c r="F23">
        <v>9.4</v>
      </c>
      <c r="G23">
        <v>7.1999999999999995E-2</v>
      </c>
      <c r="H23">
        <v>150</v>
      </c>
      <c r="I23">
        <v>50</v>
      </c>
      <c r="J23">
        <v>1</v>
      </c>
      <c r="K23">
        <v>45</v>
      </c>
      <c r="L23">
        <v>-10800</v>
      </c>
      <c r="M23">
        <v>0</v>
      </c>
      <c r="N23">
        <v>0</v>
      </c>
      <c r="O23">
        <v>0.05</v>
      </c>
      <c r="P23">
        <v>2</v>
      </c>
      <c r="Q23" t="s">
        <v>124</v>
      </c>
      <c r="R23" t="s">
        <v>198</v>
      </c>
      <c r="S23" t="s">
        <v>199</v>
      </c>
      <c r="T23" t="s">
        <v>200</v>
      </c>
      <c r="U23" t="s">
        <v>128</v>
      </c>
      <c r="V23" t="s">
        <v>129</v>
      </c>
      <c r="W23" t="s">
        <v>165</v>
      </c>
      <c r="X23" t="s">
        <v>130</v>
      </c>
      <c r="Y23" t="s">
        <v>201</v>
      </c>
      <c r="Z23" t="s">
        <v>132</v>
      </c>
      <c r="AA23" t="s">
        <v>167</v>
      </c>
      <c r="AB23" t="s">
        <v>168</v>
      </c>
      <c r="AC23" t="s">
        <v>169</v>
      </c>
      <c r="AD23" t="s">
        <v>142</v>
      </c>
      <c r="AE23" t="s">
        <v>137</v>
      </c>
      <c r="AF23" t="s">
        <v>128</v>
      </c>
    </row>
    <row r="24" spans="1:32" x14ac:dyDescent="0.15">
      <c r="A24" t="s">
        <v>122</v>
      </c>
      <c r="B24" t="s">
        <v>80</v>
      </c>
      <c r="C24" t="s">
        <v>123</v>
      </c>
      <c r="D24" t="s">
        <v>86</v>
      </c>
      <c r="E24">
        <v>0</v>
      </c>
      <c r="F24">
        <v>9.4</v>
      </c>
      <c r="G24">
        <v>7.1999999999999995E-2</v>
      </c>
      <c r="H24">
        <v>150</v>
      </c>
      <c r="I24">
        <v>50</v>
      </c>
      <c r="J24">
        <v>1</v>
      </c>
      <c r="K24">
        <v>45</v>
      </c>
      <c r="L24">
        <v>-10800</v>
      </c>
      <c r="M24">
        <v>0</v>
      </c>
      <c r="N24">
        <v>0</v>
      </c>
      <c r="O24">
        <v>0.05</v>
      </c>
      <c r="P24">
        <v>2</v>
      </c>
      <c r="Q24" t="s">
        <v>124</v>
      </c>
      <c r="R24" t="s">
        <v>202</v>
      </c>
      <c r="S24" t="s">
        <v>203</v>
      </c>
      <c r="T24" t="s">
        <v>204</v>
      </c>
      <c r="U24" t="s">
        <v>128</v>
      </c>
      <c r="V24" t="s">
        <v>129</v>
      </c>
      <c r="W24" t="s">
        <v>165</v>
      </c>
      <c r="X24" t="s">
        <v>130</v>
      </c>
      <c r="Y24" t="s">
        <v>205</v>
      </c>
      <c r="Z24" t="s">
        <v>132</v>
      </c>
      <c r="AA24" t="s">
        <v>167</v>
      </c>
      <c r="AB24" t="s">
        <v>168</v>
      </c>
      <c r="AC24" t="s">
        <v>169</v>
      </c>
      <c r="AD24" t="s">
        <v>142</v>
      </c>
      <c r="AE24" t="s">
        <v>137</v>
      </c>
      <c r="AF24" t="s">
        <v>128</v>
      </c>
    </row>
    <row r="25" spans="1:32" x14ac:dyDescent="0.15">
      <c r="A25" t="s">
        <v>122</v>
      </c>
      <c r="B25" t="s">
        <v>80</v>
      </c>
      <c r="C25" t="s">
        <v>123</v>
      </c>
      <c r="D25" t="s">
        <v>86</v>
      </c>
      <c r="E25">
        <v>0</v>
      </c>
      <c r="F25">
        <v>9.4</v>
      </c>
      <c r="G25">
        <v>7.1999999999999995E-2</v>
      </c>
      <c r="H25">
        <v>150</v>
      </c>
      <c r="I25">
        <v>50</v>
      </c>
      <c r="J25">
        <v>1</v>
      </c>
      <c r="K25">
        <v>45</v>
      </c>
      <c r="L25">
        <v>-10800</v>
      </c>
      <c r="M25">
        <v>0</v>
      </c>
      <c r="N25">
        <v>0</v>
      </c>
      <c r="O25">
        <v>0.05</v>
      </c>
      <c r="P25">
        <v>2</v>
      </c>
      <c r="Q25" t="s">
        <v>124</v>
      </c>
      <c r="R25" t="s">
        <v>206</v>
      </c>
      <c r="S25" t="s">
        <v>207</v>
      </c>
      <c r="T25" t="s">
        <v>208</v>
      </c>
      <c r="U25" t="s">
        <v>128</v>
      </c>
      <c r="V25" t="s">
        <v>129</v>
      </c>
      <c r="W25" t="s">
        <v>165</v>
      </c>
      <c r="X25" t="s">
        <v>130</v>
      </c>
      <c r="Y25" t="s">
        <v>209</v>
      </c>
      <c r="Z25" t="s">
        <v>132</v>
      </c>
      <c r="AA25" t="s">
        <v>167</v>
      </c>
      <c r="AB25" t="s">
        <v>168</v>
      </c>
      <c r="AC25" t="s">
        <v>169</v>
      </c>
      <c r="AD25" t="s">
        <v>142</v>
      </c>
      <c r="AE25" t="s">
        <v>137</v>
      </c>
      <c r="AF25" t="s">
        <v>128</v>
      </c>
    </row>
    <row r="26" spans="1:32" x14ac:dyDescent="0.15">
      <c r="A26" t="s">
        <v>122</v>
      </c>
      <c r="B26" t="s">
        <v>80</v>
      </c>
      <c r="C26" t="s">
        <v>123</v>
      </c>
      <c r="D26" t="s">
        <v>86</v>
      </c>
      <c r="E26">
        <v>0</v>
      </c>
      <c r="F26">
        <v>9.4</v>
      </c>
      <c r="G26">
        <v>7.1999999999999995E-2</v>
      </c>
      <c r="H26">
        <v>150</v>
      </c>
      <c r="I26">
        <v>50</v>
      </c>
      <c r="J26">
        <v>1</v>
      </c>
      <c r="K26">
        <v>45</v>
      </c>
      <c r="L26">
        <v>-10800</v>
      </c>
      <c r="M26">
        <v>0</v>
      </c>
      <c r="N26">
        <v>0</v>
      </c>
      <c r="O26">
        <v>0.05</v>
      </c>
      <c r="P26">
        <v>2</v>
      </c>
      <c r="Q26" t="s">
        <v>124</v>
      </c>
      <c r="R26" t="s">
        <v>125</v>
      </c>
      <c r="S26" t="s">
        <v>126</v>
      </c>
      <c r="T26" t="s">
        <v>127</v>
      </c>
      <c r="U26" t="s">
        <v>128</v>
      </c>
      <c r="V26" t="s">
        <v>129</v>
      </c>
      <c r="W26" t="s">
        <v>128</v>
      </c>
      <c r="X26" t="s">
        <v>130</v>
      </c>
      <c r="Y26" t="s">
        <v>131</v>
      </c>
      <c r="Z26" t="s">
        <v>132</v>
      </c>
      <c r="AA26" t="s">
        <v>133</v>
      </c>
      <c r="AB26" t="s">
        <v>134</v>
      </c>
      <c r="AC26" t="s">
        <v>135</v>
      </c>
      <c r="AD26" t="s">
        <v>136</v>
      </c>
      <c r="AE26" t="s">
        <v>137</v>
      </c>
      <c r="AF26" t="s">
        <v>128</v>
      </c>
    </row>
    <row r="27" spans="1:32" x14ac:dyDescent="0.15">
      <c r="A27" t="s">
        <v>122</v>
      </c>
      <c r="B27" t="s">
        <v>80</v>
      </c>
      <c r="C27" t="s">
        <v>123</v>
      </c>
      <c r="D27" t="s">
        <v>86</v>
      </c>
      <c r="E27">
        <v>0</v>
      </c>
      <c r="F27">
        <v>9.4</v>
      </c>
      <c r="G27">
        <v>7.1999999999999995E-2</v>
      </c>
      <c r="H27">
        <v>150</v>
      </c>
      <c r="I27">
        <v>50</v>
      </c>
      <c r="J27">
        <v>1</v>
      </c>
      <c r="K27">
        <v>45</v>
      </c>
      <c r="L27">
        <v>-10800</v>
      </c>
      <c r="M27">
        <v>0</v>
      </c>
      <c r="N27">
        <v>0</v>
      </c>
      <c r="O27">
        <v>0.05</v>
      </c>
      <c r="P27">
        <v>2</v>
      </c>
      <c r="Q27" t="s">
        <v>124</v>
      </c>
      <c r="R27" t="s">
        <v>138</v>
      </c>
      <c r="S27" t="s">
        <v>127</v>
      </c>
      <c r="T27" t="s">
        <v>139</v>
      </c>
      <c r="U27" t="s">
        <v>128</v>
      </c>
      <c r="V27" t="s">
        <v>129</v>
      </c>
      <c r="W27" t="s">
        <v>128</v>
      </c>
      <c r="X27" t="s">
        <v>130</v>
      </c>
      <c r="Y27" t="s">
        <v>140</v>
      </c>
      <c r="Z27" t="s">
        <v>132</v>
      </c>
      <c r="AA27" t="s">
        <v>133</v>
      </c>
      <c r="AB27" t="s">
        <v>134</v>
      </c>
      <c r="AC27" t="s">
        <v>141</v>
      </c>
      <c r="AD27" t="s">
        <v>142</v>
      </c>
      <c r="AE27" t="s">
        <v>137</v>
      </c>
      <c r="AF27" t="s">
        <v>128</v>
      </c>
    </row>
    <row r="28" spans="1:32" x14ac:dyDescent="0.15">
      <c r="A28" t="s">
        <v>122</v>
      </c>
      <c r="B28" t="s">
        <v>80</v>
      </c>
      <c r="C28" t="s">
        <v>123</v>
      </c>
      <c r="D28" t="s">
        <v>86</v>
      </c>
      <c r="E28">
        <v>0</v>
      </c>
      <c r="F28">
        <v>9.4</v>
      </c>
      <c r="G28">
        <v>7.1999999999999995E-2</v>
      </c>
      <c r="H28">
        <v>150</v>
      </c>
      <c r="I28">
        <v>50</v>
      </c>
      <c r="J28">
        <v>1</v>
      </c>
      <c r="K28">
        <v>45</v>
      </c>
      <c r="L28">
        <v>-10800</v>
      </c>
      <c r="M28">
        <v>0</v>
      </c>
      <c r="N28">
        <v>0</v>
      </c>
      <c r="O28">
        <v>0.05</v>
      </c>
      <c r="P28">
        <v>2</v>
      </c>
      <c r="Q28" t="s">
        <v>124</v>
      </c>
      <c r="R28" t="s">
        <v>143</v>
      </c>
      <c r="S28" t="s">
        <v>144</v>
      </c>
      <c r="T28" t="s">
        <v>145</v>
      </c>
      <c r="U28" t="s">
        <v>128</v>
      </c>
      <c r="V28" t="s">
        <v>129</v>
      </c>
      <c r="W28" t="s">
        <v>128</v>
      </c>
      <c r="X28" t="s">
        <v>130</v>
      </c>
      <c r="Y28" t="s">
        <v>146</v>
      </c>
      <c r="Z28" t="s">
        <v>132</v>
      </c>
      <c r="AA28" t="s">
        <v>133</v>
      </c>
      <c r="AB28" t="s">
        <v>134</v>
      </c>
      <c r="AC28" t="s">
        <v>147</v>
      </c>
      <c r="AD28" t="s">
        <v>142</v>
      </c>
      <c r="AE28" t="s">
        <v>137</v>
      </c>
      <c r="AF28" t="s">
        <v>128</v>
      </c>
    </row>
    <row r="29" spans="1:32" x14ac:dyDescent="0.15">
      <c r="A29" t="s">
        <v>122</v>
      </c>
      <c r="B29" t="s">
        <v>80</v>
      </c>
      <c r="C29" t="s">
        <v>123</v>
      </c>
      <c r="D29" t="s">
        <v>86</v>
      </c>
      <c r="E29">
        <v>0</v>
      </c>
      <c r="F29">
        <v>9.4</v>
      </c>
      <c r="G29">
        <v>7.1999999999999995E-2</v>
      </c>
      <c r="H29">
        <v>150</v>
      </c>
      <c r="I29">
        <v>50</v>
      </c>
      <c r="J29">
        <v>1</v>
      </c>
      <c r="K29">
        <v>45</v>
      </c>
      <c r="L29">
        <v>-10800</v>
      </c>
      <c r="M29">
        <v>0</v>
      </c>
      <c r="N29">
        <v>0</v>
      </c>
      <c r="O29">
        <v>0.05</v>
      </c>
      <c r="P29">
        <v>2</v>
      </c>
      <c r="Q29" t="s">
        <v>124</v>
      </c>
      <c r="R29" t="s">
        <v>148</v>
      </c>
      <c r="S29" t="s">
        <v>149</v>
      </c>
      <c r="T29" t="s">
        <v>150</v>
      </c>
      <c r="U29" t="s">
        <v>128</v>
      </c>
      <c r="V29" t="s">
        <v>129</v>
      </c>
      <c r="W29" t="s">
        <v>128</v>
      </c>
      <c r="X29" t="s">
        <v>130</v>
      </c>
      <c r="Y29" t="s">
        <v>151</v>
      </c>
      <c r="Z29" t="s">
        <v>132</v>
      </c>
      <c r="AA29" t="s">
        <v>133</v>
      </c>
      <c r="AB29" t="s">
        <v>134</v>
      </c>
      <c r="AC29" t="s">
        <v>152</v>
      </c>
      <c r="AD29" t="s">
        <v>136</v>
      </c>
      <c r="AE29" t="s">
        <v>137</v>
      </c>
      <c r="AF29" t="s">
        <v>128</v>
      </c>
    </row>
    <row r="30" spans="1:32" x14ac:dyDescent="0.15">
      <c r="A30" t="s">
        <v>122</v>
      </c>
      <c r="B30" t="s">
        <v>80</v>
      </c>
      <c r="C30" t="s">
        <v>123</v>
      </c>
      <c r="D30" t="s">
        <v>86</v>
      </c>
      <c r="E30">
        <v>0</v>
      </c>
      <c r="F30">
        <v>9.4</v>
      </c>
      <c r="G30">
        <v>7.1999999999999995E-2</v>
      </c>
      <c r="H30">
        <v>150</v>
      </c>
      <c r="I30">
        <v>50</v>
      </c>
      <c r="J30">
        <v>1</v>
      </c>
      <c r="K30">
        <v>45</v>
      </c>
      <c r="L30">
        <v>-10800</v>
      </c>
      <c r="M30">
        <v>0</v>
      </c>
      <c r="N30">
        <v>0</v>
      </c>
      <c r="O30">
        <v>0.05</v>
      </c>
      <c r="P30">
        <v>2</v>
      </c>
      <c r="Q30" t="s">
        <v>124</v>
      </c>
      <c r="R30" t="s">
        <v>153</v>
      </c>
      <c r="S30" t="s">
        <v>139</v>
      </c>
      <c r="T30" t="s">
        <v>154</v>
      </c>
      <c r="U30" t="s">
        <v>128</v>
      </c>
      <c r="V30" t="s">
        <v>129</v>
      </c>
      <c r="W30" t="s">
        <v>128</v>
      </c>
      <c r="X30" t="s">
        <v>130</v>
      </c>
      <c r="Y30" t="s">
        <v>155</v>
      </c>
      <c r="Z30" t="s">
        <v>132</v>
      </c>
      <c r="AA30" t="s">
        <v>133</v>
      </c>
      <c r="AB30" t="s">
        <v>134</v>
      </c>
      <c r="AC30" t="s">
        <v>156</v>
      </c>
      <c r="AD30" t="s">
        <v>136</v>
      </c>
      <c r="AE30" t="s">
        <v>137</v>
      </c>
      <c r="AF30" t="s">
        <v>128</v>
      </c>
    </row>
    <row r="31" spans="1:32" x14ac:dyDescent="0.15">
      <c r="A31" t="s">
        <v>122</v>
      </c>
      <c r="B31" t="s">
        <v>80</v>
      </c>
      <c r="C31" t="s">
        <v>123</v>
      </c>
      <c r="D31" t="s">
        <v>86</v>
      </c>
      <c r="E31">
        <v>0</v>
      </c>
      <c r="F31">
        <v>9.4</v>
      </c>
      <c r="G31">
        <v>7.1999999999999995E-2</v>
      </c>
      <c r="H31">
        <v>150</v>
      </c>
      <c r="I31">
        <v>50</v>
      </c>
      <c r="J31">
        <v>1</v>
      </c>
      <c r="K31">
        <v>45</v>
      </c>
      <c r="L31">
        <v>-10800</v>
      </c>
      <c r="M31">
        <v>0</v>
      </c>
      <c r="N31">
        <v>0</v>
      </c>
      <c r="O31">
        <v>0.05</v>
      </c>
      <c r="P31">
        <v>2</v>
      </c>
      <c r="Q31" t="s">
        <v>124</v>
      </c>
      <c r="R31" t="s">
        <v>157</v>
      </c>
      <c r="S31" t="s">
        <v>158</v>
      </c>
      <c r="T31" t="s">
        <v>159</v>
      </c>
      <c r="U31" t="s">
        <v>128</v>
      </c>
      <c r="V31" t="s">
        <v>129</v>
      </c>
      <c r="W31" t="s">
        <v>128</v>
      </c>
      <c r="X31" t="s">
        <v>130</v>
      </c>
      <c r="Y31" t="s">
        <v>160</v>
      </c>
      <c r="Z31" t="s">
        <v>132</v>
      </c>
      <c r="AA31" t="s">
        <v>133</v>
      </c>
      <c r="AB31" t="s">
        <v>134</v>
      </c>
      <c r="AC31" t="s">
        <v>161</v>
      </c>
      <c r="AD31" t="s">
        <v>136</v>
      </c>
      <c r="AE31" t="s">
        <v>137</v>
      </c>
      <c r="AF31" t="s">
        <v>128</v>
      </c>
    </row>
    <row r="32" spans="1:32" x14ac:dyDescent="0.15">
      <c r="A32" t="s">
        <v>122</v>
      </c>
      <c r="B32" t="s">
        <v>80</v>
      </c>
      <c r="C32" t="s">
        <v>123</v>
      </c>
      <c r="D32" t="s">
        <v>86</v>
      </c>
      <c r="E32">
        <v>0</v>
      </c>
      <c r="F32">
        <v>9.4</v>
      </c>
      <c r="G32">
        <v>7.1999999999999995E-2</v>
      </c>
      <c r="H32">
        <v>150</v>
      </c>
      <c r="I32">
        <v>50</v>
      </c>
      <c r="J32">
        <v>1</v>
      </c>
      <c r="K32">
        <v>45</v>
      </c>
      <c r="L32">
        <v>-10800</v>
      </c>
      <c r="M32">
        <v>0</v>
      </c>
      <c r="N32">
        <v>0</v>
      </c>
      <c r="O32">
        <v>0.05</v>
      </c>
      <c r="P32">
        <v>2</v>
      </c>
      <c r="Q32" t="s">
        <v>124</v>
      </c>
      <c r="R32" t="s">
        <v>162</v>
      </c>
      <c r="S32" t="s">
        <v>163</v>
      </c>
      <c r="T32" t="s">
        <v>164</v>
      </c>
      <c r="U32" t="s">
        <v>128</v>
      </c>
      <c r="V32" t="s">
        <v>129</v>
      </c>
      <c r="W32" t="s">
        <v>165</v>
      </c>
      <c r="X32" t="s">
        <v>130</v>
      </c>
      <c r="Y32" t="s">
        <v>166</v>
      </c>
      <c r="Z32" t="s">
        <v>132</v>
      </c>
      <c r="AA32" t="s">
        <v>167</v>
      </c>
      <c r="AB32" t="s">
        <v>168</v>
      </c>
      <c r="AC32" t="s">
        <v>169</v>
      </c>
      <c r="AD32" t="s">
        <v>142</v>
      </c>
      <c r="AE32" t="s">
        <v>137</v>
      </c>
      <c r="AF32" t="s">
        <v>128</v>
      </c>
    </row>
    <row r="33" spans="1:32" x14ac:dyDescent="0.15">
      <c r="A33" t="s">
        <v>122</v>
      </c>
      <c r="B33" t="s">
        <v>80</v>
      </c>
      <c r="C33" t="s">
        <v>123</v>
      </c>
      <c r="D33" t="s">
        <v>86</v>
      </c>
      <c r="E33">
        <v>0</v>
      </c>
      <c r="F33">
        <v>9.4</v>
      </c>
      <c r="G33">
        <v>7.1999999999999995E-2</v>
      </c>
      <c r="H33">
        <v>150</v>
      </c>
      <c r="I33">
        <v>50</v>
      </c>
      <c r="J33">
        <v>1</v>
      </c>
      <c r="K33">
        <v>45</v>
      </c>
      <c r="L33">
        <v>-10800</v>
      </c>
      <c r="M33">
        <v>0</v>
      </c>
      <c r="N33">
        <v>0</v>
      </c>
      <c r="O33">
        <v>0.05</v>
      </c>
      <c r="P33">
        <v>2</v>
      </c>
      <c r="Q33" t="s">
        <v>124</v>
      </c>
      <c r="R33" t="s">
        <v>170</v>
      </c>
      <c r="S33" t="s">
        <v>171</v>
      </c>
      <c r="T33" t="s">
        <v>172</v>
      </c>
      <c r="U33" t="s">
        <v>128</v>
      </c>
      <c r="V33" t="s">
        <v>129</v>
      </c>
      <c r="W33" t="s">
        <v>165</v>
      </c>
      <c r="X33" t="s">
        <v>130</v>
      </c>
      <c r="Y33" t="s">
        <v>173</v>
      </c>
      <c r="Z33" t="s">
        <v>132</v>
      </c>
      <c r="AA33" t="s">
        <v>167</v>
      </c>
      <c r="AB33" t="s">
        <v>168</v>
      </c>
      <c r="AC33" t="s">
        <v>169</v>
      </c>
      <c r="AD33" t="s">
        <v>142</v>
      </c>
      <c r="AE33" t="s">
        <v>137</v>
      </c>
      <c r="AF33" t="s">
        <v>128</v>
      </c>
    </row>
    <row r="34" spans="1:32" x14ac:dyDescent="0.15">
      <c r="A34" t="s">
        <v>122</v>
      </c>
      <c r="B34" t="s">
        <v>80</v>
      </c>
      <c r="C34" t="s">
        <v>123</v>
      </c>
      <c r="D34" t="s">
        <v>86</v>
      </c>
      <c r="E34">
        <v>0</v>
      </c>
      <c r="F34">
        <v>9.4</v>
      </c>
      <c r="G34">
        <v>7.1999999999999995E-2</v>
      </c>
      <c r="H34">
        <v>150</v>
      </c>
      <c r="I34">
        <v>50</v>
      </c>
      <c r="J34">
        <v>1</v>
      </c>
      <c r="K34">
        <v>45</v>
      </c>
      <c r="L34">
        <v>-10800</v>
      </c>
      <c r="M34">
        <v>0</v>
      </c>
      <c r="N34">
        <v>0</v>
      </c>
      <c r="O34">
        <v>0.05</v>
      </c>
      <c r="P34">
        <v>2</v>
      </c>
      <c r="Q34" t="s">
        <v>124</v>
      </c>
      <c r="R34" t="s">
        <v>174</v>
      </c>
      <c r="S34" t="s">
        <v>175</v>
      </c>
      <c r="T34" t="s">
        <v>176</v>
      </c>
      <c r="U34" t="s">
        <v>128</v>
      </c>
      <c r="V34" t="s">
        <v>129</v>
      </c>
      <c r="W34" t="s">
        <v>165</v>
      </c>
      <c r="X34" t="s">
        <v>130</v>
      </c>
      <c r="Y34" t="s">
        <v>177</v>
      </c>
      <c r="Z34" t="s">
        <v>132</v>
      </c>
      <c r="AA34" t="s">
        <v>167</v>
      </c>
      <c r="AB34" t="s">
        <v>168</v>
      </c>
      <c r="AC34" t="s">
        <v>169</v>
      </c>
      <c r="AD34" t="s">
        <v>142</v>
      </c>
      <c r="AE34" t="s">
        <v>137</v>
      </c>
      <c r="AF34" t="s">
        <v>128</v>
      </c>
    </row>
    <row r="35" spans="1:32" x14ac:dyDescent="0.15">
      <c r="A35" t="s">
        <v>122</v>
      </c>
      <c r="B35" t="s">
        <v>80</v>
      </c>
      <c r="C35" t="s">
        <v>123</v>
      </c>
      <c r="D35" t="s">
        <v>86</v>
      </c>
      <c r="E35">
        <v>0</v>
      </c>
      <c r="F35">
        <v>9.4</v>
      </c>
      <c r="G35">
        <v>7.1999999999999995E-2</v>
      </c>
      <c r="H35">
        <v>150</v>
      </c>
      <c r="I35">
        <v>50</v>
      </c>
      <c r="J35">
        <v>1</v>
      </c>
      <c r="K35">
        <v>45</v>
      </c>
      <c r="L35">
        <v>-10800</v>
      </c>
      <c r="M35">
        <v>0</v>
      </c>
      <c r="N35">
        <v>0</v>
      </c>
      <c r="O35">
        <v>0.05</v>
      </c>
      <c r="P35">
        <v>2</v>
      </c>
      <c r="Q35" t="s">
        <v>124</v>
      </c>
      <c r="R35" t="s">
        <v>178</v>
      </c>
      <c r="S35" t="s">
        <v>179</v>
      </c>
      <c r="T35" t="s">
        <v>180</v>
      </c>
      <c r="U35" t="s">
        <v>128</v>
      </c>
      <c r="V35" t="s">
        <v>129</v>
      </c>
      <c r="W35" t="s">
        <v>165</v>
      </c>
      <c r="X35" t="s">
        <v>130</v>
      </c>
      <c r="Y35" t="s">
        <v>181</v>
      </c>
      <c r="Z35" t="s">
        <v>132</v>
      </c>
      <c r="AA35" t="s">
        <v>167</v>
      </c>
      <c r="AB35" t="s">
        <v>168</v>
      </c>
      <c r="AC35" t="s">
        <v>169</v>
      </c>
      <c r="AD35" t="s">
        <v>142</v>
      </c>
      <c r="AE35" t="s">
        <v>137</v>
      </c>
      <c r="AF35" t="s">
        <v>128</v>
      </c>
    </row>
    <row r="36" spans="1:32" x14ac:dyDescent="0.15">
      <c r="A36" t="s">
        <v>122</v>
      </c>
      <c r="B36" t="s">
        <v>80</v>
      </c>
      <c r="C36" t="s">
        <v>123</v>
      </c>
      <c r="D36" t="s">
        <v>86</v>
      </c>
      <c r="E36">
        <v>0</v>
      </c>
      <c r="F36">
        <v>9.4</v>
      </c>
      <c r="G36">
        <v>7.1999999999999995E-2</v>
      </c>
      <c r="H36">
        <v>150</v>
      </c>
      <c r="I36">
        <v>50</v>
      </c>
      <c r="J36">
        <v>1</v>
      </c>
      <c r="K36">
        <v>45</v>
      </c>
      <c r="L36">
        <v>-10800</v>
      </c>
      <c r="M36">
        <v>0</v>
      </c>
      <c r="N36">
        <v>0</v>
      </c>
      <c r="O36">
        <v>0.05</v>
      </c>
      <c r="P36">
        <v>2</v>
      </c>
      <c r="Q36" t="s">
        <v>124</v>
      </c>
      <c r="R36" t="s">
        <v>182</v>
      </c>
      <c r="S36" t="s">
        <v>183</v>
      </c>
      <c r="T36" t="s">
        <v>184</v>
      </c>
      <c r="U36" t="s">
        <v>128</v>
      </c>
      <c r="V36" t="s">
        <v>129</v>
      </c>
      <c r="W36" t="s">
        <v>165</v>
      </c>
      <c r="X36" t="s">
        <v>130</v>
      </c>
      <c r="Y36" t="s">
        <v>185</v>
      </c>
      <c r="Z36" t="s">
        <v>132</v>
      </c>
      <c r="AA36" t="s">
        <v>167</v>
      </c>
      <c r="AB36" t="s">
        <v>168</v>
      </c>
      <c r="AC36" t="s">
        <v>169</v>
      </c>
      <c r="AD36" t="s">
        <v>142</v>
      </c>
      <c r="AE36" t="s">
        <v>137</v>
      </c>
      <c r="AF36" t="s">
        <v>128</v>
      </c>
    </row>
    <row r="37" spans="1:32" x14ac:dyDescent="0.15">
      <c r="A37" t="s">
        <v>122</v>
      </c>
      <c r="B37" t="s">
        <v>80</v>
      </c>
      <c r="C37" t="s">
        <v>123</v>
      </c>
      <c r="D37" t="s">
        <v>86</v>
      </c>
      <c r="E37">
        <v>0</v>
      </c>
      <c r="F37">
        <v>9.4</v>
      </c>
      <c r="G37">
        <v>7.1999999999999995E-2</v>
      </c>
      <c r="H37">
        <v>150</v>
      </c>
      <c r="I37">
        <v>50</v>
      </c>
      <c r="J37">
        <v>1</v>
      </c>
      <c r="K37">
        <v>45</v>
      </c>
      <c r="L37">
        <v>-10800</v>
      </c>
      <c r="M37">
        <v>0</v>
      </c>
      <c r="N37">
        <v>0</v>
      </c>
      <c r="O37">
        <v>0.05</v>
      </c>
      <c r="P37">
        <v>2</v>
      </c>
      <c r="Q37" t="s">
        <v>124</v>
      </c>
      <c r="R37" t="s">
        <v>186</v>
      </c>
      <c r="S37" t="s">
        <v>187</v>
      </c>
      <c r="T37" t="s">
        <v>188</v>
      </c>
      <c r="U37" t="s">
        <v>128</v>
      </c>
      <c r="V37" t="s">
        <v>129</v>
      </c>
      <c r="W37" t="s">
        <v>165</v>
      </c>
      <c r="X37" t="s">
        <v>130</v>
      </c>
      <c r="Y37" t="s">
        <v>189</v>
      </c>
      <c r="Z37" t="s">
        <v>132</v>
      </c>
      <c r="AA37" t="s">
        <v>167</v>
      </c>
      <c r="AB37" t="s">
        <v>168</v>
      </c>
      <c r="AC37" t="s">
        <v>169</v>
      </c>
      <c r="AD37" t="s">
        <v>142</v>
      </c>
      <c r="AE37" t="s">
        <v>137</v>
      </c>
      <c r="AF37" t="s">
        <v>128</v>
      </c>
    </row>
    <row r="38" spans="1:32" x14ac:dyDescent="0.15">
      <c r="A38" t="s">
        <v>122</v>
      </c>
      <c r="B38" t="s">
        <v>80</v>
      </c>
      <c r="C38" t="s">
        <v>123</v>
      </c>
      <c r="D38" t="s">
        <v>86</v>
      </c>
      <c r="E38">
        <v>0</v>
      </c>
      <c r="F38">
        <v>9.4</v>
      </c>
      <c r="G38">
        <v>7.1999999999999995E-2</v>
      </c>
      <c r="H38">
        <v>150</v>
      </c>
      <c r="I38">
        <v>50</v>
      </c>
      <c r="J38">
        <v>1</v>
      </c>
      <c r="K38">
        <v>45</v>
      </c>
      <c r="L38">
        <v>-10800</v>
      </c>
      <c r="M38">
        <v>0</v>
      </c>
      <c r="N38">
        <v>0</v>
      </c>
      <c r="O38">
        <v>0.05</v>
      </c>
      <c r="P38">
        <v>2</v>
      </c>
      <c r="Q38" t="s">
        <v>124</v>
      </c>
      <c r="R38" t="s">
        <v>190</v>
      </c>
      <c r="S38" t="s">
        <v>191</v>
      </c>
      <c r="T38" t="s">
        <v>192</v>
      </c>
      <c r="U38" t="s">
        <v>128</v>
      </c>
      <c r="V38" t="s">
        <v>129</v>
      </c>
      <c r="W38" t="s">
        <v>165</v>
      </c>
      <c r="X38" t="s">
        <v>130</v>
      </c>
      <c r="Y38" t="s">
        <v>193</v>
      </c>
      <c r="Z38" t="s">
        <v>132</v>
      </c>
      <c r="AA38" t="s">
        <v>167</v>
      </c>
      <c r="AB38" t="s">
        <v>168</v>
      </c>
      <c r="AC38" t="s">
        <v>169</v>
      </c>
      <c r="AD38" t="s">
        <v>142</v>
      </c>
      <c r="AE38" t="s">
        <v>137</v>
      </c>
      <c r="AF38" t="s">
        <v>128</v>
      </c>
    </row>
    <row r="39" spans="1:32" x14ac:dyDescent="0.15">
      <c r="A39" t="s">
        <v>122</v>
      </c>
      <c r="B39" t="s">
        <v>80</v>
      </c>
      <c r="C39" t="s">
        <v>123</v>
      </c>
      <c r="D39" t="s">
        <v>86</v>
      </c>
      <c r="E39">
        <v>0</v>
      </c>
      <c r="F39">
        <v>9.4</v>
      </c>
      <c r="G39">
        <v>7.1999999999999995E-2</v>
      </c>
      <c r="H39">
        <v>150</v>
      </c>
      <c r="I39">
        <v>50</v>
      </c>
      <c r="J39">
        <v>1</v>
      </c>
      <c r="K39">
        <v>45</v>
      </c>
      <c r="L39">
        <v>-10800</v>
      </c>
      <c r="M39">
        <v>0</v>
      </c>
      <c r="N39">
        <v>0</v>
      </c>
      <c r="O39">
        <v>0.05</v>
      </c>
      <c r="P39">
        <v>2</v>
      </c>
      <c r="Q39" t="s">
        <v>124</v>
      </c>
      <c r="R39" t="s">
        <v>194</v>
      </c>
      <c r="S39" t="s">
        <v>195</v>
      </c>
      <c r="T39" t="s">
        <v>196</v>
      </c>
      <c r="U39" t="s">
        <v>128</v>
      </c>
      <c r="V39" t="s">
        <v>129</v>
      </c>
      <c r="W39" t="s">
        <v>165</v>
      </c>
      <c r="X39" t="s">
        <v>130</v>
      </c>
      <c r="Y39" t="s">
        <v>197</v>
      </c>
      <c r="Z39" t="s">
        <v>132</v>
      </c>
      <c r="AA39" t="s">
        <v>167</v>
      </c>
      <c r="AB39" t="s">
        <v>168</v>
      </c>
      <c r="AC39" t="s">
        <v>169</v>
      </c>
      <c r="AD39" t="s">
        <v>142</v>
      </c>
      <c r="AE39" t="s">
        <v>137</v>
      </c>
      <c r="AF39" t="s">
        <v>128</v>
      </c>
    </row>
    <row r="40" spans="1:32" x14ac:dyDescent="0.15">
      <c r="A40" t="s">
        <v>122</v>
      </c>
      <c r="B40" t="s">
        <v>80</v>
      </c>
      <c r="C40" t="s">
        <v>123</v>
      </c>
      <c r="D40" t="s">
        <v>86</v>
      </c>
      <c r="E40">
        <v>0</v>
      </c>
      <c r="F40">
        <v>9.4</v>
      </c>
      <c r="G40">
        <v>7.1999999999999995E-2</v>
      </c>
      <c r="H40">
        <v>150</v>
      </c>
      <c r="I40">
        <v>50</v>
      </c>
      <c r="J40">
        <v>1</v>
      </c>
      <c r="K40">
        <v>45</v>
      </c>
      <c r="L40">
        <v>-10800</v>
      </c>
      <c r="M40">
        <v>0</v>
      </c>
      <c r="N40">
        <v>0</v>
      </c>
      <c r="O40">
        <v>0.05</v>
      </c>
      <c r="P40">
        <v>2</v>
      </c>
      <c r="Q40" t="s">
        <v>124</v>
      </c>
      <c r="R40" t="s">
        <v>198</v>
      </c>
      <c r="S40" t="s">
        <v>199</v>
      </c>
      <c r="T40" t="s">
        <v>200</v>
      </c>
      <c r="U40" t="s">
        <v>128</v>
      </c>
      <c r="V40" t="s">
        <v>129</v>
      </c>
      <c r="W40" t="s">
        <v>165</v>
      </c>
      <c r="X40" t="s">
        <v>130</v>
      </c>
      <c r="Y40" t="s">
        <v>201</v>
      </c>
      <c r="Z40" t="s">
        <v>132</v>
      </c>
      <c r="AA40" t="s">
        <v>167</v>
      </c>
      <c r="AB40" t="s">
        <v>168</v>
      </c>
      <c r="AC40" t="s">
        <v>169</v>
      </c>
      <c r="AD40" t="s">
        <v>142</v>
      </c>
      <c r="AE40" t="s">
        <v>137</v>
      </c>
      <c r="AF40" t="s">
        <v>128</v>
      </c>
    </row>
    <row r="41" spans="1:32" x14ac:dyDescent="0.15">
      <c r="A41" t="s">
        <v>122</v>
      </c>
      <c r="B41" t="s">
        <v>80</v>
      </c>
      <c r="C41" t="s">
        <v>123</v>
      </c>
      <c r="D41" t="s">
        <v>86</v>
      </c>
      <c r="E41">
        <v>0</v>
      </c>
      <c r="F41">
        <v>9.4</v>
      </c>
      <c r="G41">
        <v>7.1999999999999995E-2</v>
      </c>
      <c r="H41">
        <v>150</v>
      </c>
      <c r="I41">
        <v>50</v>
      </c>
      <c r="J41">
        <v>1</v>
      </c>
      <c r="K41">
        <v>45</v>
      </c>
      <c r="L41">
        <v>-10800</v>
      </c>
      <c r="M41">
        <v>0</v>
      </c>
      <c r="N41">
        <v>0</v>
      </c>
      <c r="O41">
        <v>0.05</v>
      </c>
      <c r="P41">
        <v>2</v>
      </c>
      <c r="Q41" t="s">
        <v>124</v>
      </c>
      <c r="R41" t="s">
        <v>202</v>
      </c>
      <c r="S41" t="s">
        <v>203</v>
      </c>
      <c r="T41" t="s">
        <v>204</v>
      </c>
      <c r="U41" t="s">
        <v>128</v>
      </c>
      <c r="V41" t="s">
        <v>129</v>
      </c>
      <c r="W41" t="s">
        <v>165</v>
      </c>
      <c r="X41" t="s">
        <v>130</v>
      </c>
      <c r="Y41" t="s">
        <v>205</v>
      </c>
      <c r="Z41" t="s">
        <v>132</v>
      </c>
      <c r="AA41" t="s">
        <v>167</v>
      </c>
      <c r="AB41" t="s">
        <v>168</v>
      </c>
      <c r="AC41" t="s">
        <v>169</v>
      </c>
      <c r="AD41" t="s">
        <v>142</v>
      </c>
      <c r="AE41" t="s">
        <v>137</v>
      </c>
      <c r="AF41" t="s">
        <v>128</v>
      </c>
    </row>
    <row r="42" spans="1:32" x14ac:dyDescent="0.15">
      <c r="A42" t="s">
        <v>122</v>
      </c>
      <c r="B42" t="s">
        <v>80</v>
      </c>
      <c r="C42" t="s">
        <v>123</v>
      </c>
      <c r="D42" t="s">
        <v>86</v>
      </c>
      <c r="E42">
        <v>0</v>
      </c>
      <c r="F42">
        <v>9.4</v>
      </c>
      <c r="G42">
        <v>7.1999999999999995E-2</v>
      </c>
      <c r="H42">
        <v>150</v>
      </c>
      <c r="I42">
        <v>50</v>
      </c>
      <c r="J42">
        <v>1</v>
      </c>
      <c r="K42">
        <v>45</v>
      </c>
      <c r="L42">
        <v>-10800</v>
      </c>
      <c r="M42">
        <v>0</v>
      </c>
      <c r="N42">
        <v>0</v>
      </c>
      <c r="O42">
        <v>0.05</v>
      </c>
      <c r="P42">
        <v>2</v>
      </c>
      <c r="Q42" t="s">
        <v>124</v>
      </c>
      <c r="R42" t="s">
        <v>206</v>
      </c>
      <c r="S42" t="s">
        <v>207</v>
      </c>
      <c r="T42" t="s">
        <v>208</v>
      </c>
      <c r="U42" t="s">
        <v>128</v>
      </c>
      <c r="V42" t="s">
        <v>129</v>
      </c>
      <c r="W42" t="s">
        <v>165</v>
      </c>
      <c r="X42" t="s">
        <v>130</v>
      </c>
      <c r="Y42" t="s">
        <v>209</v>
      </c>
      <c r="Z42" t="s">
        <v>132</v>
      </c>
      <c r="AA42" t="s">
        <v>167</v>
      </c>
      <c r="AB42" t="s">
        <v>168</v>
      </c>
      <c r="AC42" t="s">
        <v>169</v>
      </c>
      <c r="AD42" t="s">
        <v>142</v>
      </c>
      <c r="AE42" t="s">
        <v>137</v>
      </c>
      <c r="AF42" t="s">
        <v>128</v>
      </c>
    </row>
    <row r="43" spans="1:32" x14ac:dyDescent="0.15">
      <c r="A43" t="s">
        <v>122</v>
      </c>
      <c r="B43" t="s">
        <v>80</v>
      </c>
      <c r="C43" t="s">
        <v>123</v>
      </c>
      <c r="D43" t="s">
        <v>86</v>
      </c>
      <c r="E43">
        <v>0</v>
      </c>
      <c r="F43">
        <v>9.4</v>
      </c>
      <c r="G43">
        <v>7.1999999999999995E-2</v>
      </c>
      <c r="H43">
        <v>150</v>
      </c>
      <c r="I43">
        <v>50</v>
      </c>
      <c r="J43">
        <v>1</v>
      </c>
      <c r="K43">
        <v>45</v>
      </c>
      <c r="L43">
        <v>-10800</v>
      </c>
      <c r="M43">
        <v>0</v>
      </c>
      <c r="N43">
        <v>0</v>
      </c>
      <c r="O43">
        <v>0.05</v>
      </c>
      <c r="P43">
        <v>2</v>
      </c>
      <c r="Q43" t="s">
        <v>124</v>
      </c>
      <c r="R43" t="s">
        <v>125</v>
      </c>
      <c r="S43" t="s">
        <v>126</v>
      </c>
      <c r="T43" t="s">
        <v>127</v>
      </c>
      <c r="U43" t="s">
        <v>128</v>
      </c>
      <c r="V43" t="s">
        <v>129</v>
      </c>
      <c r="W43" t="s">
        <v>128</v>
      </c>
      <c r="X43" t="s">
        <v>130</v>
      </c>
      <c r="Y43" t="s">
        <v>131</v>
      </c>
      <c r="Z43" t="s">
        <v>132</v>
      </c>
      <c r="AA43" t="s">
        <v>133</v>
      </c>
      <c r="AB43" t="s">
        <v>134</v>
      </c>
      <c r="AC43" t="s">
        <v>135</v>
      </c>
      <c r="AD43" t="s">
        <v>136</v>
      </c>
      <c r="AE43" t="s">
        <v>137</v>
      </c>
      <c r="AF43" t="s">
        <v>128</v>
      </c>
    </row>
    <row r="44" spans="1:32" x14ac:dyDescent="0.15">
      <c r="A44" t="s">
        <v>122</v>
      </c>
      <c r="B44" t="s">
        <v>80</v>
      </c>
      <c r="C44" t="s">
        <v>123</v>
      </c>
      <c r="D44" t="s">
        <v>86</v>
      </c>
      <c r="E44">
        <v>0</v>
      </c>
      <c r="F44">
        <v>9.4</v>
      </c>
      <c r="G44">
        <v>7.1999999999999995E-2</v>
      </c>
      <c r="H44">
        <v>150</v>
      </c>
      <c r="I44">
        <v>50</v>
      </c>
      <c r="J44">
        <v>1</v>
      </c>
      <c r="K44">
        <v>45</v>
      </c>
      <c r="L44">
        <v>-10800</v>
      </c>
      <c r="M44">
        <v>0</v>
      </c>
      <c r="N44">
        <v>0</v>
      </c>
      <c r="O44">
        <v>0.05</v>
      </c>
      <c r="P44">
        <v>2</v>
      </c>
      <c r="Q44" t="s">
        <v>124</v>
      </c>
      <c r="R44" t="s">
        <v>138</v>
      </c>
      <c r="S44" t="s">
        <v>127</v>
      </c>
      <c r="T44" t="s">
        <v>139</v>
      </c>
      <c r="U44" t="s">
        <v>128</v>
      </c>
      <c r="V44" t="s">
        <v>129</v>
      </c>
      <c r="W44" t="s">
        <v>128</v>
      </c>
      <c r="X44" t="s">
        <v>130</v>
      </c>
      <c r="Y44" t="s">
        <v>140</v>
      </c>
      <c r="Z44" t="s">
        <v>132</v>
      </c>
      <c r="AA44" t="s">
        <v>133</v>
      </c>
      <c r="AB44" t="s">
        <v>134</v>
      </c>
      <c r="AC44" t="s">
        <v>141</v>
      </c>
      <c r="AD44" t="s">
        <v>142</v>
      </c>
      <c r="AE44" t="s">
        <v>137</v>
      </c>
      <c r="AF44" t="s">
        <v>128</v>
      </c>
    </row>
    <row r="45" spans="1:32" x14ac:dyDescent="0.15">
      <c r="A45" t="s">
        <v>122</v>
      </c>
      <c r="B45" t="s">
        <v>80</v>
      </c>
      <c r="C45" t="s">
        <v>123</v>
      </c>
      <c r="D45" t="s">
        <v>86</v>
      </c>
      <c r="E45">
        <v>0</v>
      </c>
      <c r="F45">
        <v>9.4</v>
      </c>
      <c r="G45">
        <v>7.1999999999999995E-2</v>
      </c>
      <c r="H45">
        <v>150</v>
      </c>
      <c r="I45">
        <v>50</v>
      </c>
      <c r="J45">
        <v>1</v>
      </c>
      <c r="K45">
        <v>45</v>
      </c>
      <c r="L45">
        <v>-10800</v>
      </c>
      <c r="M45">
        <v>0</v>
      </c>
      <c r="N45">
        <v>0</v>
      </c>
      <c r="O45">
        <v>0.05</v>
      </c>
      <c r="P45">
        <v>2</v>
      </c>
      <c r="Q45" t="s">
        <v>124</v>
      </c>
      <c r="R45" t="s">
        <v>143</v>
      </c>
      <c r="S45" t="s">
        <v>144</v>
      </c>
      <c r="T45" t="s">
        <v>145</v>
      </c>
      <c r="U45" t="s">
        <v>128</v>
      </c>
      <c r="V45" t="s">
        <v>129</v>
      </c>
      <c r="W45" t="s">
        <v>128</v>
      </c>
      <c r="X45" t="s">
        <v>130</v>
      </c>
      <c r="Y45" t="s">
        <v>146</v>
      </c>
      <c r="Z45" t="s">
        <v>132</v>
      </c>
      <c r="AA45" t="s">
        <v>133</v>
      </c>
      <c r="AB45" t="s">
        <v>134</v>
      </c>
      <c r="AC45" t="s">
        <v>147</v>
      </c>
      <c r="AD45" t="s">
        <v>142</v>
      </c>
      <c r="AE45" t="s">
        <v>137</v>
      </c>
      <c r="AF45" t="s">
        <v>128</v>
      </c>
    </row>
    <row r="46" spans="1:32" x14ac:dyDescent="0.15">
      <c r="A46" t="s">
        <v>122</v>
      </c>
      <c r="B46" t="s">
        <v>80</v>
      </c>
      <c r="C46" t="s">
        <v>123</v>
      </c>
      <c r="D46" t="s">
        <v>86</v>
      </c>
      <c r="E46">
        <v>0</v>
      </c>
      <c r="F46">
        <v>9.4</v>
      </c>
      <c r="G46">
        <v>7.1999999999999995E-2</v>
      </c>
      <c r="H46">
        <v>150</v>
      </c>
      <c r="I46">
        <v>50</v>
      </c>
      <c r="J46">
        <v>1</v>
      </c>
      <c r="K46">
        <v>45</v>
      </c>
      <c r="L46">
        <v>-10800</v>
      </c>
      <c r="M46">
        <v>0</v>
      </c>
      <c r="N46">
        <v>0</v>
      </c>
      <c r="O46">
        <v>0.05</v>
      </c>
      <c r="P46">
        <v>2</v>
      </c>
      <c r="Q46" t="s">
        <v>124</v>
      </c>
      <c r="R46" t="s">
        <v>148</v>
      </c>
      <c r="S46" t="s">
        <v>149</v>
      </c>
      <c r="T46" t="s">
        <v>150</v>
      </c>
      <c r="U46" t="s">
        <v>128</v>
      </c>
      <c r="V46" t="s">
        <v>129</v>
      </c>
      <c r="W46" t="s">
        <v>128</v>
      </c>
      <c r="X46" t="s">
        <v>130</v>
      </c>
      <c r="Y46" t="s">
        <v>151</v>
      </c>
      <c r="Z46" t="s">
        <v>132</v>
      </c>
      <c r="AA46" t="s">
        <v>133</v>
      </c>
      <c r="AB46" t="s">
        <v>134</v>
      </c>
      <c r="AC46" t="s">
        <v>152</v>
      </c>
      <c r="AD46" t="s">
        <v>136</v>
      </c>
      <c r="AE46" t="s">
        <v>137</v>
      </c>
      <c r="AF46" t="s">
        <v>128</v>
      </c>
    </row>
    <row r="47" spans="1:32" x14ac:dyDescent="0.15">
      <c r="A47" t="s">
        <v>122</v>
      </c>
      <c r="B47" t="s">
        <v>80</v>
      </c>
      <c r="C47" t="s">
        <v>123</v>
      </c>
      <c r="D47" t="s">
        <v>86</v>
      </c>
      <c r="E47">
        <v>0</v>
      </c>
      <c r="F47">
        <v>9.4</v>
      </c>
      <c r="G47">
        <v>7.1999999999999995E-2</v>
      </c>
      <c r="H47">
        <v>150</v>
      </c>
      <c r="I47">
        <v>50</v>
      </c>
      <c r="J47">
        <v>1</v>
      </c>
      <c r="K47">
        <v>45</v>
      </c>
      <c r="L47">
        <v>-10800</v>
      </c>
      <c r="M47">
        <v>0</v>
      </c>
      <c r="N47">
        <v>0</v>
      </c>
      <c r="O47">
        <v>0.05</v>
      </c>
      <c r="P47">
        <v>2</v>
      </c>
      <c r="Q47" t="s">
        <v>124</v>
      </c>
      <c r="R47" t="s">
        <v>153</v>
      </c>
      <c r="S47" t="s">
        <v>139</v>
      </c>
      <c r="T47" t="s">
        <v>154</v>
      </c>
      <c r="U47" t="s">
        <v>128</v>
      </c>
      <c r="V47" t="s">
        <v>129</v>
      </c>
      <c r="W47" t="s">
        <v>128</v>
      </c>
      <c r="X47" t="s">
        <v>130</v>
      </c>
      <c r="Y47" t="s">
        <v>155</v>
      </c>
      <c r="Z47" t="s">
        <v>132</v>
      </c>
      <c r="AA47" t="s">
        <v>133</v>
      </c>
      <c r="AB47" t="s">
        <v>134</v>
      </c>
      <c r="AC47" t="s">
        <v>156</v>
      </c>
      <c r="AD47" t="s">
        <v>136</v>
      </c>
      <c r="AE47" t="s">
        <v>137</v>
      </c>
      <c r="AF47" t="s">
        <v>128</v>
      </c>
    </row>
    <row r="48" spans="1:32" x14ac:dyDescent="0.15">
      <c r="A48" t="s">
        <v>122</v>
      </c>
      <c r="B48" t="s">
        <v>80</v>
      </c>
      <c r="C48" t="s">
        <v>123</v>
      </c>
      <c r="D48" t="s">
        <v>86</v>
      </c>
      <c r="E48">
        <v>0</v>
      </c>
      <c r="F48">
        <v>9.4</v>
      </c>
      <c r="G48">
        <v>7.1999999999999995E-2</v>
      </c>
      <c r="H48">
        <v>150</v>
      </c>
      <c r="I48">
        <v>50</v>
      </c>
      <c r="J48">
        <v>1</v>
      </c>
      <c r="K48">
        <v>45</v>
      </c>
      <c r="L48">
        <v>-10800</v>
      </c>
      <c r="M48">
        <v>0</v>
      </c>
      <c r="N48">
        <v>0</v>
      </c>
      <c r="O48">
        <v>0.05</v>
      </c>
      <c r="P48">
        <v>2</v>
      </c>
      <c r="Q48" t="s">
        <v>124</v>
      </c>
      <c r="R48" t="s">
        <v>157</v>
      </c>
      <c r="S48" t="s">
        <v>158</v>
      </c>
      <c r="T48" t="s">
        <v>159</v>
      </c>
      <c r="U48" t="s">
        <v>128</v>
      </c>
      <c r="V48" t="s">
        <v>129</v>
      </c>
      <c r="W48" t="s">
        <v>128</v>
      </c>
      <c r="X48" t="s">
        <v>130</v>
      </c>
      <c r="Y48" t="s">
        <v>160</v>
      </c>
      <c r="Z48" t="s">
        <v>132</v>
      </c>
      <c r="AA48" t="s">
        <v>133</v>
      </c>
      <c r="AB48" t="s">
        <v>134</v>
      </c>
      <c r="AC48" t="s">
        <v>161</v>
      </c>
      <c r="AD48" t="s">
        <v>136</v>
      </c>
      <c r="AE48" t="s">
        <v>137</v>
      </c>
      <c r="AF48" t="s">
        <v>128</v>
      </c>
    </row>
    <row r="49" spans="1:32" x14ac:dyDescent="0.15">
      <c r="A49" t="s">
        <v>122</v>
      </c>
      <c r="B49" t="s">
        <v>80</v>
      </c>
      <c r="C49" t="s">
        <v>123</v>
      </c>
      <c r="D49" t="s">
        <v>86</v>
      </c>
      <c r="E49">
        <v>0</v>
      </c>
      <c r="F49">
        <v>9.4</v>
      </c>
      <c r="G49">
        <v>7.1999999999999995E-2</v>
      </c>
      <c r="H49">
        <v>150</v>
      </c>
      <c r="I49">
        <v>50</v>
      </c>
      <c r="J49">
        <v>1</v>
      </c>
      <c r="K49">
        <v>45</v>
      </c>
      <c r="L49">
        <v>-10800</v>
      </c>
      <c r="M49">
        <v>0</v>
      </c>
      <c r="N49">
        <v>0</v>
      </c>
      <c r="O49">
        <v>0.05</v>
      </c>
      <c r="P49">
        <v>2</v>
      </c>
      <c r="Q49" t="s">
        <v>124</v>
      </c>
      <c r="R49" t="s">
        <v>162</v>
      </c>
      <c r="S49" t="s">
        <v>163</v>
      </c>
      <c r="T49" t="s">
        <v>164</v>
      </c>
      <c r="U49" t="s">
        <v>128</v>
      </c>
      <c r="V49" t="s">
        <v>129</v>
      </c>
      <c r="W49" t="s">
        <v>165</v>
      </c>
      <c r="X49" t="s">
        <v>130</v>
      </c>
      <c r="Y49" t="s">
        <v>166</v>
      </c>
      <c r="Z49" t="s">
        <v>132</v>
      </c>
      <c r="AA49" t="s">
        <v>167</v>
      </c>
      <c r="AB49" t="s">
        <v>168</v>
      </c>
      <c r="AC49" t="s">
        <v>169</v>
      </c>
      <c r="AD49" t="s">
        <v>142</v>
      </c>
      <c r="AE49" t="s">
        <v>137</v>
      </c>
      <c r="AF49" t="s">
        <v>128</v>
      </c>
    </row>
    <row r="50" spans="1:32" x14ac:dyDescent="0.15">
      <c r="A50" t="s">
        <v>122</v>
      </c>
      <c r="B50" t="s">
        <v>80</v>
      </c>
      <c r="C50" t="s">
        <v>123</v>
      </c>
      <c r="D50" t="s">
        <v>86</v>
      </c>
      <c r="E50">
        <v>0</v>
      </c>
      <c r="F50">
        <v>9.4</v>
      </c>
      <c r="G50">
        <v>7.1999999999999995E-2</v>
      </c>
      <c r="H50">
        <v>150</v>
      </c>
      <c r="I50">
        <v>50</v>
      </c>
      <c r="J50">
        <v>1</v>
      </c>
      <c r="K50">
        <v>45</v>
      </c>
      <c r="L50">
        <v>-10800</v>
      </c>
      <c r="M50">
        <v>0</v>
      </c>
      <c r="N50">
        <v>0</v>
      </c>
      <c r="O50">
        <v>0.05</v>
      </c>
      <c r="P50">
        <v>2</v>
      </c>
      <c r="Q50" t="s">
        <v>124</v>
      </c>
      <c r="R50" t="s">
        <v>170</v>
      </c>
      <c r="S50" t="s">
        <v>171</v>
      </c>
      <c r="T50" t="s">
        <v>172</v>
      </c>
      <c r="U50" t="s">
        <v>128</v>
      </c>
      <c r="V50" t="s">
        <v>129</v>
      </c>
      <c r="W50" t="s">
        <v>165</v>
      </c>
      <c r="X50" t="s">
        <v>130</v>
      </c>
      <c r="Y50" t="s">
        <v>173</v>
      </c>
      <c r="Z50" t="s">
        <v>132</v>
      </c>
      <c r="AA50" t="s">
        <v>167</v>
      </c>
      <c r="AB50" t="s">
        <v>168</v>
      </c>
      <c r="AC50" t="s">
        <v>169</v>
      </c>
      <c r="AD50" t="s">
        <v>142</v>
      </c>
      <c r="AE50" t="s">
        <v>137</v>
      </c>
      <c r="AF50" t="s">
        <v>128</v>
      </c>
    </row>
    <row r="51" spans="1:32" x14ac:dyDescent="0.15">
      <c r="A51" t="s">
        <v>122</v>
      </c>
      <c r="B51" t="s">
        <v>80</v>
      </c>
      <c r="C51" t="s">
        <v>123</v>
      </c>
      <c r="D51" t="s">
        <v>86</v>
      </c>
      <c r="E51">
        <v>0</v>
      </c>
      <c r="F51">
        <v>9.4</v>
      </c>
      <c r="G51">
        <v>7.1999999999999995E-2</v>
      </c>
      <c r="H51">
        <v>150</v>
      </c>
      <c r="I51">
        <v>50</v>
      </c>
      <c r="J51">
        <v>1</v>
      </c>
      <c r="K51">
        <v>45</v>
      </c>
      <c r="L51">
        <v>-10800</v>
      </c>
      <c r="M51">
        <v>0</v>
      </c>
      <c r="N51">
        <v>0</v>
      </c>
      <c r="O51">
        <v>0.05</v>
      </c>
      <c r="P51">
        <v>2</v>
      </c>
      <c r="Q51" t="s">
        <v>124</v>
      </c>
      <c r="R51" t="s">
        <v>174</v>
      </c>
      <c r="S51" t="s">
        <v>175</v>
      </c>
      <c r="T51" t="s">
        <v>176</v>
      </c>
      <c r="U51" t="s">
        <v>128</v>
      </c>
      <c r="V51" t="s">
        <v>129</v>
      </c>
      <c r="W51" t="s">
        <v>165</v>
      </c>
      <c r="X51" t="s">
        <v>130</v>
      </c>
      <c r="Y51" t="s">
        <v>177</v>
      </c>
      <c r="Z51" t="s">
        <v>132</v>
      </c>
      <c r="AA51" t="s">
        <v>167</v>
      </c>
      <c r="AB51" t="s">
        <v>168</v>
      </c>
      <c r="AC51" t="s">
        <v>169</v>
      </c>
      <c r="AD51" t="s">
        <v>142</v>
      </c>
      <c r="AE51" t="s">
        <v>137</v>
      </c>
      <c r="AF51" t="s">
        <v>128</v>
      </c>
    </row>
    <row r="52" spans="1:32" x14ac:dyDescent="0.15">
      <c r="A52" t="s">
        <v>122</v>
      </c>
      <c r="B52" t="s">
        <v>80</v>
      </c>
      <c r="C52" t="s">
        <v>123</v>
      </c>
      <c r="D52" t="s">
        <v>86</v>
      </c>
      <c r="E52">
        <v>0</v>
      </c>
      <c r="F52">
        <v>9.4</v>
      </c>
      <c r="G52">
        <v>7.1999999999999995E-2</v>
      </c>
      <c r="H52">
        <v>150</v>
      </c>
      <c r="I52">
        <v>50</v>
      </c>
      <c r="J52">
        <v>1</v>
      </c>
      <c r="K52">
        <v>45</v>
      </c>
      <c r="L52">
        <v>-10800</v>
      </c>
      <c r="M52">
        <v>0</v>
      </c>
      <c r="N52">
        <v>0</v>
      </c>
      <c r="O52">
        <v>0.05</v>
      </c>
      <c r="P52">
        <v>2</v>
      </c>
      <c r="Q52" t="s">
        <v>124</v>
      </c>
      <c r="R52" t="s">
        <v>178</v>
      </c>
      <c r="S52" t="s">
        <v>179</v>
      </c>
      <c r="T52" t="s">
        <v>180</v>
      </c>
      <c r="U52" t="s">
        <v>128</v>
      </c>
      <c r="V52" t="s">
        <v>129</v>
      </c>
      <c r="W52" t="s">
        <v>165</v>
      </c>
      <c r="X52" t="s">
        <v>130</v>
      </c>
      <c r="Y52" t="s">
        <v>181</v>
      </c>
      <c r="Z52" t="s">
        <v>132</v>
      </c>
      <c r="AA52" t="s">
        <v>167</v>
      </c>
      <c r="AB52" t="s">
        <v>168</v>
      </c>
      <c r="AC52" t="s">
        <v>169</v>
      </c>
      <c r="AD52" t="s">
        <v>142</v>
      </c>
      <c r="AE52" t="s">
        <v>137</v>
      </c>
      <c r="AF52" t="s">
        <v>128</v>
      </c>
    </row>
    <row r="53" spans="1:32" x14ac:dyDescent="0.15">
      <c r="A53" t="s">
        <v>122</v>
      </c>
      <c r="B53" t="s">
        <v>80</v>
      </c>
      <c r="C53" t="s">
        <v>123</v>
      </c>
      <c r="D53" t="s">
        <v>86</v>
      </c>
      <c r="E53">
        <v>0</v>
      </c>
      <c r="F53">
        <v>9.4</v>
      </c>
      <c r="G53">
        <v>7.1999999999999995E-2</v>
      </c>
      <c r="H53">
        <v>150</v>
      </c>
      <c r="I53">
        <v>50</v>
      </c>
      <c r="J53">
        <v>1</v>
      </c>
      <c r="K53">
        <v>45</v>
      </c>
      <c r="L53">
        <v>-10800</v>
      </c>
      <c r="M53">
        <v>0</v>
      </c>
      <c r="N53">
        <v>0</v>
      </c>
      <c r="O53">
        <v>0.05</v>
      </c>
      <c r="P53">
        <v>2</v>
      </c>
      <c r="Q53" t="s">
        <v>124</v>
      </c>
      <c r="R53" t="s">
        <v>182</v>
      </c>
      <c r="S53" t="s">
        <v>183</v>
      </c>
      <c r="T53" t="s">
        <v>184</v>
      </c>
      <c r="U53" t="s">
        <v>128</v>
      </c>
      <c r="V53" t="s">
        <v>129</v>
      </c>
      <c r="W53" t="s">
        <v>165</v>
      </c>
      <c r="X53" t="s">
        <v>130</v>
      </c>
      <c r="Y53" t="s">
        <v>185</v>
      </c>
      <c r="Z53" t="s">
        <v>132</v>
      </c>
      <c r="AA53" t="s">
        <v>167</v>
      </c>
      <c r="AB53" t="s">
        <v>168</v>
      </c>
      <c r="AC53" t="s">
        <v>169</v>
      </c>
      <c r="AD53" t="s">
        <v>142</v>
      </c>
      <c r="AE53" t="s">
        <v>137</v>
      </c>
      <c r="AF53" t="s">
        <v>128</v>
      </c>
    </row>
    <row r="54" spans="1:32" x14ac:dyDescent="0.15">
      <c r="A54" t="s">
        <v>122</v>
      </c>
      <c r="B54" t="s">
        <v>80</v>
      </c>
      <c r="C54" t="s">
        <v>123</v>
      </c>
      <c r="D54" t="s">
        <v>86</v>
      </c>
      <c r="E54">
        <v>0</v>
      </c>
      <c r="F54">
        <v>9.4</v>
      </c>
      <c r="G54">
        <v>7.1999999999999995E-2</v>
      </c>
      <c r="H54">
        <v>150</v>
      </c>
      <c r="I54">
        <v>50</v>
      </c>
      <c r="J54">
        <v>1</v>
      </c>
      <c r="K54">
        <v>45</v>
      </c>
      <c r="L54">
        <v>-10800</v>
      </c>
      <c r="M54">
        <v>0</v>
      </c>
      <c r="N54">
        <v>0</v>
      </c>
      <c r="O54">
        <v>0.05</v>
      </c>
      <c r="P54">
        <v>2</v>
      </c>
      <c r="Q54" t="s">
        <v>124</v>
      </c>
      <c r="R54" t="s">
        <v>186</v>
      </c>
      <c r="S54" t="s">
        <v>187</v>
      </c>
      <c r="T54" t="s">
        <v>188</v>
      </c>
      <c r="U54" t="s">
        <v>128</v>
      </c>
      <c r="V54" t="s">
        <v>129</v>
      </c>
      <c r="W54" t="s">
        <v>165</v>
      </c>
      <c r="X54" t="s">
        <v>130</v>
      </c>
      <c r="Y54" t="s">
        <v>189</v>
      </c>
      <c r="Z54" t="s">
        <v>132</v>
      </c>
      <c r="AA54" t="s">
        <v>167</v>
      </c>
      <c r="AB54" t="s">
        <v>168</v>
      </c>
      <c r="AC54" t="s">
        <v>169</v>
      </c>
      <c r="AD54" t="s">
        <v>142</v>
      </c>
      <c r="AE54" t="s">
        <v>137</v>
      </c>
      <c r="AF54" t="s">
        <v>128</v>
      </c>
    </row>
    <row r="55" spans="1:32" x14ac:dyDescent="0.15">
      <c r="A55" t="s">
        <v>122</v>
      </c>
      <c r="B55" t="s">
        <v>80</v>
      </c>
      <c r="C55" t="s">
        <v>123</v>
      </c>
      <c r="D55" t="s">
        <v>86</v>
      </c>
      <c r="E55">
        <v>0</v>
      </c>
      <c r="F55">
        <v>9.4</v>
      </c>
      <c r="G55">
        <v>7.1999999999999995E-2</v>
      </c>
      <c r="H55">
        <v>150</v>
      </c>
      <c r="I55">
        <v>50</v>
      </c>
      <c r="J55">
        <v>1</v>
      </c>
      <c r="K55">
        <v>45</v>
      </c>
      <c r="L55">
        <v>-10800</v>
      </c>
      <c r="M55">
        <v>0</v>
      </c>
      <c r="N55">
        <v>0</v>
      </c>
      <c r="O55">
        <v>0.05</v>
      </c>
      <c r="P55">
        <v>2</v>
      </c>
      <c r="Q55" t="s">
        <v>124</v>
      </c>
      <c r="R55" t="s">
        <v>190</v>
      </c>
      <c r="S55" t="s">
        <v>191</v>
      </c>
      <c r="T55" t="s">
        <v>192</v>
      </c>
      <c r="U55" t="s">
        <v>128</v>
      </c>
      <c r="V55" t="s">
        <v>129</v>
      </c>
      <c r="W55" t="s">
        <v>165</v>
      </c>
      <c r="X55" t="s">
        <v>130</v>
      </c>
      <c r="Y55" t="s">
        <v>193</v>
      </c>
      <c r="Z55" t="s">
        <v>132</v>
      </c>
      <c r="AA55" t="s">
        <v>167</v>
      </c>
      <c r="AB55" t="s">
        <v>168</v>
      </c>
      <c r="AC55" t="s">
        <v>169</v>
      </c>
      <c r="AD55" t="s">
        <v>142</v>
      </c>
      <c r="AE55" t="s">
        <v>137</v>
      </c>
      <c r="AF55" t="s">
        <v>128</v>
      </c>
    </row>
    <row r="56" spans="1:32" x14ac:dyDescent="0.15">
      <c r="A56" t="s">
        <v>122</v>
      </c>
      <c r="B56" t="s">
        <v>80</v>
      </c>
      <c r="C56" t="s">
        <v>123</v>
      </c>
      <c r="D56" t="s">
        <v>86</v>
      </c>
      <c r="E56">
        <v>0</v>
      </c>
      <c r="F56">
        <v>9.4</v>
      </c>
      <c r="G56">
        <v>7.1999999999999995E-2</v>
      </c>
      <c r="H56">
        <v>150</v>
      </c>
      <c r="I56">
        <v>50</v>
      </c>
      <c r="J56">
        <v>1</v>
      </c>
      <c r="K56">
        <v>45</v>
      </c>
      <c r="L56">
        <v>-10800</v>
      </c>
      <c r="M56">
        <v>0</v>
      </c>
      <c r="N56">
        <v>0</v>
      </c>
      <c r="O56">
        <v>0.05</v>
      </c>
      <c r="P56">
        <v>2</v>
      </c>
      <c r="Q56" t="s">
        <v>124</v>
      </c>
      <c r="R56" t="s">
        <v>194</v>
      </c>
      <c r="S56" t="s">
        <v>195</v>
      </c>
      <c r="T56" t="s">
        <v>196</v>
      </c>
      <c r="U56" t="s">
        <v>128</v>
      </c>
      <c r="V56" t="s">
        <v>129</v>
      </c>
      <c r="W56" t="s">
        <v>165</v>
      </c>
      <c r="X56" t="s">
        <v>130</v>
      </c>
      <c r="Y56" t="s">
        <v>197</v>
      </c>
      <c r="Z56" t="s">
        <v>132</v>
      </c>
      <c r="AA56" t="s">
        <v>167</v>
      </c>
      <c r="AB56" t="s">
        <v>168</v>
      </c>
      <c r="AC56" t="s">
        <v>169</v>
      </c>
      <c r="AD56" t="s">
        <v>142</v>
      </c>
      <c r="AE56" t="s">
        <v>137</v>
      </c>
      <c r="AF56" t="s">
        <v>128</v>
      </c>
    </row>
    <row r="57" spans="1:32" x14ac:dyDescent="0.15">
      <c r="A57" t="s">
        <v>122</v>
      </c>
      <c r="B57" t="s">
        <v>80</v>
      </c>
      <c r="C57" t="s">
        <v>123</v>
      </c>
      <c r="D57" t="s">
        <v>86</v>
      </c>
      <c r="E57">
        <v>0</v>
      </c>
      <c r="F57">
        <v>9.4</v>
      </c>
      <c r="G57">
        <v>7.1999999999999995E-2</v>
      </c>
      <c r="H57">
        <v>150</v>
      </c>
      <c r="I57">
        <v>50</v>
      </c>
      <c r="J57">
        <v>1</v>
      </c>
      <c r="K57">
        <v>45</v>
      </c>
      <c r="L57">
        <v>-10800</v>
      </c>
      <c r="M57">
        <v>0</v>
      </c>
      <c r="N57">
        <v>0</v>
      </c>
      <c r="O57">
        <v>0.05</v>
      </c>
      <c r="P57">
        <v>2</v>
      </c>
      <c r="Q57" t="s">
        <v>124</v>
      </c>
      <c r="R57" t="s">
        <v>198</v>
      </c>
      <c r="S57" t="s">
        <v>199</v>
      </c>
      <c r="T57" t="s">
        <v>200</v>
      </c>
      <c r="U57" t="s">
        <v>128</v>
      </c>
      <c r="V57" t="s">
        <v>129</v>
      </c>
      <c r="W57" t="s">
        <v>165</v>
      </c>
      <c r="X57" t="s">
        <v>130</v>
      </c>
      <c r="Y57" t="s">
        <v>201</v>
      </c>
      <c r="Z57" t="s">
        <v>132</v>
      </c>
      <c r="AA57" t="s">
        <v>167</v>
      </c>
      <c r="AB57" t="s">
        <v>168</v>
      </c>
      <c r="AC57" t="s">
        <v>169</v>
      </c>
      <c r="AD57" t="s">
        <v>142</v>
      </c>
      <c r="AE57" t="s">
        <v>137</v>
      </c>
      <c r="AF57" t="s">
        <v>128</v>
      </c>
    </row>
    <row r="58" spans="1:32" x14ac:dyDescent="0.15">
      <c r="A58" t="s">
        <v>122</v>
      </c>
      <c r="B58" t="s">
        <v>80</v>
      </c>
      <c r="C58" t="s">
        <v>123</v>
      </c>
      <c r="D58" t="s">
        <v>86</v>
      </c>
      <c r="E58">
        <v>0</v>
      </c>
      <c r="F58">
        <v>9.4</v>
      </c>
      <c r="G58">
        <v>7.1999999999999995E-2</v>
      </c>
      <c r="H58">
        <v>150</v>
      </c>
      <c r="I58">
        <v>50</v>
      </c>
      <c r="J58">
        <v>1</v>
      </c>
      <c r="K58">
        <v>45</v>
      </c>
      <c r="L58">
        <v>-10800</v>
      </c>
      <c r="M58">
        <v>0</v>
      </c>
      <c r="N58">
        <v>0</v>
      </c>
      <c r="O58">
        <v>0.05</v>
      </c>
      <c r="P58">
        <v>2</v>
      </c>
      <c r="Q58" t="s">
        <v>124</v>
      </c>
      <c r="R58" t="s">
        <v>202</v>
      </c>
      <c r="S58" t="s">
        <v>203</v>
      </c>
      <c r="T58" t="s">
        <v>204</v>
      </c>
      <c r="U58" t="s">
        <v>128</v>
      </c>
      <c r="V58" t="s">
        <v>129</v>
      </c>
      <c r="W58" t="s">
        <v>165</v>
      </c>
      <c r="X58" t="s">
        <v>130</v>
      </c>
      <c r="Y58" t="s">
        <v>205</v>
      </c>
      <c r="Z58" t="s">
        <v>132</v>
      </c>
      <c r="AA58" t="s">
        <v>167</v>
      </c>
      <c r="AB58" t="s">
        <v>168</v>
      </c>
      <c r="AC58" t="s">
        <v>169</v>
      </c>
      <c r="AD58" t="s">
        <v>142</v>
      </c>
      <c r="AE58" t="s">
        <v>137</v>
      </c>
      <c r="AF58" t="s">
        <v>128</v>
      </c>
    </row>
    <row r="59" spans="1:32" x14ac:dyDescent="0.15">
      <c r="A59" t="s">
        <v>122</v>
      </c>
      <c r="B59" t="s">
        <v>80</v>
      </c>
      <c r="C59" t="s">
        <v>123</v>
      </c>
      <c r="D59" t="s">
        <v>86</v>
      </c>
      <c r="E59">
        <v>0</v>
      </c>
      <c r="F59">
        <v>9.4</v>
      </c>
      <c r="G59">
        <v>7.1999999999999995E-2</v>
      </c>
      <c r="H59">
        <v>150</v>
      </c>
      <c r="I59">
        <v>50</v>
      </c>
      <c r="J59">
        <v>1</v>
      </c>
      <c r="K59">
        <v>45</v>
      </c>
      <c r="L59">
        <v>-10800</v>
      </c>
      <c r="M59">
        <v>0</v>
      </c>
      <c r="N59">
        <v>0</v>
      </c>
      <c r="O59">
        <v>0.05</v>
      </c>
      <c r="P59">
        <v>2</v>
      </c>
      <c r="Q59" t="s">
        <v>124</v>
      </c>
      <c r="R59" t="s">
        <v>206</v>
      </c>
      <c r="S59" t="s">
        <v>207</v>
      </c>
      <c r="T59" t="s">
        <v>208</v>
      </c>
      <c r="U59" t="s">
        <v>128</v>
      </c>
      <c r="V59" t="s">
        <v>129</v>
      </c>
      <c r="W59" t="s">
        <v>165</v>
      </c>
      <c r="X59" t="s">
        <v>130</v>
      </c>
      <c r="Y59" t="s">
        <v>209</v>
      </c>
      <c r="Z59" t="s">
        <v>132</v>
      </c>
      <c r="AA59" t="s">
        <v>167</v>
      </c>
      <c r="AB59" t="s">
        <v>168</v>
      </c>
      <c r="AC59" t="s">
        <v>169</v>
      </c>
      <c r="AD59" t="s">
        <v>142</v>
      </c>
      <c r="AE59" t="s">
        <v>137</v>
      </c>
      <c r="AF59" t="s">
        <v>128</v>
      </c>
    </row>
    <row r="60" spans="1:32" x14ac:dyDescent="0.15">
      <c r="A60" t="s">
        <v>122</v>
      </c>
      <c r="B60" t="s">
        <v>80</v>
      </c>
      <c r="C60" t="s">
        <v>123</v>
      </c>
      <c r="D60" t="s">
        <v>86</v>
      </c>
      <c r="E60">
        <v>0</v>
      </c>
      <c r="F60">
        <v>9.4</v>
      </c>
      <c r="G60">
        <v>8.5000000000000006E-2</v>
      </c>
      <c r="H60">
        <v>105</v>
      </c>
      <c r="I60">
        <v>50</v>
      </c>
      <c r="J60">
        <v>1</v>
      </c>
      <c r="K60">
        <v>45</v>
      </c>
      <c r="L60">
        <v>-49300</v>
      </c>
      <c r="M60">
        <v>0</v>
      </c>
      <c r="N60">
        <v>0</v>
      </c>
      <c r="O60">
        <v>0.05</v>
      </c>
      <c r="P60">
        <v>2</v>
      </c>
      <c r="Q60">
        <v>80</v>
      </c>
      <c r="R60" t="s">
        <v>210</v>
      </c>
      <c r="S60" t="s">
        <v>211</v>
      </c>
      <c r="T60" t="s">
        <v>212</v>
      </c>
      <c r="U60" t="s">
        <v>213</v>
      </c>
      <c r="V60" t="s">
        <v>129</v>
      </c>
      <c r="W60" t="s">
        <v>214</v>
      </c>
      <c r="X60" t="s">
        <v>215</v>
      </c>
      <c r="Y60" t="s">
        <v>216</v>
      </c>
      <c r="Z60" t="s">
        <v>132</v>
      </c>
      <c r="AA60" t="s">
        <v>132</v>
      </c>
      <c r="AB60" t="s">
        <v>217</v>
      </c>
      <c r="AC60" t="s">
        <v>218</v>
      </c>
      <c r="AD60" t="s">
        <v>219</v>
      </c>
      <c r="AE60" t="s">
        <v>219</v>
      </c>
      <c r="AF60" t="s">
        <v>220</v>
      </c>
    </row>
    <row r="61" spans="1:32" x14ac:dyDescent="0.15">
      <c r="A61" t="s">
        <v>122</v>
      </c>
      <c r="B61" t="s">
        <v>80</v>
      </c>
      <c r="C61" t="s">
        <v>123</v>
      </c>
      <c r="D61" t="s">
        <v>86</v>
      </c>
      <c r="E61">
        <v>0</v>
      </c>
    </row>
    <row r="62" spans="1:32" x14ac:dyDescent="0.15">
      <c r="A62" t="s">
        <v>122</v>
      </c>
      <c r="B62" t="s">
        <v>80</v>
      </c>
      <c r="C62" t="s">
        <v>123</v>
      </c>
      <c r="D62" t="s">
        <v>86</v>
      </c>
      <c r="E62">
        <v>0</v>
      </c>
      <c r="F62">
        <v>9.4</v>
      </c>
      <c r="G62">
        <v>8.5000000000000006E-2</v>
      </c>
      <c r="H62">
        <v>105</v>
      </c>
      <c r="I62">
        <v>50</v>
      </c>
      <c r="J62">
        <v>1</v>
      </c>
      <c r="K62">
        <v>45</v>
      </c>
      <c r="L62">
        <v>-49300</v>
      </c>
      <c r="M62">
        <v>0</v>
      </c>
      <c r="N62">
        <v>0</v>
      </c>
      <c r="O62">
        <v>0.05</v>
      </c>
      <c r="P62">
        <v>2</v>
      </c>
      <c r="Q62">
        <v>80</v>
      </c>
      <c r="R62" t="s">
        <v>210</v>
      </c>
      <c r="S62" t="s">
        <v>211</v>
      </c>
      <c r="T62" t="s">
        <v>212</v>
      </c>
      <c r="U62" t="s">
        <v>213</v>
      </c>
      <c r="V62" t="s">
        <v>129</v>
      </c>
      <c r="W62" t="s">
        <v>214</v>
      </c>
      <c r="X62" t="s">
        <v>215</v>
      </c>
      <c r="Y62" t="s">
        <v>216</v>
      </c>
      <c r="Z62" t="s">
        <v>132</v>
      </c>
      <c r="AA62" t="s">
        <v>132</v>
      </c>
      <c r="AB62" t="s">
        <v>217</v>
      </c>
      <c r="AC62" t="s">
        <v>218</v>
      </c>
      <c r="AD62" t="s">
        <v>219</v>
      </c>
      <c r="AE62" t="s">
        <v>219</v>
      </c>
      <c r="AF62" t="s">
        <v>220</v>
      </c>
    </row>
    <row r="63" spans="1:32" x14ac:dyDescent="0.15">
      <c r="A63" t="s">
        <v>122</v>
      </c>
      <c r="B63" t="s">
        <v>80</v>
      </c>
      <c r="C63" t="s">
        <v>123</v>
      </c>
      <c r="D63" t="s">
        <v>86</v>
      </c>
      <c r="E63">
        <v>0</v>
      </c>
      <c r="F63">
        <v>9.4</v>
      </c>
      <c r="G63">
        <v>8.5000000000000006E-2</v>
      </c>
      <c r="H63">
        <v>105</v>
      </c>
      <c r="I63">
        <v>50</v>
      </c>
      <c r="J63">
        <v>1</v>
      </c>
      <c r="K63">
        <v>45</v>
      </c>
      <c r="L63">
        <v>-49300</v>
      </c>
      <c r="M63">
        <v>0</v>
      </c>
      <c r="N63">
        <v>0</v>
      </c>
      <c r="O63">
        <v>0.05</v>
      </c>
      <c r="P63">
        <v>2</v>
      </c>
      <c r="Q63">
        <v>80</v>
      </c>
      <c r="R63" t="s">
        <v>210</v>
      </c>
      <c r="S63" t="s">
        <v>211</v>
      </c>
      <c r="T63" t="s">
        <v>212</v>
      </c>
      <c r="U63" t="s">
        <v>213</v>
      </c>
      <c r="V63" t="s">
        <v>129</v>
      </c>
      <c r="W63" t="s">
        <v>214</v>
      </c>
      <c r="X63" t="s">
        <v>215</v>
      </c>
      <c r="Y63" t="s">
        <v>216</v>
      </c>
      <c r="Z63" t="s">
        <v>132</v>
      </c>
      <c r="AA63" t="s">
        <v>132</v>
      </c>
      <c r="AB63" t="s">
        <v>217</v>
      </c>
      <c r="AC63" t="s">
        <v>218</v>
      </c>
      <c r="AD63" t="s">
        <v>219</v>
      </c>
      <c r="AE63" t="s">
        <v>219</v>
      </c>
      <c r="AF63" t="s">
        <v>220</v>
      </c>
    </row>
    <row r="64" spans="1:32" x14ac:dyDescent="0.15">
      <c r="A64" t="s">
        <v>122</v>
      </c>
      <c r="B64" t="s">
        <v>80</v>
      </c>
      <c r="C64" t="s">
        <v>123</v>
      </c>
      <c r="D64" t="s">
        <v>86</v>
      </c>
      <c r="E64">
        <v>0</v>
      </c>
      <c r="F64">
        <v>9.4</v>
      </c>
      <c r="G64">
        <v>8.5000000000000006E-2</v>
      </c>
      <c r="H64">
        <v>105</v>
      </c>
      <c r="I64">
        <v>50</v>
      </c>
      <c r="J64">
        <v>1</v>
      </c>
      <c r="K64">
        <v>45</v>
      </c>
      <c r="L64">
        <v>-49300</v>
      </c>
      <c r="M64">
        <v>0</v>
      </c>
      <c r="N64">
        <v>0</v>
      </c>
      <c r="O64">
        <v>0.05</v>
      </c>
      <c r="P64">
        <v>2</v>
      </c>
      <c r="Q64">
        <v>80</v>
      </c>
      <c r="R64" t="s">
        <v>210</v>
      </c>
      <c r="S64" t="s">
        <v>211</v>
      </c>
      <c r="T64" t="s">
        <v>212</v>
      </c>
      <c r="U64" t="s">
        <v>213</v>
      </c>
      <c r="V64" t="s">
        <v>129</v>
      </c>
      <c r="W64" t="s">
        <v>214</v>
      </c>
      <c r="X64" t="s">
        <v>215</v>
      </c>
      <c r="Y64" t="s">
        <v>216</v>
      </c>
      <c r="Z64" t="s">
        <v>132</v>
      </c>
      <c r="AA64" t="s">
        <v>132</v>
      </c>
      <c r="AB64" t="s">
        <v>217</v>
      </c>
      <c r="AC64" t="s">
        <v>218</v>
      </c>
      <c r="AD64" t="s">
        <v>219</v>
      </c>
      <c r="AE64" t="s">
        <v>219</v>
      </c>
      <c r="AF64" t="s">
        <v>220</v>
      </c>
    </row>
    <row r="65" spans="1:32" x14ac:dyDescent="0.15">
      <c r="A65" t="s">
        <v>122</v>
      </c>
      <c r="B65" t="s">
        <v>80</v>
      </c>
      <c r="C65" t="s">
        <v>123</v>
      </c>
      <c r="D65" t="s">
        <v>86</v>
      </c>
      <c r="E65">
        <v>0</v>
      </c>
      <c r="F65">
        <v>9.4</v>
      </c>
      <c r="G65">
        <v>8.5000000000000006E-2</v>
      </c>
      <c r="H65">
        <v>105</v>
      </c>
      <c r="I65">
        <v>50</v>
      </c>
      <c r="J65">
        <v>1</v>
      </c>
      <c r="K65">
        <v>45</v>
      </c>
      <c r="L65">
        <v>-49300</v>
      </c>
      <c r="M65">
        <v>0</v>
      </c>
      <c r="N65">
        <v>0</v>
      </c>
      <c r="O65">
        <v>0.05</v>
      </c>
      <c r="P65">
        <v>2</v>
      </c>
      <c r="Q65">
        <v>80</v>
      </c>
      <c r="R65" t="s">
        <v>210</v>
      </c>
      <c r="S65" t="s">
        <v>211</v>
      </c>
      <c r="T65" t="s">
        <v>212</v>
      </c>
      <c r="U65" t="s">
        <v>213</v>
      </c>
      <c r="V65" t="s">
        <v>129</v>
      </c>
      <c r="W65" t="s">
        <v>214</v>
      </c>
      <c r="X65" t="s">
        <v>215</v>
      </c>
      <c r="Y65" t="s">
        <v>216</v>
      </c>
      <c r="Z65" t="s">
        <v>132</v>
      </c>
      <c r="AA65" t="s">
        <v>132</v>
      </c>
      <c r="AB65" t="s">
        <v>217</v>
      </c>
      <c r="AC65" t="s">
        <v>218</v>
      </c>
      <c r="AD65" t="s">
        <v>219</v>
      </c>
      <c r="AE65" t="s">
        <v>219</v>
      </c>
      <c r="AF65" t="s">
        <v>220</v>
      </c>
    </row>
    <row r="66" spans="1:32" x14ac:dyDescent="0.15">
      <c r="A66" t="s">
        <v>221</v>
      </c>
      <c r="B66" t="s">
        <v>222</v>
      </c>
      <c r="C66" t="s">
        <v>222</v>
      </c>
      <c r="D66" t="s">
        <v>223</v>
      </c>
      <c r="E66">
        <v>0</v>
      </c>
      <c r="F66">
        <v>9.4</v>
      </c>
      <c r="G66">
        <v>8.5000000000000006E-2</v>
      </c>
      <c r="H66">
        <v>105</v>
      </c>
      <c r="I66">
        <v>50</v>
      </c>
      <c r="J66">
        <v>1</v>
      </c>
      <c r="K66">
        <v>45</v>
      </c>
      <c r="L66">
        <v>-49300</v>
      </c>
      <c r="M66">
        <v>0</v>
      </c>
      <c r="N66">
        <v>0</v>
      </c>
      <c r="O66">
        <v>0.05</v>
      </c>
      <c r="P66">
        <v>2</v>
      </c>
      <c r="Q66">
        <v>80</v>
      </c>
      <c r="R66" t="s">
        <v>210</v>
      </c>
      <c r="S66" t="s">
        <v>211</v>
      </c>
      <c r="T66" t="s">
        <v>212</v>
      </c>
      <c r="U66" t="s">
        <v>213</v>
      </c>
      <c r="V66" t="s">
        <v>129</v>
      </c>
      <c r="W66" t="s">
        <v>214</v>
      </c>
      <c r="X66" t="s">
        <v>215</v>
      </c>
      <c r="Y66" t="s">
        <v>216</v>
      </c>
      <c r="Z66" t="s">
        <v>132</v>
      </c>
      <c r="AA66" t="s">
        <v>132</v>
      </c>
      <c r="AB66" t="s">
        <v>217</v>
      </c>
      <c r="AC66" t="s">
        <v>218</v>
      </c>
      <c r="AD66" t="s">
        <v>219</v>
      </c>
      <c r="AE66" t="s">
        <v>219</v>
      </c>
      <c r="AF66" t="s">
        <v>220</v>
      </c>
    </row>
    <row r="67" spans="1:32" x14ac:dyDescent="0.15">
      <c r="A67" t="s">
        <v>224</v>
      </c>
      <c r="B67" t="s">
        <v>225</v>
      </c>
      <c r="C67" t="s">
        <v>226</v>
      </c>
      <c r="D67" t="s">
        <v>227</v>
      </c>
      <c r="E67">
        <v>0</v>
      </c>
      <c r="F67">
        <v>9.4</v>
      </c>
      <c r="G67">
        <v>8.5000000000000006E-2</v>
      </c>
      <c r="H67">
        <v>105</v>
      </c>
      <c r="I67">
        <v>50</v>
      </c>
      <c r="J67">
        <v>1</v>
      </c>
      <c r="K67">
        <v>45</v>
      </c>
      <c r="L67">
        <v>-49300</v>
      </c>
      <c r="M67">
        <v>0</v>
      </c>
      <c r="N67">
        <v>0</v>
      </c>
      <c r="O67">
        <v>0.05</v>
      </c>
      <c r="P67">
        <v>2</v>
      </c>
      <c r="Q67">
        <v>80</v>
      </c>
      <c r="R67" t="s">
        <v>210</v>
      </c>
      <c r="S67" t="s">
        <v>211</v>
      </c>
      <c r="T67" t="s">
        <v>212</v>
      </c>
      <c r="U67" t="s">
        <v>213</v>
      </c>
      <c r="V67" t="s">
        <v>129</v>
      </c>
      <c r="W67" t="s">
        <v>214</v>
      </c>
      <c r="X67" t="s">
        <v>215</v>
      </c>
      <c r="Y67" t="s">
        <v>216</v>
      </c>
      <c r="Z67" t="s">
        <v>132</v>
      </c>
      <c r="AA67" t="s">
        <v>132</v>
      </c>
      <c r="AB67" t="s">
        <v>217</v>
      </c>
      <c r="AC67" t="s">
        <v>218</v>
      </c>
      <c r="AD67" t="s">
        <v>219</v>
      </c>
      <c r="AE67" t="s">
        <v>219</v>
      </c>
      <c r="AF67" t="s">
        <v>220</v>
      </c>
    </row>
    <row r="68" spans="1:32" x14ac:dyDescent="0.15">
      <c r="A68" t="s">
        <v>228</v>
      </c>
      <c r="B68" t="s">
        <v>229</v>
      </c>
      <c r="C68" t="s">
        <v>230</v>
      </c>
      <c r="D68" t="s">
        <v>231</v>
      </c>
      <c r="E68">
        <v>0</v>
      </c>
      <c r="F68">
        <v>9.4</v>
      </c>
      <c r="G68">
        <v>8.5000000000000006E-2</v>
      </c>
      <c r="H68">
        <v>105</v>
      </c>
      <c r="I68">
        <v>50</v>
      </c>
      <c r="J68">
        <v>1</v>
      </c>
      <c r="K68">
        <v>45</v>
      </c>
      <c r="L68">
        <v>-49300</v>
      </c>
      <c r="M68">
        <v>0</v>
      </c>
      <c r="N68">
        <v>0</v>
      </c>
      <c r="O68">
        <v>0.05</v>
      </c>
      <c r="P68">
        <v>2</v>
      </c>
      <c r="Q68">
        <v>80</v>
      </c>
      <c r="R68" t="s">
        <v>210</v>
      </c>
      <c r="S68" t="s">
        <v>211</v>
      </c>
      <c r="T68" t="s">
        <v>212</v>
      </c>
      <c r="U68" t="s">
        <v>213</v>
      </c>
      <c r="V68" t="s">
        <v>129</v>
      </c>
      <c r="W68" t="s">
        <v>214</v>
      </c>
      <c r="X68" t="s">
        <v>215</v>
      </c>
      <c r="Y68" t="s">
        <v>216</v>
      </c>
      <c r="Z68" t="s">
        <v>132</v>
      </c>
      <c r="AA68" t="s">
        <v>132</v>
      </c>
      <c r="AB68" t="s">
        <v>217</v>
      </c>
      <c r="AC68" t="s">
        <v>218</v>
      </c>
      <c r="AD68" t="s">
        <v>219</v>
      </c>
      <c r="AE68" t="s">
        <v>219</v>
      </c>
      <c r="AF68" t="s">
        <v>220</v>
      </c>
    </row>
  </sheetData>
  <mergeCells count="5">
    <mergeCell ref="F1:J1"/>
    <mergeCell ref="L1:N1"/>
    <mergeCell ref="O1:P1"/>
    <mergeCell ref="Q1:AF1"/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Clay</vt:lpstr>
      <vt:lpstr>FEM_Data_base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Pooyan Ghasemi</dc:creator>
  <cp:lastModifiedBy>Pooyan Ghasemi</cp:lastModifiedBy>
  <dcterms:created xsi:type="dcterms:W3CDTF">2020-05-24T19:20:12Z</dcterms:created>
  <dcterms:modified xsi:type="dcterms:W3CDTF">2021-05-21T09:48:28Z</dcterms:modified>
</cp:coreProperties>
</file>