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WI.net\projects\A225000\A225662\20-Data\GEO\COSPIN\Cospin - EW1\"/>
    </mc:Choice>
  </mc:AlternateContent>
  <xr:revisionPtr revIDLastSave="0" documentId="13_ncr:1_{AE6D8624-E958-4CA2-931C-F6444B7CCD99}" xr6:coauthVersionLast="45" xr6:coauthVersionMax="45" xr10:uidLastSave="{00000000-0000-0000-0000-000000000000}"/>
  <bookViews>
    <workbookView xWindow="-120" yWindow="-120" windowWidth="29040" windowHeight="15840" xr2:uid="{3B52C792-193D-467F-B0D2-8F9C161C4D19}"/>
  </bookViews>
  <sheets>
    <sheet name="Clay" sheetId="1" r:id="rId1"/>
    <sheet name="FEM_Data_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301" i="1" l="1"/>
  <c r="BQ301" i="1"/>
  <c r="BR301" i="1" s="1"/>
  <c r="N301" i="1"/>
  <c r="O301" i="1" l="1"/>
  <c r="K301" i="1"/>
  <c r="BN301" i="1"/>
  <c r="BG301" i="1"/>
  <c r="BF301" i="1"/>
  <c r="Z301" i="1"/>
  <c r="R301" i="1"/>
  <c r="J301" i="1"/>
  <c r="F301" i="1"/>
  <c r="BS300" i="1"/>
  <c r="BQ300" i="1" s="1"/>
  <c r="N300" i="1"/>
  <c r="BR300" i="1" l="1"/>
  <c r="K300" i="1" l="1"/>
  <c r="BN300" i="1"/>
  <c r="J300" i="1"/>
  <c r="BG300" i="1"/>
  <c r="F300" i="1"/>
  <c r="BF300" i="1"/>
  <c r="Z300" i="1"/>
  <c r="R300" i="1"/>
  <c r="O300" i="1"/>
  <c r="N295" i="1" l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BS196" i="1"/>
  <c r="BS197" i="1" s="1"/>
  <c r="BQ196" i="1"/>
  <c r="BR196" i="1" s="1"/>
  <c r="N196" i="1"/>
  <c r="BN196" i="1" l="1"/>
  <c r="AP196" i="1"/>
  <c r="J196" i="1"/>
  <c r="O196" i="1"/>
  <c r="AX196" i="1"/>
  <c r="AU196" i="1"/>
  <c r="AT196" i="1"/>
  <c r="K196" i="1"/>
  <c r="F196" i="1"/>
  <c r="AM196" i="1"/>
  <c r="AQ196" i="1"/>
  <c r="BG196" i="1"/>
  <c r="AL196" i="1"/>
  <c r="AY196" i="1"/>
  <c r="BF196" i="1"/>
  <c r="Z196" i="1"/>
  <c r="R196" i="1"/>
  <c r="BS198" i="1"/>
  <c r="BQ197" i="1"/>
  <c r="A196" i="1"/>
  <c r="BR197" i="1" l="1"/>
  <c r="A197" i="1"/>
  <c r="BQ198" i="1"/>
  <c r="BS199" i="1"/>
  <c r="BS200" i="1" l="1"/>
  <c r="BQ199" i="1"/>
  <c r="BR198" i="1"/>
  <c r="A198" i="1"/>
  <c r="AT197" i="1"/>
  <c r="AP197" i="1"/>
  <c r="BN197" i="1"/>
  <c r="BG197" i="1"/>
  <c r="AL197" i="1"/>
  <c r="O197" i="1"/>
  <c r="BF197" i="1"/>
  <c r="Z197" i="1"/>
  <c r="R197" i="1"/>
  <c r="AY197" i="1"/>
  <c r="AX197" i="1"/>
  <c r="AU197" i="1"/>
  <c r="F197" i="1"/>
  <c r="AQ197" i="1"/>
  <c r="K197" i="1"/>
  <c r="J197" i="1"/>
  <c r="AM197" i="1"/>
  <c r="AX198" i="1" l="1"/>
  <c r="R198" i="1"/>
  <c r="BF198" i="1"/>
  <c r="AU198" i="1"/>
  <c r="J198" i="1"/>
  <c r="AP198" i="1"/>
  <c r="AT198" i="1"/>
  <c r="K198" i="1"/>
  <c r="AQ198" i="1"/>
  <c r="F198" i="1"/>
  <c r="BN198" i="1"/>
  <c r="AM198" i="1"/>
  <c r="O198" i="1"/>
  <c r="BG198" i="1"/>
  <c r="AL198" i="1"/>
  <c r="Z198" i="1"/>
  <c r="AY198" i="1"/>
  <c r="A199" i="1"/>
  <c r="BR199" i="1"/>
  <c r="BS201" i="1"/>
  <c r="BQ200" i="1"/>
  <c r="BR200" i="1" l="1"/>
  <c r="A200" i="1"/>
  <c r="BS202" i="1"/>
  <c r="BQ201" i="1"/>
  <c r="BF199" i="1"/>
  <c r="AL199" i="1"/>
  <c r="J199" i="1"/>
  <c r="AQ199" i="1"/>
  <c r="AP199" i="1"/>
  <c r="F199" i="1"/>
  <c r="BN199" i="1"/>
  <c r="AM199" i="1"/>
  <c r="BG199" i="1"/>
  <c r="AY199" i="1"/>
  <c r="Z199" i="1"/>
  <c r="R199" i="1"/>
  <c r="AX199" i="1"/>
  <c r="O199" i="1"/>
  <c r="K199" i="1"/>
  <c r="AU199" i="1"/>
  <c r="AT199" i="1"/>
  <c r="BR201" i="1" l="1"/>
  <c r="A201" i="1"/>
  <c r="BS203" i="1"/>
  <c r="BQ202" i="1"/>
  <c r="BN200" i="1"/>
  <c r="AP200" i="1"/>
  <c r="J200" i="1"/>
  <c r="AX200" i="1"/>
  <c r="R200" i="1"/>
  <c r="AU200" i="1"/>
  <c r="AM200" i="1"/>
  <c r="Z200" i="1"/>
  <c r="K200" i="1"/>
  <c r="BG200" i="1"/>
  <c r="O200" i="1"/>
  <c r="BF200" i="1"/>
  <c r="AY200" i="1"/>
  <c r="AT200" i="1"/>
  <c r="F200" i="1"/>
  <c r="AQ200" i="1"/>
  <c r="AL200" i="1"/>
  <c r="BR202" i="1" l="1"/>
  <c r="A202" i="1"/>
  <c r="BS204" i="1"/>
  <c r="BQ203" i="1"/>
  <c r="AT201" i="1"/>
  <c r="BF201" i="1"/>
  <c r="AL201" i="1"/>
  <c r="AY201" i="1"/>
  <c r="Z201" i="1"/>
  <c r="AM201" i="1"/>
  <c r="O201" i="1"/>
  <c r="R201" i="1"/>
  <c r="BG201" i="1"/>
  <c r="BN201" i="1"/>
  <c r="AX201" i="1"/>
  <c r="K201" i="1"/>
  <c r="AQ201" i="1"/>
  <c r="AU201" i="1"/>
  <c r="J201" i="1"/>
  <c r="F201" i="1"/>
  <c r="AP201" i="1"/>
  <c r="A203" i="1" l="1"/>
  <c r="BR203" i="1"/>
  <c r="BS205" i="1"/>
  <c r="BQ204" i="1"/>
  <c r="AX202" i="1"/>
  <c r="R202" i="1"/>
  <c r="AU202" i="1"/>
  <c r="BN202" i="1"/>
  <c r="AP202" i="1"/>
  <c r="J202" i="1"/>
  <c r="BG202" i="1"/>
  <c r="AM202" i="1"/>
  <c r="F202" i="1"/>
  <c r="BF202" i="1"/>
  <c r="AY202" i="1"/>
  <c r="AT202" i="1"/>
  <c r="Z202" i="1"/>
  <c r="AQ202" i="1"/>
  <c r="AL202" i="1"/>
  <c r="O202" i="1"/>
  <c r="K202" i="1"/>
  <c r="BR204" i="1" l="1"/>
  <c r="A204" i="1"/>
  <c r="BS206" i="1"/>
  <c r="BQ205" i="1"/>
  <c r="BF203" i="1"/>
  <c r="AL203" i="1"/>
  <c r="AY203" i="1"/>
  <c r="Z203" i="1"/>
  <c r="AT203" i="1"/>
  <c r="AQ203" i="1"/>
  <c r="K203" i="1"/>
  <c r="R203" i="1"/>
  <c r="O203" i="1"/>
  <c r="J203" i="1"/>
  <c r="BN203" i="1"/>
  <c r="BG203" i="1"/>
  <c r="AX203" i="1"/>
  <c r="F203" i="1"/>
  <c r="AU203" i="1"/>
  <c r="AM203" i="1"/>
  <c r="AP203" i="1"/>
  <c r="BR205" i="1" l="1"/>
  <c r="A205" i="1"/>
  <c r="BS207" i="1"/>
  <c r="BQ206" i="1"/>
  <c r="BN204" i="1"/>
  <c r="AP204" i="1"/>
  <c r="J204" i="1"/>
  <c r="BG204" i="1"/>
  <c r="AM204" i="1"/>
  <c r="F204" i="1"/>
  <c r="AX204" i="1"/>
  <c r="R204" i="1"/>
  <c r="AU204" i="1"/>
  <c r="O204" i="1"/>
  <c r="AY204" i="1"/>
  <c r="AT204" i="1"/>
  <c r="AQ204" i="1"/>
  <c r="AL204" i="1"/>
  <c r="Z204" i="1"/>
  <c r="BF204" i="1"/>
  <c r="K204" i="1"/>
  <c r="A206" i="1" l="1"/>
  <c r="BR206" i="1"/>
  <c r="BS208" i="1"/>
  <c r="BQ207" i="1"/>
  <c r="AT205" i="1"/>
  <c r="AQ205" i="1"/>
  <c r="K205" i="1"/>
  <c r="BF205" i="1"/>
  <c r="AL205" i="1"/>
  <c r="AY205" i="1"/>
  <c r="Z205" i="1"/>
  <c r="AM205" i="1"/>
  <c r="R205" i="1"/>
  <c r="BN205" i="1"/>
  <c r="J205" i="1"/>
  <c r="O205" i="1"/>
  <c r="BG205" i="1"/>
  <c r="AX205" i="1"/>
  <c r="F205" i="1"/>
  <c r="AU205" i="1"/>
  <c r="AP205" i="1"/>
  <c r="BQ208" i="1" l="1"/>
  <c r="BS209" i="1"/>
  <c r="A207" i="1"/>
  <c r="BR207" i="1"/>
  <c r="AX206" i="1"/>
  <c r="R206" i="1"/>
  <c r="AU206" i="1"/>
  <c r="O206" i="1"/>
  <c r="BN206" i="1"/>
  <c r="AP206" i="1"/>
  <c r="J206" i="1"/>
  <c r="BG206" i="1"/>
  <c r="AM206" i="1"/>
  <c r="F206" i="1"/>
  <c r="BF206" i="1"/>
  <c r="AT206" i="1"/>
  <c r="AY206" i="1"/>
  <c r="AQ206" i="1"/>
  <c r="AL206" i="1"/>
  <c r="Z206" i="1"/>
  <c r="K206" i="1"/>
  <c r="BF207" i="1" l="1"/>
  <c r="AL207" i="1"/>
  <c r="AY207" i="1"/>
  <c r="Z207" i="1"/>
  <c r="AT207" i="1"/>
  <c r="AQ207" i="1"/>
  <c r="K207" i="1"/>
  <c r="AM207" i="1"/>
  <c r="R207" i="1"/>
  <c r="O207" i="1"/>
  <c r="BN207" i="1"/>
  <c r="BG207" i="1"/>
  <c r="J207" i="1"/>
  <c r="AX207" i="1"/>
  <c r="F207" i="1"/>
  <c r="AU207" i="1"/>
  <c r="AP207" i="1"/>
  <c r="BS210" i="1"/>
  <c r="BQ209" i="1"/>
  <c r="BR208" i="1"/>
  <c r="A208" i="1"/>
  <c r="AT208" i="1" l="1"/>
  <c r="BN208" i="1"/>
  <c r="AP208" i="1"/>
  <c r="J208" i="1"/>
  <c r="BG208" i="1"/>
  <c r="AM208" i="1"/>
  <c r="F208" i="1"/>
  <c r="BF208" i="1"/>
  <c r="AL208" i="1"/>
  <c r="AX208" i="1"/>
  <c r="R208" i="1"/>
  <c r="AU208" i="1"/>
  <c r="O208" i="1"/>
  <c r="K208" i="1"/>
  <c r="AY208" i="1"/>
  <c r="Z208" i="1"/>
  <c r="AQ208" i="1"/>
  <c r="BR209" i="1"/>
  <c r="A209" i="1"/>
  <c r="BQ210" i="1"/>
  <c r="BS211" i="1"/>
  <c r="BS212" i="1" l="1"/>
  <c r="BQ211" i="1"/>
  <c r="A210" i="1"/>
  <c r="BR210" i="1"/>
  <c r="AX209" i="1"/>
  <c r="R209" i="1"/>
  <c r="AT209" i="1"/>
  <c r="AQ209" i="1"/>
  <c r="K209" i="1"/>
  <c r="BN209" i="1"/>
  <c r="AP209" i="1"/>
  <c r="J209" i="1"/>
  <c r="BF209" i="1"/>
  <c r="AL209" i="1"/>
  <c r="AY209" i="1"/>
  <c r="Z209" i="1"/>
  <c r="AU209" i="1"/>
  <c r="AM209" i="1"/>
  <c r="O209" i="1"/>
  <c r="F209" i="1"/>
  <c r="BG209" i="1"/>
  <c r="BF210" i="1" l="1"/>
  <c r="AL210" i="1"/>
  <c r="AX210" i="1"/>
  <c r="R210" i="1"/>
  <c r="AU210" i="1"/>
  <c r="O210" i="1"/>
  <c r="AT210" i="1"/>
  <c r="BN210" i="1"/>
  <c r="AP210" i="1"/>
  <c r="J210" i="1"/>
  <c r="BG210" i="1"/>
  <c r="AM210" i="1"/>
  <c r="F210" i="1"/>
  <c r="AQ210" i="1"/>
  <c r="Z210" i="1"/>
  <c r="K210" i="1"/>
  <c r="AY210" i="1"/>
  <c r="A211" i="1"/>
  <c r="BR211" i="1"/>
  <c r="BS213" i="1"/>
  <c r="BQ212" i="1"/>
  <c r="BR212" i="1" l="1"/>
  <c r="A212" i="1"/>
  <c r="BQ213" i="1"/>
  <c r="BS214" i="1"/>
  <c r="BN211" i="1"/>
  <c r="AP211" i="1"/>
  <c r="J211" i="1"/>
  <c r="BF211" i="1"/>
  <c r="AL211" i="1"/>
  <c r="AY211" i="1"/>
  <c r="Z211" i="1"/>
  <c r="AX211" i="1"/>
  <c r="R211" i="1"/>
  <c r="AT211" i="1"/>
  <c r="AQ211" i="1"/>
  <c r="K211" i="1"/>
  <c r="BG211" i="1"/>
  <c r="AM211" i="1"/>
  <c r="O211" i="1"/>
  <c r="AU211" i="1"/>
  <c r="F211" i="1"/>
  <c r="BR213" i="1" l="1"/>
  <c r="A213" i="1"/>
  <c r="BQ214" i="1"/>
  <c r="BS215" i="1"/>
  <c r="AT212" i="1"/>
  <c r="BN212" i="1"/>
  <c r="AP212" i="1"/>
  <c r="J212" i="1"/>
  <c r="BG212" i="1"/>
  <c r="AM212" i="1"/>
  <c r="F212" i="1"/>
  <c r="BF212" i="1"/>
  <c r="AL212" i="1"/>
  <c r="AX212" i="1"/>
  <c r="R212" i="1"/>
  <c r="AU212" i="1"/>
  <c r="O212" i="1"/>
  <c r="AY212" i="1"/>
  <c r="AQ212" i="1"/>
  <c r="Z212" i="1"/>
  <c r="K212" i="1"/>
  <c r="A214" i="1" l="1"/>
  <c r="BR214" i="1"/>
  <c r="BS216" i="1"/>
  <c r="BQ215" i="1"/>
  <c r="AX213" i="1"/>
  <c r="R213" i="1"/>
  <c r="AT213" i="1"/>
  <c r="AQ213" i="1"/>
  <c r="K213" i="1"/>
  <c r="BN213" i="1"/>
  <c r="AP213" i="1"/>
  <c r="J213" i="1"/>
  <c r="BF213" i="1"/>
  <c r="AL213" i="1"/>
  <c r="AY213" i="1"/>
  <c r="Z213" i="1"/>
  <c r="O213" i="1"/>
  <c r="F213" i="1"/>
  <c r="BG213" i="1"/>
  <c r="AU213" i="1"/>
  <c r="AM213" i="1"/>
  <c r="BS217" i="1" l="1"/>
  <c r="BQ216" i="1"/>
  <c r="A215" i="1"/>
  <c r="BR215" i="1"/>
  <c r="AX214" i="1"/>
  <c r="BN214" i="1"/>
  <c r="AP214" i="1"/>
  <c r="AL214" i="1"/>
  <c r="BF214" i="1"/>
  <c r="R214" i="1"/>
  <c r="AY214" i="1"/>
  <c r="O214" i="1"/>
  <c r="AU214" i="1"/>
  <c r="AQ214" i="1"/>
  <c r="J214" i="1"/>
  <c r="AM214" i="1"/>
  <c r="F214" i="1"/>
  <c r="K214" i="1"/>
  <c r="BG214" i="1"/>
  <c r="AT214" i="1"/>
  <c r="Z214" i="1"/>
  <c r="A216" i="1" l="1"/>
  <c r="BR216" i="1"/>
  <c r="BF215" i="1"/>
  <c r="AL215" i="1"/>
  <c r="AT215" i="1"/>
  <c r="BG215" i="1"/>
  <c r="R215" i="1"/>
  <c r="AX215" i="1"/>
  <c r="AU215" i="1"/>
  <c r="K215" i="1"/>
  <c r="AQ215" i="1"/>
  <c r="J215" i="1"/>
  <c r="AM215" i="1"/>
  <c r="BN215" i="1"/>
  <c r="Z215" i="1"/>
  <c r="AY215" i="1"/>
  <c r="AP215" i="1"/>
  <c r="O215" i="1"/>
  <c r="F215" i="1"/>
  <c r="BS218" i="1"/>
  <c r="BQ217" i="1"/>
  <c r="BR217" i="1" l="1"/>
  <c r="A217" i="1"/>
  <c r="BN216" i="1"/>
  <c r="AP216" i="1"/>
  <c r="J216" i="1"/>
  <c r="AX216" i="1"/>
  <c r="R216" i="1"/>
  <c r="BF216" i="1"/>
  <c r="O216" i="1"/>
  <c r="AU216" i="1"/>
  <c r="K216" i="1"/>
  <c r="AT216" i="1"/>
  <c r="F216" i="1"/>
  <c r="AQ216" i="1"/>
  <c r="AL216" i="1"/>
  <c r="BG216" i="1"/>
  <c r="Z216" i="1"/>
  <c r="AY216" i="1"/>
  <c r="AM216" i="1"/>
  <c r="BQ218" i="1"/>
  <c r="BS219" i="1"/>
  <c r="BS220" i="1" l="1"/>
  <c r="BQ219" i="1"/>
  <c r="A218" i="1"/>
  <c r="BR218" i="1"/>
  <c r="AT217" i="1"/>
  <c r="BF217" i="1"/>
  <c r="AL217" i="1"/>
  <c r="AX217" i="1"/>
  <c r="AQ217" i="1"/>
  <c r="J217" i="1"/>
  <c r="AP217" i="1"/>
  <c r="F217" i="1"/>
  <c r="AM217" i="1"/>
  <c r="BG217" i="1"/>
  <c r="R217" i="1"/>
  <c r="AY217" i="1"/>
  <c r="O217" i="1"/>
  <c r="Z217" i="1"/>
  <c r="K217" i="1"/>
  <c r="BN217" i="1"/>
  <c r="AU217" i="1"/>
  <c r="AX218" i="1" l="1"/>
  <c r="R218" i="1"/>
  <c r="BN218" i="1"/>
  <c r="AP218" i="1"/>
  <c r="J218" i="1"/>
  <c r="AU218" i="1"/>
  <c r="K218" i="1"/>
  <c r="AQ218" i="1"/>
  <c r="AM218" i="1"/>
  <c r="AL218" i="1"/>
  <c r="BF218" i="1"/>
  <c r="O218" i="1"/>
  <c r="AY218" i="1"/>
  <c r="AT218" i="1"/>
  <c r="BG218" i="1"/>
  <c r="Z218" i="1"/>
  <c r="F218" i="1"/>
  <c r="A219" i="1"/>
  <c r="BR219" i="1"/>
  <c r="BQ220" i="1"/>
  <c r="BS221" i="1"/>
  <c r="BQ221" i="1" l="1"/>
  <c r="BS222" i="1"/>
  <c r="A220" i="1"/>
  <c r="BR220" i="1"/>
  <c r="BF219" i="1"/>
  <c r="AL219" i="1"/>
  <c r="AT219" i="1"/>
  <c r="AQ219" i="1"/>
  <c r="J219" i="1"/>
  <c r="AM219" i="1"/>
  <c r="BN219" i="1"/>
  <c r="Z219" i="1"/>
  <c r="BG219" i="1"/>
  <c r="R219" i="1"/>
  <c r="AX219" i="1"/>
  <c r="AU219" i="1"/>
  <c r="K219" i="1"/>
  <c r="F219" i="1"/>
  <c r="AY219" i="1"/>
  <c r="O219" i="1"/>
  <c r="AP219" i="1"/>
  <c r="BS223" i="1" l="1"/>
  <c r="BQ222" i="1"/>
  <c r="BR221" i="1"/>
  <c r="A221" i="1"/>
  <c r="BN220" i="1"/>
  <c r="AP220" i="1"/>
  <c r="J220" i="1"/>
  <c r="AX220" i="1"/>
  <c r="R220" i="1"/>
  <c r="AQ220" i="1"/>
  <c r="AL220" i="1"/>
  <c r="BG220" i="1"/>
  <c r="Z220" i="1"/>
  <c r="BF220" i="1"/>
  <c r="O220" i="1"/>
  <c r="AU220" i="1"/>
  <c r="K220" i="1"/>
  <c r="AT220" i="1"/>
  <c r="F220" i="1"/>
  <c r="AY220" i="1"/>
  <c r="AM220" i="1"/>
  <c r="A222" i="1" l="1"/>
  <c r="BR222" i="1"/>
  <c r="BQ223" i="1"/>
  <c r="BS224" i="1"/>
  <c r="AT221" i="1"/>
  <c r="BF221" i="1"/>
  <c r="AL221" i="1"/>
  <c r="AM221" i="1"/>
  <c r="BG221" i="1"/>
  <c r="R221" i="1"/>
  <c r="AY221" i="1"/>
  <c r="O221" i="1"/>
  <c r="AX221" i="1"/>
  <c r="AQ221" i="1"/>
  <c r="J221" i="1"/>
  <c r="AP221" i="1"/>
  <c r="F221" i="1"/>
  <c r="AU221" i="1"/>
  <c r="BN221" i="1"/>
  <c r="Z221" i="1"/>
  <c r="K221" i="1"/>
  <c r="BS225" i="1" l="1"/>
  <c r="BQ224" i="1"/>
  <c r="A223" i="1"/>
  <c r="BR223" i="1"/>
  <c r="AX222" i="1"/>
  <c r="R222" i="1"/>
  <c r="BN222" i="1"/>
  <c r="AP222" i="1"/>
  <c r="J222" i="1"/>
  <c r="AL222" i="1"/>
  <c r="BF222" i="1"/>
  <c r="O222" i="1"/>
  <c r="AY222" i="1"/>
  <c r="AU222" i="1"/>
  <c r="K222" i="1"/>
  <c r="AQ222" i="1"/>
  <c r="AM222" i="1"/>
  <c r="AT222" i="1"/>
  <c r="F222" i="1"/>
  <c r="BG222" i="1"/>
  <c r="Z222" i="1"/>
  <c r="BQ225" i="1" l="1"/>
  <c r="BS226" i="1"/>
  <c r="BF223" i="1"/>
  <c r="AL223" i="1"/>
  <c r="AP223" i="1"/>
  <c r="F223" i="1"/>
  <c r="AX223" i="1"/>
  <c r="O223" i="1"/>
  <c r="AM223" i="1"/>
  <c r="BN223" i="1"/>
  <c r="R223" i="1"/>
  <c r="BG223" i="1"/>
  <c r="AY223" i="1"/>
  <c r="K223" i="1"/>
  <c r="AT223" i="1"/>
  <c r="AQ223" i="1"/>
  <c r="Z223" i="1"/>
  <c r="AU223" i="1"/>
  <c r="J223" i="1"/>
  <c r="BR224" i="1"/>
  <c r="A224" i="1"/>
  <c r="BN224" i="1" l="1"/>
  <c r="AP224" i="1"/>
  <c r="J224" i="1"/>
  <c r="AY224" i="1"/>
  <c r="R224" i="1"/>
  <c r="AX224" i="1"/>
  <c r="O224" i="1"/>
  <c r="AQ224" i="1"/>
  <c r="F224" i="1"/>
  <c r="AU224" i="1"/>
  <c r="AM224" i="1"/>
  <c r="AL224" i="1"/>
  <c r="Z224" i="1"/>
  <c r="BG224" i="1"/>
  <c r="K224" i="1"/>
  <c r="BF224" i="1"/>
  <c r="AT224" i="1"/>
  <c r="BS227" i="1"/>
  <c r="BQ226" i="1"/>
  <c r="BR225" i="1"/>
  <c r="A225" i="1"/>
  <c r="BQ227" i="1" l="1"/>
  <c r="BS228" i="1"/>
  <c r="AT225" i="1"/>
  <c r="AP225" i="1"/>
  <c r="J225" i="1"/>
  <c r="BN225" i="1"/>
  <c r="AM225" i="1"/>
  <c r="F225" i="1"/>
  <c r="AY225" i="1"/>
  <c r="R225" i="1"/>
  <c r="O225" i="1"/>
  <c r="BF225" i="1"/>
  <c r="K225" i="1"/>
  <c r="AX225" i="1"/>
  <c r="AU225" i="1"/>
  <c r="AL225" i="1"/>
  <c r="Z225" i="1"/>
  <c r="BG225" i="1"/>
  <c r="AQ225" i="1"/>
  <c r="BR226" i="1"/>
  <c r="A226" i="1"/>
  <c r="A227" i="1" l="1"/>
  <c r="BR227" i="1"/>
  <c r="BS229" i="1"/>
  <c r="BQ228" i="1"/>
  <c r="AX226" i="1"/>
  <c r="R226" i="1"/>
  <c r="BF226" i="1"/>
  <c r="Z226" i="1"/>
  <c r="AY226" i="1"/>
  <c r="O226" i="1"/>
  <c r="AQ226" i="1"/>
  <c r="J226" i="1"/>
  <c r="AT226" i="1"/>
  <c r="AM226" i="1"/>
  <c r="AL226" i="1"/>
  <c r="BG226" i="1"/>
  <c r="F226" i="1"/>
  <c r="AU226" i="1"/>
  <c r="AP226" i="1"/>
  <c r="K226" i="1"/>
  <c r="BN226" i="1"/>
  <c r="BF227" i="1" l="1"/>
  <c r="AL227" i="1"/>
  <c r="AT227" i="1"/>
  <c r="K227" i="1"/>
  <c r="AQ227" i="1"/>
  <c r="J227" i="1"/>
  <c r="BG227" i="1"/>
  <c r="Z227" i="1"/>
  <c r="O227" i="1"/>
  <c r="AY227" i="1"/>
  <c r="F227" i="1"/>
  <c r="AX227" i="1"/>
  <c r="AU227" i="1"/>
  <c r="AM227" i="1"/>
  <c r="R227" i="1"/>
  <c r="BN227" i="1"/>
  <c r="AP227" i="1"/>
  <c r="BR228" i="1"/>
  <c r="A228" i="1"/>
  <c r="BS230" i="1"/>
  <c r="BQ229" i="1"/>
  <c r="BN228" i="1" l="1"/>
  <c r="AP228" i="1"/>
  <c r="J228" i="1"/>
  <c r="BG228" i="1"/>
  <c r="AL228" i="1"/>
  <c r="BF228" i="1"/>
  <c r="Z228" i="1"/>
  <c r="AU228" i="1"/>
  <c r="AQ228" i="1"/>
  <c r="R228" i="1"/>
  <c r="O228" i="1"/>
  <c r="AX228" i="1"/>
  <c r="F228" i="1"/>
  <c r="AT228" i="1"/>
  <c r="AM228" i="1"/>
  <c r="K228" i="1"/>
  <c r="AY228" i="1"/>
  <c r="BR229" i="1"/>
  <c r="A229" i="1"/>
  <c r="BS231" i="1"/>
  <c r="BQ230" i="1"/>
  <c r="A230" i="1" l="1"/>
  <c r="BR230" i="1"/>
  <c r="BS232" i="1"/>
  <c r="BQ231" i="1"/>
  <c r="AT229" i="1"/>
  <c r="AU229" i="1"/>
  <c r="AQ229" i="1"/>
  <c r="K229" i="1"/>
  <c r="BG229" i="1"/>
  <c r="AL229" i="1"/>
  <c r="AY229" i="1"/>
  <c r="J229" i="1"/>
  <c r="AP229" i="1"/>
  <c r="AM229" i="1"/>
  <c r="Z229" i="1"/>
  <c r="BN229" i="1"/>
  <c r="O229" i="1"/>
  <c r="BF229" i="1"/>
  <c r="AX229" i="1"/>
  <c r="R229" i="1"/>
  <c r="F229" i="1"/>
  <c r="BQ232" i="1" l="1"/>
  <c r="BS233" i="1"/>
  <c r="AX230" i="1"/>
  <c r="R230" i="1"/>
  <c r="BN230" i="1"/>
  <c r="AM230" i="1"/>
  <c r="BG230" i="1"/>
  <c r="AL230" i="1"/>
  <c r="AU230" i="1"/>
  <c r="O230" i="1"/>
  <c r="BF230" i="1"/>
  <c r="K230" i="1"/>
  <c r="AY230" i="1"/>
  <c r="J230" i="1"/>
  <c r="AT230" i="1"/>
  <c r="F230" i="1"/>
  <c r="AP230" i="1"/>
  <c r="Z230" i="1"/>
  <c r="AQ230" i="1"/>
  <c r="A231" i="1"/>
  <c r="BR231" i="1"/>
  <c r="BS234" i="1" l="1"/>
  <c r="BQ233" i="1"/>
  <c r="BF231" i="1"/>
  <c r="AL231" i="1"/>
  <c r="AX231" i="1"/>
  <c r="O231" i="1"/>
  <c r="AU231" i="1"/>
  <c r="AP231" i="1"/>
  <c r="F231" i="1"/>
  <c r="AQ231" i="1"/>
  <c r="Z231" i="1"/>
  <c r="R231" i="1"/>
  <c r="BN231" i="1"/>
  <c r="AY231" i="1"/>
  <c r="J231" i="1"/>
  <c r="AT231" i="1"/>
  <c r="K231" i="1"/>
  <c r="BG231" i="1"/>
  <c r="AM231" i="1"/>
  <c r="A232" i="1"/>
  <c r="BR232" i="1"/>
  <c r="AQ232" i="1" l="1"/>
  <c r="BN232" i="1"/>
  <c r="AP232" i="1"/>
  <c r="J232" i="1"/>
  <c r="AT232" i="1"/>
  <c r="F232" i="1"/>
  <c r="AM232" i="1"/>
  <c r="BF232" i="1"/>
  <c r="R232" i="1"/>
  <c r="AY232" i="1"/>
  <c r="AX232" i="1"/>
  <c r="AU232" i="1"/>
  <c r="Z232" i="1"/>
  <c r="O232" i="1"/>
  <c r="BG232" i="1"/>
  <c r="AL232" i="1"/>
  <c r="K232" i="1"/>
  <c r="BS235" i="1"/>
  <c r="BQ234" i="1"/>
  <c r="BR233" i="1"/>
  <c r="A233" i="1"/>
  <c r="AU233" i="1" l="1"/>
  <c r="O233" i="1"/>
  <c r="AT233" i="1"/>
  <c r="AM233" i="1"/>
  <c r="BN233" i="1"/>
  <c r="AL233" i="1"/>
  <c r="AY233" i="1"/>
  <c r="AQ233" i="1"/>
  <c r="Z233" i="1"/>
  <c r="R233" i="1"/>
  <c r="BF233" i="1"/>
  <c r="J233" i="1"/>
  <c r="AX233" i="1"/>
  <c r="F233" i="1"/>
  <c r="BG233" i="1"/>
  <c r="AP233" i="1"/>
  <c r="K233" i="1"/>
  <c r="A234" i="1"/>
  <c r="BR234" i="1"/>
  <c r="BS236" i="1"/>
  <c r="BQ235" i="1"/>
  <c r="BG234" i="1" l="1"/>
  <c r="AM234" i="1"/>
  <c r="F234" i="1"/>
  <c r="AU234" i="1"/>
  <c r="O234" i="1"/>
  <c r="AQ234" i="1"/>
  <c r="AP234" i="1"/>
  <c r="BF234" i="1"/>
  <c r="AX234" i="1"/>
  <c r="AT234" i="1"/>
  <c r="R234" i="1"/>
  <c r="AL234" i="1"/>
  <c r="K234" i="1"/>
  <c r="J234" i="1"/>
  <c r="BN234" i="1"/>
  <c r="AY234" i="1"/>
  <c r="Z234" i="1"/>
  <c r="A235" i="1"/>
  <c r="BR235" i="1"/>
  <c r="BQ236" i="1"/>
  <c r="BS237" i="1"/>
  <c r="BR236" i="1" l="1"/>
  <c r="A236" i="1"/>
  <c r="BS238" i="1"/>
  <c r="BQ237" i="1"/>
  <c r="AQ235" i="1"/>
  <c r="K235" i="1"/>
  <c r="AY235" i="1"/>
  <c r="Z235" i="1"/>
  <c r="AP235" i="1"/>
  <c r="AM235" i="1"/>
  <c r="AL235" i="1"/>
  <c r="BN235" i="1"/>
  <c r="O235" i="1"/>
  <c r="BG235" i="1"/>
  <c r="BF235" i="1"/>
  <c r="J235" i="1"/>
  <c r="AU235" i="1"/>
  <c r="AT235" i="1"/>
  <c r="R235" i="1"/>
  <c r="F235" i="1"/>
  <c r="AX235" i="1"/>
  <c r="BR237" i="1" l="1"/>
  <c r="A237" i="1"/>
  <c r="BQ238" i="1"/>
  <c r="BS239" i="1"/>
  <c r="AU236" i="1"/>
  <c r="O236" i="1"/>
  <c r="BG236" i="1"/>
  <c r="AM236" i="1"/>
  <c r="F236" i="1"/>
  <c r="AP236" i="1"/>
  <c r="AL236" i="1"/>
  <c r="AY236" i="1"/>
  <c r="J236" i="1"/>
  <c r="AT236" i="1"/>
  <c r="AQ236" i="1"/>
  <c r="Z236" i="1"/>
  <c r="BN236" i="1"/>
  <c r="BF236" i="1"/>
  <c r="AX236" i="1"/>
  <c r="K236" i="1"/>
  <c r="R236" i="1"/>
  <c r="BS240" i="1" l="1"/>
  <c r="BQ239" i="1"/>
  <c r="A238" i="1"/>
  <c r="BR238" i="1"/>
  <c r="AY237" i="1"/>
  <c r="Z237" i="1"/>
  <c r="AQ237" i="1"/>
  <c r="K237" i="1"/>
  <c r="AM237" i="1"/>
  <c r="BN237" i="1"/>
  <c r="AL237" i="1"/>
  <c r="R237" i="1"/>
  <c r="BG237" i="1"/>
  <c r="BF237" i="1"/>
  <c r="J237" i="1"/>
  <c r="AX237" i="1"/>
  <c r="F237" i="1"/>
  <c r="AT237" i="1"/>
  <c r="O237" i="1"/>
  <c r="AU237" i="1"/>
  <c r="AP237" i="1"/>
  <c r="BS241" i="1" l="1"/>
  <c r="BQ240" i="1"/>
  <c r="BG238" i="1"/>
  <c r="AM238" i="1"/>
  <c r="F238" i="1"/>
  <c r="AU238" i="1"/>
  <c r="O238" i="1"/>
  <c r="AL238" i="1"/>
  <c r="BN238" i="1"/>
  <c r="Z238" i="1"/>
  <c r="AX238" i="1"/>
  <c r="AQ238" i="1"/>
  <c r="AP238" i="1"/>
  <c r="R238" i="1"/>
  <c r="BF238" i="1"/>
  <c r="K238" i="1"/>
  <c r="AT238" i="1"/>
  <c r="J238" i="1"/>
  <c r="AY238" i="1"/>
  <c r="A239" i="1"/>
  <c r="BR239" i="1"/>
  <c r="AQ239" i="1" l="1"/>
  <c r="K239" i="1"/>
  <c r="AY239" i="1"/>
  <c r="Z239" i="1"/>
  <c r="BN239" i="1"/>
  <c r="AL239" i="1"/>
  <c r="BG239" i="1"/>
  <c r="R239" i="1"/>
  <c r="O239" i="1"/>
  <c r="BF239" i="1"/>
  <c r="J239" i="1"/>
  <c r="AX239" i="1"/>
  <c r="F239" i="1"/>
  <c r="AU239" i="1"/>
  <c r="AP239" i="1"/>
  <c r="AM239" i="1"/>
  <c r="AT239" i="1"/>
  <c r="BR240" i="1"/>
  <c r="A240" i="1"/>
  <c r="BS242" i="1"/>
  <c r="BQ241" i="1"/>
  <c r="BR241" i="1" l="1"/>
  <c r="A241" i="1"/>
  <c r="BQ242" i="1"/>
  <c r="BS243" i="1"/>
  <c r="AU240" i="1"/>
  <c r="O240" i="1"/>
  <c r="BG240" i="1"/>
  <c r="AM240" i="1"/>
  <c r="F240" i="1"/>
  <c r="BN240" i="1"/>
  <c r="Z240" i="1"/>
  <c r="BF240" i="1"/>
  <c r="R240" i="1"/>
  <c r="AT240" i="1"/>
  <c r="AP240" i="1"/>
  <c r="AL240" i="1"/>
  <c r="AY240" i="1"/>
  <c r="J240" i="1"/>
  <c r="AQ240" i="1"/>
  <c r="K240" i="1"/>
  <c r="AX240" i="1"/>
  <c r="BR242" i="1" l="1"/>
  <c r="A242" i="1"/>
  <c r="BS244" i="1"/>
  <c r="BQ243" i="1"/>
  <c r="AY241" i="1"/>
  <c r="Z241" i="1"/>
  <c r="AQ241" i="1"/>
  <c r="K241" i="1"/>
  <c r="BG241" i="1"/>
  <c r="R241" i="1"/>
  <c r="BF241" i="1"/>
  <c r="O241" i="1"/>
  <c r="AX241" i="1"/>
  <c r="F241" i="1"/>
  <c r="AU241" i="1"/>
  <c r="AT241" i="1"/>
  <c r="AM241" i="1"/>
  <c r="AP241" i="1"/>
  <c r="AL241" i="1"/>
  <c r="BN241" i="1"/>
  <c r="J241" i="1"/>
  <c r="BG242" i="1" l="1"/>
  <c r="AM242" i="1"/>
  <c r="F242" i="1"/>
  <c r="AU242" i="1"/>
  <c r="O242" i="1"/>
  <c r="BF242" i="1"/>
  <c r="R242" i="1"/>
  <c r="AY242" i="1"/>
  <c r="AP242" i="1"/>
  <c r="Z242" i="1"/>
  <c r="BN242" i="1"/>
  <c r="K242" i="1"/>
  <c r="AT242" i="1"/>
  <c r="AX242" i="1"/>
  <c r="AQ242" i="1"/>
  <c r="J242" i="1"/>
  <c r="AL242" i="1"/>
  <c r="A243" i="1"/>
  <c r="BR243" i="1"/>
  <c r="BQ244" i="1"/>
  <c r="BS245" i="1"/>
  <c r="A244" i="1" l="1"/>
  <c r="BR244" i="1"/>
  <c r="BS246" i="1"/>
  <c r="BQ245" i="1"/>
  <c r="AQ243" i="1"/>
  <c r="K243" i="1"/>
  <c r="AY243" i="1"/>
  <c r="Z243" i="1"/>
  <c r="BF243" i="1"/>
  <c r="O243" i="1"/>
  <c r="AX243" i="1"/>
  <c r="AU243" i="1"/>
  <c r="F243" i="1"/>
  <c r="AP243" i="1"/>
  <c r="AM243" i="1"/>
  <c r="AL243" i="1"/>
  <c r="BN243" i="1"/>
  <c r="AT243" i="1"/>
  <c r="R243" i="1"/>
  <c r="BG243" i="1"/>
  <c r="J243" i="1"/>
  <c r="BR245" i="1" l="1"/>
  <c r="A245" i="1"/>
  <c r="BS247" i="1"/>
  <c r="BQ246" i="1"/>
  <c r="AU244" i="1"/>
  <c r="O244" i="1"/>
  <c r="BG244" i="1"/>
  <c r="AM244" i="1"/>
  <c r="F244" i="1"/>
  <c r="AY244" i="1"/>
  <c r="AX244" i="1"/>
  <c r="K244" i="1"/>
  <c r="R244" i="1"/>
  <c r="BF244" i="1"/>
  <c r="J244" i="1"/>
  <c r="AT244" i="1"/>
  <c r="AQ244" i="1"/>
  <c r="AL244" i="1"/>
  <c r="BN244" i="1"/>
  <c r="Z244" i="1"/>
  <c r="AP244" i="1"/>
  <c r="A246" i="1" l="1"/>
  <c r="BR246" i="1"/>
  <c r="BS248" i="1"/>
  <c r="BQ247" i="1"/>
  <c r="AY245" i="1"/>
  <c r="Z245" i="1"/>
  <c r="AQ245" i="1"/>
  <c r="K245" i="1"/>
  <c r="AX245" i="1"/>
  <c r="AU245" i="1"/>
  <c r="J245" i="1"/>
  <c r="AM245" i="1"/>
  <c r="R245" i="1"/>
  <c r="BN245" i="1"/>
  <c r="O245" i="1"/>
  <c r="BG245" i="1"/>
  <c r="AT245" i="1"/>
  <c r="BF245" i="1"/>
  <c r="AP245" i="1"/>
  <c r="AL245" i="1"/>
  <c r="F245" i="1"/>
  <c r="BS249" i="1" l="1"/>
  <c r="BQ248" i="1"/>
  <c r="A247" i="1"/>
  <c r="BR247" i="1"/>
  <c r="BG246" i="1"/>
  <c r="AM246" i="1"/>
  <c r="F246" i="1"/>
  <c r="AU246" i="1"/>
  <c r="O246" i="1"/>
  <c r="AX246" i="1"/>
  <c r="K246" i="1"/>
  <c r="AT246" i="1"/>
  <c r="J246" i="1"/>
  <c r="BF246" i="1"/>
  <c r="AQ246" i="1"/>
  <c r="AP246" i="1"/>
  <c r="AL246" i="1"/>
  <c r="R246" i="1"/>
  <c r="BN246" i="1"/>
  <c r="AY246" i="1"/>
  <c r="Z246" i="1"/>
  <c r="AQ247" i="1" l="1"/>
  <c r="K247" i="1"/>
  <c r="AY247" i="1"/>
  <c r="Z247" i="1"/>
  <c r="AU247" i="1"/>
  <c r="J247" i="1"/>
  <c r="AT247" i="1"/>
  <c r="F247" i="1"/>
  <c r="AL247" i="1"/>
  <c r="BN247" i="1"/>
  <c r="O247" i="1"/>
  <c r="BG247" i="1"/>
  <c r="BF247" i="1"/>
  <c r="AP247" i="1"/>
  <c r="AX247" i="1"/>
  <c r="R247" i="1"/>
  <c r="AM247" i="1"/>
  <c r="A248" i="1"/>
  <c r="BR248" i="1"/>
  <c r="BS250" i="1"/>
  <c r="BQ249" i="1"/>
  <c r="A249" i="1" l="1"/>
  <c r="BR249" i="1"/>
  <c r="AU248" i="1"/>
  <c r="O248" i="1"/>
  <c r="BG248" i="1"/>
  <c r="AM248" i="1"/>
  <c r="F248" i="1"/>
  <c r="AT248" i="1"/>
  <c r="J248" i="1"/>
  <c r="AQ248" i="1"/>
  <c r="AY248" i="1"/>
  <c r="AP248" i="1"/>
  <c r="AL248" i="1"/>
  <c r="Z248" i="1"/>
  <c r="BN248" i="1"/>
  <c r="BF248" i="1"/>
  <c r="AX248" i="1"/>
  <c r="R248" i="1"/>
  <c r="K248" i="1"/>
  <c r="BS251" i="1"/>
  <c r="BQ250" i="1"/>
  <c r="BQ251" i="1" l="1"/>
  <c r="BS252" i="1"/>
  <c r="A250" i="1"/>
  <c r="BR250" i="1"/>
  <c r="AY249" i="1"/>
  <c r="Z249" i="1"/>
  <c r="AQ249" i="1"/>
  <c r="K249" i="1"/>
  <c r="AT249" i="1"/>
  <c r="F249" i="1"/>
  <c r="AP249" i="1"/>
  <c r="R249" i="1"/>
  <c r="BG249" i="1"/>
  <c r="BF249" i="1"/>
  <c r="J249" i="1"/>
  <c r="AX249" i="1"/>
  <c r="AM249" i="1"/>
  <c r="BN249" i="1"/>
  <c r="AU249" i="1"/>
  <c r="AL249" i="1"/>
  <c r="O249" i="1"/>
  <c r="BG250" i="1" l="1"/>
  <c r="AM250" i="1"/>
  <c r="F250" i="1"/>
  <c r="AU250" i="1"/>
  <c r="O250" i="1"/>
  <c r="AQ250" i="1"/>
  <c r="AP250" i="1"/>
  <c r="AX250" i="1"/>
  <c r="AL250" i="1"/>
  <c r="Z250" i="1"/>
  <c r="R250" i="1"/>
  <c r="BF250" i="1"/>
  <c r="K250" i="1"/>
  <c r="AY250" i="1"/>
  <c r="AT250" i="1"/>
  <c r="J250" i="1"/>
  <c r="BN250" i="1"/>
  <c r="BS253" i="1"/>
  <c r="BQ252" i="1"/>
  <c r="A251" i="1"/>
  <c r="BR251" i="1"/>
  <c r="AQ251" i="1" l="1"/>
  <c r="K251" i="1"/>
  <c r="AY251" i="1"/>
  <c r="Z251" i="1"/>
  <c r="AP251" i="1"/>
  <c r="AM251" i="1"/>
  <c r="BN251" i="1"/>
  <c r="O251" i="1"/>
  <c r="BF251" i="1"/>
  <c r="J251" i="1"/>
  <c r="AX251" i="1"/>
  <c r="F251" i="1"/>
  <c r="AU251" i="1"/>
  <c r="AL251" i="1"/>
  <c r="BG251" i="1"/>
  <c r="AT251" i="1"/>
  <c r="R251" i="1"/>
  <c r="BR252" i="1"/>
  <c r="A252" i="1"/>
  <c r="BQ253" i="1"/>
  <c r="BS254" i="1"/>
  <c r="A253" i="1" l="1"/>
  <c r="BR253" i="1"/>
  <c r="BF252" i="1"/>
  <c r="AU252" i="1"/>
  <c r="O252" i="1"/>
  <c r="BN252" i="1"/>
  <c r="AM252" i="1"/>
  <c r="F252" i="1"/>
  <c r="Z252" i="1"/>
  <c r="AX252" i="1"/>
  <c r="K252" i="1"/>
  <c r="AP252" i="1"/>
  <c r="AL252" i="1"/>
  <c r="BG252" i="1"/>
  <c r="AT252" i="1"/>
  <c r="AQ252" i="1"/>
  <c r="R252" i="1"/>
  <c r="J252" i="1"/>
  <c r="AY252" i="1"/>
  <c r="BS255" i="1"/>
  <c r="BQ254" i="1"/>
  <c r="BR254" i="1" l="1"/>
  <c r="A254" i="1"/>
  <c r="BQ255" i="1"/>
  <c r="BS256" i="1"/>
  <c r="BN253" i="1"/>
  <c r="AP253" i="1"/>
  <c r="J253" i="1"/>
  <c r="AM253" i="1"/>
  <c r="AX253" i="1"/>
  <c r="O253" i="1"/>
  <c r="AL253" i="1"/>
  <c r="BF253" i="1"/>
  <c r="AT253" i="1"/>
  <c r="AQ253" i="1"/>
  <c r="BG253" i="1"/>
  <c r="AU253" i="1"/>
  <c r="Z253" i="1"/>
  <c r="R253" i="1"/>
  <c r="K253" i="1"/>
  <c r="AY253" i="1"/>
  <c r="F253" i="1"/>
  <c r="BR255" i="1" l="1"/>
  <c r="A255" i="1"/>
  <c r="BS257" i="1"/>
  <c r="BQ256" i="1"/>
  <c r="AT254" i="1"/>
  <c r="AX254" i="1"/>
  <c r="O254" i="1"/>
  <c r="BN254" i="1"/>
  <c r="AM254" i="1"/>
  <c r="F254" i="1"/>
  <c r="AP254" i="1"/>
  <c r="BG254" i="1"/>
  <c r="R254" i="1"/>
  <c r="AU254" i="1"/>
  <c r="J254" i="1"/>
  <c r="AQ254" i="1"/>
  <c r="AY254" i="1"/>
  <c r="AL254" i="1"/>
  <c r="Z254" i="1"/>
  <c r="K254" i="1"/>
  <c r="BF254" i="1"/>
  <c r="A256" i="1" l="1"/>
  <c r="BR256" i="1"/>
  <c r="BQ257" i="1"/>
  <c r="BS258" i="1"/>
  <c r="AX255" i="1"/>
  <c r="R255" i="1"/>
  <c r="AP255" i="1"/>
  <c r="F255" i="1"/>
  <c r="AY255" i="1"/>
  <c r="O255" i="1"/>
  <c r="AT255" i="1"/>
  <c r="AL255" i="1"/>
  <c r="BF255" i="1"/>
  <c r="K255" i="1"/>
  <c r="AU255" i="1"/>
  <c r="J255" i="1"/>
  <c r="BG255" i="1"/>
  <c r="AQ255" i="1"/>
  <c r="AM255" i="1"/>
  <c r="BN255" i="1"/>
  <c r="Z255" i="1"/>
  <c r="A257" i="1" l="1"/>
  <c r="BR257" i="1"/>
  <c r="BS259" i="1"/>
  <c r="BQ258" i="1"/>
  <c r="BF256" i="1"/>
  <c r="AL256" i="1"/>
  <c r="AY256" i="1"/>
  <c r="Z256" i="1"/>
  <c r="AX256" i="1"/>
  <c r="R256" i="1"/>
  <c r="AQ256" i="1"/>
  <c r="BN256" i="1"/>
  <c r="AU256" i="1"/>
  <c r="F256" i="1"/>
  <c r="AM256" i="1"/>
  <c r="O256" i="1"/>
  <c r="J256" i="1"/>
  <c r="BG256" i="1"/>
  <c r="AT256" i="1"/>
  <c r="AP256" i="1"/>
  <c r="K256" i="1"/>
  <c r="BS260" i="1" l="1"/>
  <c r="BQ259" i="1"/>
  <c r="BN257" i="1"/>
  <c r="AP257" i="1"/>
  <c r="J257" i="1"/>
  <c r="BG257" i="1"/>
  <c r="AM257" i="1"/>
  <c r="F257" i="1"/>
  <c r="BF257" i="1"/>
  <c r="AL257" i="1"/>
  <c r="AU257" i="1"/>
  <c r="O257" i="1"/>
  <c r="K257" i="1"/>
  <c r="AQ257" i="1"/>
  <c r="AT257" i="1"/>
  <c r="R257" i="1"/>
  <c r="AX257" i="1"/>
  <c r="AY257" i="1"/>
  <c r="Z257" i="1"/>
  <c r="BR258" i="1"/>
  <c r="A258" i="1"/>
  <c r="BR259" i="1" l="1"/>
  <c r="A259" i="1"/>
  <c r="AT258" i="1"/>
  <c r="AQ258" i="1"/>
  <c r="K258" i="1"/>
  <c r="BN258" i="1"/>
  <c r="AP258" i="1"/>
  <c r="J258" i="1"/>
  <c r="AY258" i="1"/>
  <c r="Z258" i="1"/>
  <c r="AM258" i="1"/>
  <c r="BG258" i="1"/>
  <c r="AX258" i="1"/>
  <c r="R258" i="1"/>
  <c r="F258" i="1"/>
  <c r="BF258" i="1"/>
  <c r="AL258" i="1"/>
  <c r="O258" i="1"/>
  <c r="AU258" i="1"/>
  <c r="BS261" i="1"/>
  <c r="BQ260" i="1"/>
  <c r="A260" i="1" l="1"/>
  <c r="BR260" i="1"/>
  <c r="BQ261" i="1"/>
  <c r="BS262" i="1"/>
  <c r="AX259" i="1"/>
  <c r="R259" i="1"/>
  <c r="AU259" i="1"/>
  <c r="O259" i="1"/>
  <c r="AT259" i="1"/>
  <c r="BG259" i="1"/>
  <c r="AM259" i="1"/>
  <c r="F259" i="1"/>
  <c r="BN259" i="1"/>
  <c r="K259" i="1"/>
  <c r="AP259" i="1"/>
  <c r="AQ259" i="1"/>
  <c r="BF259" i="1"/>
  <c r="AY259" i="1"/>
  <c r="AL259" i="1"/>
  <c r="Z259" i="1"/>
  <c r="J259" i="1"/>
  <c r="BS263" i="1" l="1"/>
  <c r="BQ262" i="1"/>
  <c r="A261" i="1"/>
  <c r="BR261" i="1"/>
  <c r="BF260" i="1"/>
  <c r="AL260" i="1"/>
  <c r="AY260" i="1"/>
  <c r="Z260" i="1"/>
  <c r="AX260" i="1"/>
  <c r="R260" i="1"/>
  <c r="AQ260" i="1"/>
  <c r="K260" i="1"/>
  <c r="AT260" i="1"/>
  <c r="AM260" i="1"/>
  <c r="J260" i="1"/>
  <c r="AU260" i="1"/>
  <c r="AP260" i="1"/>
  <c r="O260" i="1"/>
  <c r="F260" i="1"/>
  <c r="BN260" i="1"/>
  <c r="BG260" i="1"/>
  <c r="BN261" i="1" l="1"/>
  <c r="AP261" i="1"/>
  <c r="J261" i="1"/>
  <c r="BG261" i="1"/>
  <c r="AM261" i="1"/>
  <c r="F261" i="1"/>
  <c r="BF261" i="1"/>
  <c r="AL261" i="1"/>
  <c r="AU261" i="1"/>
  <c r="O261" i="1"/>
  <c r="R261" i="1"/>
  <c r="AX261" i="1"/>
  <c r="Z261" i="1"/>
  <c r="AT261" i="1"/>
  <c r="AQ261" i="1"/>
  <c r="AY261" i="1"/>
  <c r="K261" i="1"/>
  <c r="BR262" i="1"/>
  <c r="A262" i="1"/>
  <c r="BS264" i="1"/>
  <c r="BQ263" i="1"/>
  <c r="BR263" i="1" l="1"/>
  <c r="A263" i="1"/>
  <c r="BQ264" i="1"/>
  <c r="BS265" i="1"/>
  <c r="AT262" i="1"/>
  <c r="AQ262" i="1"/>
  <c r="K262" i="1"/>
  <c r="BN262" i="1"/>
  <c r="AP262" i="1"/>
  <c r="J262" i="1"/>
  <c r="AY262" i="1"/>
  <c r="Z262" i="1"/>
  <c r="AX262" i="1"/>
  <c r="R262" i="1"/>
  <c r="O262" i="1"/>
  <c r="BG262" i="1"/>
  <c r="AM262" i="1"/>
  <c r="AL262" i="1"/>
  <c r="BF262" i="1"/>
  <c r="AU262" i="1"/>
  <c r="F262" i="1"/>
  <c r="BS266" i="1" l="1"/>
  <c r="BQ265" i="1"/>
  <c r="A264" i="1"/>
  <c r="BR264" i="1"/>
  <c r="AX263" i="1"/>
  <c r="R263" i="1"/>
  <c r="AU263" i="1"/>
  <c r="O263" i="1"/>
  <c r="AT263" i="1"/>
  <c r="BG263" i="1"/>
  <c r="AM263" i="1"/>
  <c r="F263" i="1"/>
  <c r="Z263" i="1"/>
  <c r="AY263" i="1"/>
  <c r="K263" i="1"/>
  <c r="BF263" i="1"/>
  <c r="AL263" i="1"/>
  <c r="BN263" i="1"/>
  <c r="AP263" i="1"/>
  <c r="J263" i="1"/>
  <c r="AQ263" i="1"/>
  <c r="AX264" i="1" l="1"/>
  <c r="BG264" i="1"/>
  <c r="AL264" i="1"/>
  <c r="BF264" i="1"/>
  <c r="Z264" i="1"/>
  <c r="AY264" i="1"/>
  <c r="R264" i="1"/>
  <c r="AT264" i="1"/>
  <c r="AQ264" i="1"/>
  <c r="K264" i="1"/>
  <c r="F264" i="1"/>
  <c r="AM264" i="1"/>
  <c r="J264" i="1"/>
  <c r="BN264" i="1"/>
  <c r="O264" i="1"/>
  <c r="AU264" i="1"/>
  <c r="AP264" i="1"/>
  <c r="A265" i="1"/>
  <c r="BR265" i="1"/>
  <c r="BS267" i="1"/>
  <c r="BQ266" i="1"/>
  <c r="BR266" i="1" l="1"/>
  <c r="A266" i="1"/>
  <c r="BQ267" i="1"/>
  <c r="BS268" i="1"/>
  <c r="BG265" i="1"/>
  <c r="AM265" i="1"/>
  <c r="BF265" i="1"/>
  <c r="AL265" i="1"/>
  <c r="AQ265" i="1"/>
  <c r="K265" i="1"/>
  <c r="BN265" i="1"/>
  <c r="O265" i="1"/>
  <c r="AY265" i="1"/>
  <c r="AX265" i="1"/>
  <c r="J265" i="1"/>
  <c r="AT265" i="1"/>
  <c r="AP265" i="1"/>
  <c r="Z265" i="1"/>
  <c r="R265" i="1"/>
  <c r="AU265" i="1"/>
  <c r="F265" i="1"/>
  <c r="BQ268" i="1" l="1"/>
  <c r="BS269" i="1"/>
  <c r="BR267" i="1"/>
  <c r="A267" i="1"/>
  <c r="AQ266" i="1"/>
  <c r="K266" i="1"/>
  <c r="BN266" i="1"/>
  <c r="AP266" i="1"/>
  <c r="J266" i="1"/>
  <c r="AU266" i="1"/>
  <c r="O266" i="1"/>
  <c r="AL266" i="1"/>
  <c r="Z266" i="1"/>
  <c r="BG266" i="1"/>
  <c r="R266" i="1"/>
  <c r="AY266" i="1"/>
  <c r="F266" i="1"/>
  <c r="AX266" i="1"/>
  <c r="AM266" i="1"/>
  <c r="BF266" i="1"/>
  <c r="AT266" i="1"/>
  <c r="AU267" i="1" l="1"/>
  <c r="O267" i="1"/>
  <c r="AT267" i="1"/>
  <c r="AY267" i="1"/>
  <c r="Z267" i="1"/>
  <c r="AP267" i="1"/>
  <c r="AM267" i="1"/>
  <c r="AL267" i="1"/>
  <c r="BG267" i="1"/>
  <c r="BF267" i="1"/>
  <c r="K267" i="1"/>
  <c r="AQ267" i="1"/>
  <c r="F267" i="1"/>
  <c r="J267" i="1"/>
  <c r="R267" i="1"/>
  <c r="BN267" i="1"/>
  <c r="AX267" i="1"/>
  <c r="BS270" i="1"/>
  <c r="BQ269" i="1"/>
  <c r="A268" i="1"/>
  <c r="BR268" i="1"/>
  <c r="AY268" i="1" l="1"/>
  <c r="Z268" i="1"/>
  <c r="AX268" i="1"/>
  <c r="R268" i="1"/>
  <c r="BG268" i="1"/>
  <c r="AM268" i="1"/>
  <c r="F268" i="1"/>
  <c r="AU268" i="1"/>
  <c r="J268" i="1"/>
  <c r="AT268" i="1"/>
  <c r="AQ268" i="1"/>
  <c r="AL268" i="1"/>
  <c r="O268" i="1"/>
  <c r="BF268" i="1"/>
  <c r="K268" i="1"/>
  <c r="BN268" i="1"/>
  <c r="AP268" i="1"/>
  <c r="A269" i="1"/>
  <c r="BR269" i="1"/>
  <c r="BS271" i="1"/>
  <c r="BQ270" i="1"/>
  <c r="BR270" i="1" l="1"/>
  <c r="A270" i="1"/>
  <c r="BQ271" i="1"/>
  <c r="BS272" i="1"/>
  <c r="BG269" i="1"/>
  <c r="AM269" i="1"/>
  <c r="F269" i="1"/>
  <c r="BF269" i="1"/>
  <c r="AL269" i="1"/>
  <c r="AQ269" i="1"/>
  <c r="K269" i="1"/>
  <c r="BN269" i="1"/>
  <c r="O269" i="1"/>
  <c r="AY269" i="1"/>
  <c r="AX269" i="1"/>
  <c r="J269" i="1"/>
  <c r="AT269" i="1"/>
  <c r="AP269" i="1"/>
  <c r="AU269" i="1"/>
  <c r="Z269" i="1"/>
  <c r="R269" i="1"/>
  <c r="AQ270" i="1" l="1"/>
  <c r="K270" i="1"/>
  <c r="BN270" i="1"/>
  <c r="AP270" i="1"/>
  <c r="J270" i="1"/>
  <c r="AU270" i="1"/>
  <c r="O270" i="1"/>
  <c r="AL270" i="1"/>
  <c r="Z270" i="1"/>
  <c r="BG270" i="1"/>
  <c r="R270" i="1"/>
  <c r="AY270" i="1"/>
  <c r="F270" i="1"/>
  <c r="AX270" i="1"/>
  <c r="AM270" i="1"/>
  <c r="AT270" i="1"/>
  <c r="BF270" i="1"/>
  <c r="BQ272" i="1"/>
  <c r="BS273" i="1"/>
  <c r="BR271" i="1"/>
  <c r="A271" i="1"/>
  <c r="AU271" i="1" l="1"/>
  <c r="O271" i="1"/>
  <c r="AT271" i="1"/>
  <c r="AY271" i="1"/>
  <c r="Z271" i="1"/>
  <c r="AP271" i="1"/>
  <c r="AM271" i="1"/>
  <c r="AL271" i="1"/>
  <c r="BG271" i="1"/>
  <c r="BF271" i="1"/>
  <c r="K271" i="1"/>
  <c r="AX271" i="1"/>
  <c r="J271" i="1"/>
  <c r="AQ271" i="1"/>
  <c r="F271" i="1"/>
  <c r="R271" i="1"/>
  <c r="BN271" i="1"/>
  <c r="BS274" i="1"/>
  <c r="BQ273" i="1"/>
  <c r="A272" i="1"/>
  <c r="BR272" i="1"/>
  <c r="A273" i="1" l="1"/>
  <c r="BR273" i="1"/>
  <c r="AY272" i="1"/>
  <c r="Z272" i="1"/>
  <c r="AX272" i="1"/>
  <c r="R272" i="1"/>
  <c r="BG272" i="1"/>
  <c r="AM272" i="1"/>
  <c r="F272" i="1"/>
  <c r="AU272" i="1"/>
  <c r="J272" i="1"/>
  <c r="AT272" i="1"/>
  <c r="AQ272" i="1"/>
  <c r="AL272" i="1"/>
  <c r="O272" i="1"/>
  <c r="AP272" i="1"/>
  <c r="BN272" i="1"/>
  <c r="BF272" i="1"/>
  <c r="K272" i="1"/>
  <c r="BS275" i="1"/>
  <c r="BQ274" i="1"/>
  <c r="BQ275" i="1" l="1"/>
  <c r="BS276" i="1"/>
  <c r="BG273" i="1"/>
  <c r="AM273" i="1"/>
  <c r="F273" i="1"/>
  <c r="BF273" i="1"/>
  <c r="AL273" i="1"/>
  <c r="AQ273" i="1"/>
  <c r="K273" i="1"/>
  <c r="BN273" i="1"/>
  <c r="O273" i="1"/>
  <c r="AY273" i="1"/>
  <c r="AX273" i="1"/>
  <c r="J273" i="1"/>
  <c r="AT273" i="1"/>
  <c r="AP273" i="1"/>
  <c r="R273" i="1"/>
  <c r="AU273" i="1"/>
  <c r="Z273" i="1"/>
  <c r="BR274" i="1"/>
  <c r="A274" i="1"/>
  <c r="AQ274" i="1" l="1"/>
  <c r="K274" i="1"/>
  <c r="BN274" i="1"/>
  <c r="AP274" i="1"/>
  <c r="J274" i="1"/>
  <c r="AU274" i="1"/>
  <c r="O274" i="1"/>
  <c r="AL274" i="1"/>
  <c r="Z274" i="1"/>
  <c r="BG274" i="1"/>
  <c r="R274" i="1"/>
  <c r="AY274" i="1"/>
  <c r="F274" i="1"/>
  <c r="AX274" i="1"/>
  <c r="AT274" i="1"/>
  <c r="AM274" i="1"/>
  <c r="BF274" i="1"/>
  <c r="BQ276" i="1"/>
  <c r="BS277" i="1"/>
  <c r="BR275" i="1"/>
  <c r="A275" i="1"/>
  <c r="BS278" i="1" l="1"/>
  <c r="BQ277" i="1"/>
  <c r="AU275" i="1"/>
  <c r="O275" i="1"/>
  <c r="AT275" i="1"/>
  <c r="AY275" i="1"/>
  <c r="Z275" i="1"/>
  <c r="AP275" i="1"/>
  <c r="AM275" i="1"/>
  <c r="AL275" i="1"/>
  <c r="BG275" i="1"/>
  <c r="BF275" i="1"/>
  <c r="K275" i="1"/>
  <c r="BN275" i="1"/>
  <c r="AQ275" i="1"/>
  <c r="J275" i="1"/>
  <c r="AX275" i="1"/>
  <c r="F275" i="1"/>
  <c r="R275" i="1"/>
  <c r="A276" i="1"/>
  <c r="BR276" i="1"/>
  <c r="AY276" i="1" l="1"/>
  <c r="Z276" i="1"/>
  <c r="AX276" i="1"/>
  <c r="R276" i="1"/>
  <c r="BG276" i="1"/>
  <c r="AM276" i="1"/>
  <c r="F276" i="1"/>
  <c r="AU276" i="1"/>
  <c r="J276" i="1"/>
  <c r="AT276" i="1"/>
  <c r="AQ276" i="1"/>
  <c r="AL276" i="1"/>
  <c r="O276" i="1"/>
  <c r="BF276" i="1"/>
  <c r="BN276" i="1"/>
  <c r="K276" i="1"/>
  <c r="AP276" i="1"/>
  <c r="A277" i="1"/>
  <c r="BR277" i="1"/>
  <c r="BS279" i="1"/>
  <c r="BQ278" i="1"/>
  <c r="BR278" i="1" l="1"/>
  <c r="A278" i="1"/>
  <c r="BG277" i="1"/>
  <c r="AM277" i="1"/>
  <c r="F277" i="1"/>
  <c r="BF277" i="1"/>
  <c r="AL277" i="1"/>
  <c r="AQ277" i="1"/>
  <c r="K277" i="1"/>
  <c r="R277" i="1"/>
  <c r="BN277" i="1"/>
  <c r="O277" i="1"/>
  <c r="AY277" i="1"/>
  <c r="AX277" i="1"/>
  <c r="J277" i="1"/>
  <c r="AT277" i="1"/>
  <c r="AP277" i="1"/>
  <c r="Z277" i="1"/>
  <c r="AU277" i="1"/>
  <c r="BQ279" i="1"/>
  <c r="BS280" i="1"/>
  <c r="BQ280" i="1" l="1"/>
  <c r="BS281" i="1"/>
  <c r="BR279" i="1"/>
  <c r="A279" i="1"/>
  <c r="AQ278" i="1"/>
  <c r="K278" i="1"/>
  <c r="BN278" i="1"/>
  <c r="AP278" i="1"/>
  <c r="J278" i="1"/>
  <c r="AU278" i="1"/>
  <c r="O278" i="1"/>
  <c r="AM278" i="1"/>
  <c r="AL278" i="1"/>
  <c r="Z278" i="1"/>
  <c r="BG278" i="1"/>
  <c r="R278" i="1"/>
  <c r="AY278" i="1"/>
  <c r="F278" i="1"/>
  <c r="AX278" i="1"/>
  <c r="AT278" i="1"/>
  <c r="BF278" i="1"/>
  <c r="BS282" i="1" l="1"/>
  <c r="BQ281" i="1"/>
  <c r="AU279" i="1"/>
  <c r="O279" i="1"/>
  <c r="AT279" i="1"/>
  <c r="AY279" i="1"/>
  <c r="Z279" i="1"/>
  <c r="AQ279" i="1"/>
  <c r="F279" i="1"/>
  <c r="AP279" i="1"/>
  <c r="AM279" i="1"/>
  <c r="AL279" i="1"/>
  <c r="BG279" i="1"/>
  <c r="BF279" i="1"/>
  <c r="K279" i="1"/>
  <c r="R279" i="1"/>
  <c r="BN279" i="1"/>
  <c r="J279" i="1"/>
  <c r="AX279" i="1"/>
  <c r="A280" i="1"/>
  <c r="BR280" i="1"/>
  <c r="AY280" i="1" l="1"/>
  <c r="Z280" i="1"/>
  <c r="AX280" i="1"/>
  <c r="R280" i="1"/>
  <c r="BG280" i="1"/>
  <c r="AM280" i="1"/>
  <c r="F280" i="1"/>
  <c r="BF280" i="1"/>
  <c r="K280" i="1"/>
  <c r="AU280" i="1"/>
  <c r="J280" i="1"/>
  <c r="AT280" i="1"/>
  <c r="AQ280" i="1"/>
  <c r="AL280" i="1"/>
  <c r="O280" i="1"/>
  <c r="AP280" i="1"/>
  <c r="BN280" i="1"/>
  <c r="A281" i="1"/>
  <c r="BR281" i="1"/>
  <c r="BS283" i="1"/>
  <c r="BQ282" i="1"/>
  <c r="BQ283" i="1" l="1"/>
  <c r="BS284" i="1"/>
  <c r="BR282" i="1"/>
  <c r="A282" i="1"/>
  <c r="BG281" i="1"/>
  <c r="AM281" i="1"/>
  <c r="F281" i="1"/>
  <c r="BF281" i="1"/>
  <c r="AL281" i="1"/>
  <c r="AQ281" i="1"/>
  <c r="K281" i="1"/>
  <c r="R281" i="1"/>
  <c r="BN281" i="1"/>
  <c r="O281" i="1"/>
  <c r="AY281" i="1"/>
  <c r="AX281" i="1"/>
  <c r="J281" i="1"/>
  <c r="AU281" i="1"/>
  <c r="AT281" i="1"/>
  <c r="AP281" i="1"/>
  <c r="Z281" i="1"/>
  <c r="BQ284" i="1" l="1"/>
  <c r="BS285" i="1"/>
  <c r="AQ282" i="1"/>
  <c r="K282" i="1"/>
  <c r="BN282" i="1"/>
  <c r="AP282" i="1"/>
  <c r="J282" i="1"/>
  <c r="AU282" i="1"/>
  <c r="O282" i="1"/>
  <c r="AM282" i="1"/>
  <c r="AL282" i="1"/>
  <c r="Z282" i="1"/>
  <c r="BG282" i="1"/>
  <c r="R282" i="1"/>
  <c r="BF282" i="1"/>
  <c r="AY282" i="1"/>
  <c r="F282" i="1"/>
  <c r="AX282" i="1"/>
  <c r="AT282" i="1"/>
  <c r="BR283" i="1"/>
  <c r="A283" i="1"/>
  <c r="BS286" i="1" l="1"/>
  <c r="BQ285" i="1"/>
  <c r="AU283" i="1"/>
  <c r="O283" i="1"/>
  <c r="AT283" i="1"/>
  <c r="AY283" i="1"/>
  <c r="Z283" i="1"/>
  <c r="AQ283" i="1"/>
  <c r="F283" i="1"/>
  <c r="AP283" i="1"/>
  <c r="AM283" i="1"/>
  <c r="AL283" i="1"/>
  <c r="BN283" i="1"/>
  <c r="R283" i="1"/>
  <c r="BG283" i="1"/>
  <c r="BF283" i="1"/>
  <c r="K283" i="1"/>
  <c r="J283" i="1"/>
  <c r="AX283" i="1"/>
  <c r="A284" i="1"/>
  <c r="BR284" i="1"/>
  <c r="AY284" i="1" l="1"/>
  <c r="Z284" i="1"/>
  <c r="AX284" i="1"/>
  <c r="R284" i="1"/>
  <c r="BG284" i="1"/>
  <c r="AM284" i="1"/>
  <c r="F284" i="1"/>
  <c r="BF284" i="1"/>
  <c r="K284" i="1"/>
  <c r="AU284" i="1"/>
  <c r="J284" i="1"/>
  <c r="AT284" i="1"/>
  <c r="AQ284" i="1"/>
  <c r="AP284" i="1"/>
  <c r="AL284" i="1"/>
  <c r="O284" i="1"/>
  <c r="BN284" i="1"/>
  <c r="A285" i="1"/>
  <c r="BR285" i="1"/>
  <c r="BS287" i="1"/>
  <c r="BQ286" i="1"/>
  <c r="BG285" i="1" l="1"/>
  <c r="AM285" i="1"/>
  <c r="F285" i="1"/>
  <c r="BF285" i="1"/>
  <c r="AL285" i="1"/>
  <c r="AQ285" i="1"/>
  <c r="K285" i="1"/>
  <c r="R285" i="1"/>
  <c r="BN285" i="1"/>
  <c r="O285" i="1"/>
  <c r="AY285" i="1"/>
  <c r="AX285" i="1"/>
  <c r="J285" i="1"/>
  <c r="AU285" i="1"/>
  <c r="AT285" i="1"/>
  <c r="AP285" i="1"/>
  <c r="Z285" i="1"/>
  <c r="BR286" i="1"/>
  <c r="A286" i="1"/>
  <c r="BQ287" i="1"/>
  <c r="BS288" i="1"/>
  <c r="BR287" i="1" l="1"/>
  <c r="A287" i="1"/>
  <c r="BQ288" i="1"/>
  <c r="BS289" i="1"/>
  <c r="AQ286" i="1"/>
  <c r="K286" i="1"/>
  <c r="BN286" i="1"/>
  <c r="AP286" i="1"/>
  <c r="J286" i="1"/>
  <c r="AU286" i="1"/>
  <c r="O286" i="1"/>
  <c r="AM286" i="1"/>
  <c r="AL286" i="1"/>
  <c r="Z286" i="1"/>
  <c r="BG286" i="1"/>
  <c r="R286" i="1"/>
  <c r="BF286" i="1"/>
  <c r="AY286" i="1"/>
  <c r="F286" i="1"/>
  <c r="AX286" i="1"/>
  <c r="AT286" i="1"/>
  <c r="BS290" i="1" l="1"/>
  <c r="BQ289" i="1"/>
  <c r="A288" i="1"/>
  <c r="BR288" i="1"/>
  <c r="AU287" i="1"/>
  <c r="O287" i="1"/>
  <c r="AT287" i="1"/>
  <c r="AY287" i="1"/>
  <c r="Z287" i="1"/>
  <c r="AQ287" i="1"/>
  <c r="F287" i="1"/>
  <c r="AP287" i="1"/>
  <c r="AM287" i="1"/>
  <c r="AL287" i="1"/>
  <c r="BN287" i="1"/>
  <c r="R287" i="1"/>
  <c r="BG287" i="1"/>
  <c r="BF287" i="1"/>
  <c r="K287" i="1"/>
  <c r="AX287" i="1"/>
  <c r="J287" i="1"/>
  <c r="A289" i="1" l="1"/>
  <c r="BR289" i="1"/>
  <c r="AY288" i="1"/>
  <c r="Z288" i="1"/>
  <c r="AX288" i="1"/>
  <c r="R288" i="1"/>
  <c r="BG288" i="1"/>
  <c r="AM288" i="1"/>
  <c r="F288" i="1"/>
  <c r="BF288" i="1"/>
  <c r="K288" i="1"/>
  <c r="AU288" i="1"/>
  <c r="J288" i="1"/>
  <c r="AT288" i="1"/>
  <c r="AQ288" i="1"/>
  <c r="AP288" i="1"/>
  <c r="AL288" i="1"/>
  <c r="O288" i="1"/>
  <c r="BN288" i="1"/>
  <c r="BS291" i="1"/>
  <c r="BQ290" i="1"/>
  <c r="BR290" i="1" l="1"/>
  <c r="A290" i="1"/>
  <c r="BQ291" i="1"/>
  <c r="BS292" i="1"/>
  <c r="BG289" i="1"/>
  <c r="AM289" i="1"/>
  <c r="F289" i="1"/>
  <c r="BF289" i="1"/>
  <c r="AL289" i="1"/>
  <c r="AQ289" i="1"/>
  <c r="K289" i="1"/>
  <c r="R289" i="1"/>
  <c r="BN289" i="1"/>
  <c r="O289" i="1"/>
  <c r="AY289" i="1"/>
  <c r="AX289" i="1"/>
  <c r="J289" i="1"/>
  <c r="AU289" i="1"/>
  <c r="AT289" i="1"/>
  <c r="AP289" i="1"/>
  <c r="Z289" i="1"/>
  <c r="BQ292" i="1" l="1"/>
  <c r="BS293" i="1"/>
  <c r="BR291" i="1"/>
  <c r="A291" i="1"/>
  <c r="AQ290" i="1"/>
  <c r="K290" i="1"/>
  <c r="BN290" i="1"/>
  <c r="AP290" i="1"/>
  <c r="J290" i="1"/>
  <c r="AU290" i="1"/>
  <c r="O290" i="1"/>
  <c r="AM290" i="1"/>
  <c r="AL290" i="1"/>
  <c r="Z290" i="1"/>
  <c r="BG290" i="1"/>
  <c r="R290" i="1"/>
  <c r="BF290" i="1"/>
  <c r="AY290" i="1"/>
  <c r="F290" i="1"/>
  <c r="AX290" i="1"/>
  <c r="AT290" i="1"/>
  <c r="A292" i="1" l="1"/>
  <c r="BR292" i="1"/>
  <c r="AU291" i="1"/>
  <c r="O291" i="1"/>
  <c r="AT291" i="1"/>
  <c r="AY291" i="1"/>
  <c r="Z291" i="1"/>
  <c r="AQ291" i="1"/>
  <c r="F291" i="1"/>
  <c r="AP291" i="1"/>
  <c r="AM291" i="1"/>
  <c r="AL291" i="1"/>
  <c r="BN291" i="1"/>
  <c r="R291" i="1"/>
  <c r="BG291" i="1"/>
  <c r="BF291" i="1"/>
  <c r="K291" i="1"/>
  <c r="J291" i="1"/>
  <c r="AX291" i="1"/>
  <c r="BS294" i="1"/>
  <c r="BQ293" i="1"/>
  <c r="AY292" i="1" l="1"/>
  <c r="Z292" i="1"/>
  <c r="AX292" i="1"/>
  <c r="R292" i="1"/>
  <c r="BG292" i="1"/>
  <c r="AM292" i="1"/>
  <c r="F292" i="1"/>
  <c r="BF292" i="1"/>
  <c r="K292" i="1"/>
  <c r="AU292" i="1"/>
  <c r="J292" i="1"/>
  <c r="AT292" i="1"/>
  <c r="AQ292" i="1"/>
  <c r="AP292" i="1"/>
  <c r="AL292" i="1"/>
  <c r="O292" i="1"/>
  <c r="BN292" i="1"/>
  <c r="A293" i="1"/>
  <c r="BR293" i="1"/>
  <c r="BS295" i="1"/>
  <c r="BQ295" i="1" s="1"/>
  <c r="BQ294" i="1"/>
  <c r="BR294" i="1" l="1"/>
  <c r="A294" i="1"/>
  <c r="BR295" i="1"/>
  <c r="A295" i="1"/>
  <c r="BG293" i="1"/>
  <c r="AM293" i="1"/>
  <c r="F293" i="1"/>
  <c r="BF293" i="1"/>
  <c r="AL293" i="1"/>
  <c r="AQ293" i="1"/>
  <c r="K293" i="1"/>
  <c r="R293" i="1"/>
  <c r="BN293" i="1"/>
  <c r="O293" i="1"/>
  <c r="AY293" i="1"/>
  <c r="AX293" i="1"/>
  <c r="J293" i="1"/>
  <c r="AU293" i="1"/>
  <c r="AT293" i="1"/>
  <c r="AP293" i="1"/>
  <c r="Z293" i="1"/>
  <c r="AU295" i="1" l="1"/>
  <c r="O295" i="1"/>
  <c r="AT295" i="1"/>
  <c r="BN295" i="1"/>
  <c r="BG295" i="1"/>
  <c r="BF295" i="1"/>
  <c r="AY295" i="1"/>
  <c r="Z295" i="1"/>
  <c r="AX295" i="1"/>
  <c r="AQ295" i="1"/>
  <c r="F295" i="1"/>
  <c r="AP295" i="1"/>
  <c r="AM295" i="1"/>
  <c r="AL295" i="1"/>
  <c r="R295" i="1"/>
  <c r="K295" i="1"/>
  <c r="J295" i="1"/>
  <c r="AQ294" i="1"/>
  <c r="K294" i="1"/>
  <c r="BN294" i="1"/>
  <c r="AP294" i="1"/>
  <c r="J294" i="1"/>
  <c r="AU294" i="1"/>
  <c r="O294" i="1"/>
  <c r="AM294" i="1"/>
  <c r="AL294" i="1"/>
  <c r="Z294" i="1"/>
  <c r="BG294" i="1"/>
  <c r="R294" i="1"/>
  <c r="BF294" i="1"/>
  <c r="AY294" i="1"/>
  <c r="F294" i="1"/>
  <c r="AX294" i="1"/>
  <c r="AT294" i="1"/>
  <c r="A124" i="1" l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23" i="1"/>
  <c r="BR120" i="1" l="1"/>
  <c r="BN120" i="1" s="1"/>
  <c r="N120" i="1"/>
  <c r="A120" i="1"/>
  <c r="BR119" i="1"/>
  <c r="BG119" i="1" s="1"/>
  <c r="BN119" i="1"/>
  <c r="AP119" i="1"/>
  <c r="N119" i="1"/>
  <c r="K119" i="1"/>
  <c r="J119" i="1"/>
  <c r="A119" i="1"/>
  <c r="AT120" i="1" l="1"/>
  <c r="O120" i="1"/>
  <c r="AU120" i="1"/>
  <c r="R120" i="1"/>
  <c r="AX120" i="1"/>
  <c r="K120" i="1"/>
  <c r="AQ120" i="1"/>
  <c r="Z120" i="1"/>
  <c r="AY120" i="1"/>
  <c r="AL120" i="1"/>
  <c r="BF120" i="1"/>
  <c r="F120" i="1"/>
  <c r="AM120" i="1"/>
  <c r="BG120" i="1"/>
  <c r="J120" i="1"/>
  <c r="AP120" i="1"/>
  <c r="AQ119" i="1"/>
  <c r="O119" i="1"/>
  <c r="AU119" i="1"/>
  <c r="AT119" i="1"/>
  <c r="R119" i="1"/>
  <c r="AX119" i="1"/>
  <c r="Z119" i="1"/>
  <c r="AY119" i="1"/>
  <c r="AL119" i="1"/>
  <c r="BF119" i="1"/>
  <c r="F119" i="1"/>
  <c r="AM119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93" i="1"/>
  <c r="BN78" i="1" l="1"/>
  <c r="BG78" i="1"/>
  <c r="BF78" i="1"/>
  <c r="AY78" i="1"/>
  <c r="AX78" i="1"/>
  <c r="AU78" i="1"/>
  <c r="AT78" i="1"/>
  <c r="AQ78" i="1"/>
  <c r="AP78" i="1"/>
  <c r="AM78" i="1"/>
  <c r="AL78" i="1"/>
  <c r="A78" i="1"/>
  <c r="BN77" i="1"/>
  <c r="BG77" i="1"/>
  <c r="BF77" i="1"/>
  <c r="AY77" i="1"/>
  <c r="AX77" i="1"/>
  <c r="AU77" i="1"/>
  <c r="AT77" i="1"/>
  <c r="AQ77" i="1"/>
  <c r="AP77" i="1"/>
  <c r="AM77" i="1"/>
  <c r="AL77" i="1"/>
  <c r="A77" i="1"/>
  <c r="BN76" i="1"/>
  <c r="BG76" i="1"/>
  <c r="BF76" i="1"/>
  <c r="AY76" i="1"/>
  <c r="AX76" i="1"/>
  <c r="AU76" i="1"/>
  <c r="AT76" i="1"/>
  <c r="AQ76" i="1"/>
  <c r="AP76" i="1"/>
  <c r="AM76" i="1"/>
  <c r="AL76" i="1"/>
  <c r="A76" i="1"/>
  <c r="BN75" i="1"/>
  <c r="BG75" i="1"/>
  <c r="BF75" i="1"/>
  <c r="AY75" i="1"/>
  <c r="AX75" i="1"/>
  <c r="AU75" i="1"/>
  <c r="AT75" i="1"/>
  <c r="AQ75" i="1"/>
  <c r="AP75" i="1"/>
  <c r="AM75" i="1"/>
  <c r="AL75" i="1"/>
  <c r="A75" i="1"/>
  <c r="BN74" i="1"/>
  <c r="BG74" i="1"/>
  <c r="BF74" i="1"/>
  <c r="AY74" i="1"/>
  <c r="AX74" i="1"/>
  <c r="AU74" i="1"/>
  <c r="AT74" i="1"/>
  <c r="AQ74" i="1"/>
  <c r="AP74" i="1"/>
  <c r="AM74" i="1"/>
  <c r="AL74" i="1"/>
  <c r="A74" i="1"/>
  <c r="BN73" i="1"/>
  <c r="BG73" i="1"/>
  <c r="BF73" i="1"/>
  <c r="AY73" i="1"/>
  <c r="AX73" i="1"/>
  <c r="AU73" i="1"/>
  <c r="AT73" i="1"/>
  <c r="AQ73" i="1"/>
  <c r="AP73" i="1"/>
  <c r="AM73" i="1"/>
  <c r="AL73" i="1"/>
  <c r="A73" i="1"/>
  <c r="BR88" i="1"/>
  <c r="BN88" i="1" s="1"/>
  <c r="A88" i="1"/>
  <c r="BR87" i="1"/>
  <c r="AY87" i="1" s="1"/>
  <c r="AQ87" i="1"/>
  <c r="A87" i="1"/>
  <c r="BR86" i="1"/>
  <c r="AX86" i="1" s="1"/>
  <c r="AQ86" i="1"/>
  <c r="A86" i="1"/>
  <c r="BR85" i="1"/>
  <c r="BG85" i="1" s="1"/>
  <c r="A85" i="1"/>
  <c r="BR84" i="1"/>
  <c r="AX84" i="1" s="1"/>
  <c r="A84" i="1"/>
  <c r="BR83" i="1"/>
  <c r="BN83" i="1" s="1"/>
  <c r="BG83" i="1"/>
  <c r="AT83" i="1"/>
  <c r="A83" i="1"/>
  <c r="BR82" i="1"/>
  <c r="BF82" i="1" s="1"/>
  <c r="A82" i="1"/>
  <c r="BR81" i="1"/>
  <c r="AU81" i="1" s="1"/>
  <c r="BF81" i="1"/>
  <c r="A81" i="1"/>
  <c r="AY86" i="1" l="1"/>
  <c r="BN81" i="1"/>
  <c r="BG82" i="1"/>
  <c r="AL81" i="1"/>
  <c r="AL83" i="1"/>
  <c r="AL86" i="1"/>
  <c r="AT87" i="1"/>
  <c r="AM86" i="1"/>
  <c r="BG86" i="1"/>
  <c r="AU87" i="1"/>
  <c r="BF86" i="1"/>
  <c r="AM83" i="1"/>
  <c r="AQ83" i="1"/>
  <c r="BF84" i="1"/>
  <c r="AP86" i="1"/>
  <c r="BN86" i="1"/>
  <c r="BG87" i="1"/>
  <c r="AT86" i="1"/>
  <c r="AU83" i="1"/>
  <c r="BN82" i="1"/>
  <c r="AX83" i="1"/>
  <c r="AQ85" i="1"/>
  <c r="AU86" i="1"/>
  <c r="AM87" i="1"/>
  <c r="AQ88" i="1"/>
  <c r="BF83" i="1"/>
  <c r="AP87" i="1"/>
  <c r="AM81" i="1"/>
  <c r="AQ81" i="1"/>
  <c r="AP82" i="1"/>
  <c r="AY81" i="1"/>
  <c r="AU82" i="1"/>
  <c r="AQ84" i="1"/>
  <c r="AY84" i="1"/>
  <c r="AP81" i="1"/>
  <c r="AM82" i="1"/>
  <c r="AP85" i="1"/>
  <c r="BF87" i="1"/>
  <c r="AX81" i="1"/>
  <c r="AQ82" i="1"/>
  <c r="AL84" i="1"/>
  <c r="BN85" i="1"/>
  <c r="AL87" i="1"/>
  <c r="BN87" i="1"/>
  <c r="AM84" i="1"/>
  <c r="BG84" i="1"/>
  <c r="AT85" i="1"/>
  <c r="AU88" i="1"/>
  <c r="AT88" i="1"/>
  <c r="BG81" i="1"/>
  <c r="AT82" i="1"/>
  <c r="AY83" i="1"/>
  <c r="AP84" i="1"/>
  <c r="BN84" i="1"/>
  <c r="AU85" i="1"/>
  <c r="AX88" i="1"/>
  <c r="AY85" i="1"/>
  <c r="AL88" i="1"/>
  <c r="BF88" i="1"/>
  <c r="AX85" i="1"/>
  <c r="AY88" i="1"/>
  <c r="AX82" i="1"/>
  <c r="AY82" i="1"/>
  <c r="AP83" i="1"/>
  <c r="AU84" i="1"/>
  <c r="AL85" i="1"/>
  <c r="BF85" i="1"/>
  <c r="AX87" i="1"/>
  <c r="AM88" i="1"/>
  <c r="BG88" i="1"/>
  <c r="AT84" i="1"/>
  <c r="AT81" i="1"/>
  <c r="AL82" i="1"/>
  <c r="AM85" i="1"/>
  <c r="AP88" i="1"/>
  <c r="BR72" i="1" l="1"/>
  <c r="BN72" i="1" s="1"/>
  <c r="A72" i="1"/>
  <c r="BR71" i="1"/>
  <c r="BG71" i="1" s="1"/>
  <c r="AY71" i="1"/>
  <c r="AQ71" i="1"/>
  <c r="AP71" i="1"/>
  <c r="A71" i="1"/>
  <c r="BR70" i="1"/>
  <c r="BF70" i="1" s="1"/>
  <c r="A70" i="1"/>
  <c r="BR69" i="1"/>
  <c r="BN69" i="1" s="1"/>
  <c r="A69" i="1"/>
  <c r="BR68" i="1"/>
  <c r="AY68" i="1" s="1"/>
  <c r="A68" i="1"/>
  <c r="BR67" i="1"/>
  <c r="BG67" i="1" s="1"/>
  <c r="AP67" i="1"/>
  <c r="A67" i="1"/>
  <c r="BR66" i="1"/>
  <c r="BN66" i="1" s="1"/>
  <c r="A66" i="1"/>
  <c r="BR65" i="1"/>
  <c r="BG65" i="1" s="1"/>
  <c r="A65" i="1"/>
  <c r="AL68" i="1" l="1"/>
  <c r="AQ68" i="1"/>
  <c r="AM70" i="1"/>
  <c r="AT68" i="1"/>
  <c r="AP70" i="1"/>
  <c r="AX68" i="1"/>
  <c r="BG70" i="1"/>
  <c r="BF68" i="1"/>
  <c r="BN70" i="1"/>
  <c r="AQ67" i="1"/>
  <c r="BG68" i="1"/>
  <c r="AY70" i="1"/>
  <c r="BN71" i="1"/>
  <c r="AU66" i="1"/>
  <c r="AM68" i="1"/>
  <c r="AQ69" i="1"/>
  <c r="AT69" i="1"/>
  <c r="AP68" i="1"/>
  <c r="BN68" i="1"/>
  <c r="AU69" i="1"/>
  <c r="AX69" i="1"/>
  <c r="AY69" i="1"/>
  <c r="BN67" i="1"/>
  <c r="AU68" i="1"/>
  <c r="AL69" i="1"/>
  <c r="BF69" i="1"/>
  <c r="AM69" i="1"/>
  <c r="BG69" i="1"/>
  <c r="AQ66" i="1"/>
  <c r="AT66" i="1"/>
  <c r="AP69" i="1"/>
  <c r="AQ72" i="1"/>
  <c r="AT72" i="1"/>
  <c r="AX72" i="1"/>
  <c r="BF72" i="1"/>
  <c r="AU72" i="1"/>
  <c r="BG72" i="1"/>
  <c r="AY72" i="1"/>
  <c r="AL72" i="1"/>
  <c r="AM72" i="1"/>
  <c r="AP72" i="1"/>
  <c r="AT71" i="1"/>
  <c r="AU71" i="1"/>
  <c r="AX71" i="1"/>
  <c r="AL71" i="1"/>
  <c r="BF71" i="1"/>
  <c r="AM71" i="1"/>
  <c r="AT70" i="1"/>
  <c r="AQ70" i="1"/>
  <c r="AU70" i="1"/>
  <c r="AX70" i="1"/>
  <c r="AL70" i="1"/>
  <c r="AT67" i="1"/>
  <c r="AU67" i="1"/>
  <c r="AX67" i="1"/>
  <c r="AY67" i="1"/>
  <c r="AL67" i="1"/>
  <c r="BF67" i="1"/>
  <c r="AM67" i="1"/>
  <c r="AX66" i="1"/>
  <c r="AY66" i="1"/>
  <c r="AL66" i="1"/>
  <c r="BF66" i="1"/>
  <c r="AM66" i="1"/>
  <c r="BG66" i="1"/>
  <c r="AP66" i="1"/>
  <c r="BN65" i="1"/>
  <c r="AP65" i="1"/>
  <c r="AQ65" i="1"/>
  <c r="AY65" i="1"/>
  <c r="AT65" i="1"/>
  <c r="AU65" i="1"/>
  <c r="AX65" i="1"/>
  <c r="AL65" i="1"/>
  <c r="BF65" i="1"/>
  <c r="AM65" i="1"/>
  <c r="BR50" i="1" l="1"/>
  <c r="BG50" i="1" s="1"/>
  <c r="N50" i="1"/>
  <c r="A50" i="1"/>
  <c r="BR49" i="1"/>
  <c r="AY49" i="1" s="1"/>
  <c r="N49" i="1"/>
  <c r="A49" i="1"/>
  <c r="BR48" i="1"/>
  <c r="BN48" i="1" s="1"/>
  <c r="N48" i="1"/>
  <c r="A48" i="1"/>
  <c r="BR47" i="1"/>
  <c r="BG47" i="1" s="1"/>
  <c r="N47" i="1"/>
  <c r="A47" i="1"/>
  <c r="BR46" i="1"/>
  <c r="Z46" i="1" s="1"/>
  <c r="N46" i="1"/>
  <c r="A46" i="1"/>
  <c r="BR45" i="1"/>
  <c r="AQ45" i="1" s="1"/>
  <c r="N45" i="1"/>
  <c r="A45" i="1"/>
  <c r="BR44" i="1"/>
  <c r="Z44" i="1" s="1"/>
  <c r="N44" i="1"/>
  <c r="A44" i="1"/>
  <c r="BR43" i="1"/>
  <c r="BG43" i="1" s="1"/>
  <c r="N43" i="1"/>
  <c r="A43" i="1"/>
  <c r="K45" i="1" l="1"/>
  <c r="J50" i="1"/>
  <c r="K44" i="1"/>
  <c r="K50" i="1"/>
  <c r="Z50" i="1"/>
  <c r="AP50" i="1"/>
  <c r="K47" i="1"/>
  <c r="Z47" i="1"/>
  <c r="BN43" i="1"/>
  <c r="K49" i="1"/>
  <c r="R44" i="1"/>
  <c r="R49" i="1"/>
  <c r="J47" i="1"/>
  <c r="AQ49" i="1"/>
  <c r="J43" i="1"/>
  <c r="K46" i="1"/>
  <c r="K43" i="1"/>
  <c r="J48" i="1"/>
  <c r="R46" i="1"/>
  <c r="BN47" i="1"/>
  <c r="AX49" i="1"/>
  <c r="BN50" i="1"/>
  <c r="Z43" i="1"/>
  <c r="AQ46" i="1"/>
  <c r="Z48" i="1"/>
  <c r="Z45" i="1"/>
  <c r="AP43" i="1"/>
  <c r="AP45" i="1"/>
  <c r="AP47" i="1"/>
  <c r="AP48" i="1"/>
  <c r="AQ43" i="1"/>
  <c r="AX44" i="1"/>
  <c r="AY45" i="1"/>
  <c r="AX46" i="1"/>
  <c r="AQ47" i="1"/>
  <c r="AY48" i="1"/>
  <c r="AQ50" i="1"/>
  <c r="AY43" i="1"/>
  <c r="BN45" i="1"/>
  <c r="AY47" i="1"/>
  <c r="AY50" i="1"/>
  <c r="AQ48" i="1"/>
  <c r="F48" i="1"/>
  <c r="J45" i="1"/>
  <c r="AL44" i="1"/>
  <c r="BF44" i="1"/>
  <c r="AT45" i="1"/>
  <c r="AL46" i="1"/>
  <c r="AL49" i="1"/>
  <c r="BF49" i="1"/>
  <c r="AT50" i="1"/>
  <c r="O43" i="1"/>
  <c r="AU43" i="1"/>
  <c r="F44" i="1"/>
  <c r="AM44" i="1"/>
  <c r="BG44" i="1"/>
  <c r="O45" i="1"/>
  <c r="AU45" i="1"/>
  <c r="F46" i="1"/>
  <c r="AM46" i="1"/>
  <c r="BG46" i="1"/>
  <c r="O47" i="1"/>
  <c r="AU47" i="1"/>
  <c r="O48" i="1"/>
  <c r="AU48" i="1"/>
  <c r="F49" i="1"/>
  <c r="AM49" i="1"/>
  <c r="BG49" i="1"/>
  <c r="O50" i="1"/>
  <c r="AU50" i="1"/>
  <c r="AY44" i="1"/>
  <c r="AY46" i="1"/>
  <c r="AT43" i="1"/>
  <c r="BF46" i="1"/>
  <c r="AT47" i="1"/>
  <c r="AT48" i="1"/>
  <c r="R43" i="1"/>
  <c r="AX43" i="1"/>
  <c r="J44" i="1"/>
  <c r="AP44" i="1"/>
  <c r="BN44" i="1"/>
  <c r="R45" i="1"/>
  <c r="AX45" i="1"/>
  <c r="J46" i="1"/>
  <c r="AP46" i="1"/>
  <c r="BN46" i="1"/>
  <c r="R47" i="1"/>
  <c r="AX47" i="1"/>
  <c r="R48" i="1"/>
  <c r="AX48" i="1"/>
  <c r="J49" i="1"/>
  <c r="AP49" i="1"/>
  <c r="BN49" i="1"/>
  <c r="R50" i="1"/>
  <c r="AX50" i="1"/>
  <c r="AQ44" i="1"/>
  <c r="AL43" i="1"/>
  <c r="BF43" i="1"/>
  <c r="AT44" i="1"/>
  <c r="AL45" i="1"/>
  <c r="BF45" i="1"/>
  <c r="AT46" i="1"/>
  <c r="AL47" i="1"/>
  <c r="BF47" i="1"/>
  <c r="AL48" i="1"/>
  <c r="AT49" i="1"/>
  <c r="BF48" i="1"/>
  <c r="AL50" i="1"/>
  <c r="BF50" i="1"/>
  <c r="F43" i="1"/>
  <c r="AM43" i="1"/>
  <c r="O44" i="1"/>
  <c r="AU44" i="1"/>
  <c r="F45" i="1"/>
  <c r="AM45" i="1"/>
  <c r="BG45" i="1"/>
  <c r="O46" i="1"/>
  <c r="AU46" i="1"/>
  <c r="F47" i="1"/>
  <c r="AM47" i="1"/>
  <c r="AM48" i="1"/>
  <c r="BG48" i="1"/>
  <c r="O49" i="1"/>
  <c r="AU49" i="1"/>
  <c r="F50" i="1"/>
  <c r="AM50" i="1"/>
  <c r="K48" i="1"/>
  <c r="Z49" i="1"/>
</calcChain>
</file>

<file path=xl/sharedStrings.xml><?xml version="1.0" encoding="utf-8"?>
<sst xmlns="http://schemas.openxmlformats.org/spreadsheetml/2006/main" count="2529" uniqueCount="373">
  <si>
    <t>Information</t>
  </si>
  <si>
    <t>Distributed load, p</t>
  </si>
  <si>
    <t>Distributed moment, m</t>
  </si>
  <si>
    <r>
      <t>Base shear, H</t>
    </r>
    <r>
      <rPr>
        <b/>
        <vertAlign val="subscript"/>
        <sz val="12"/>
        <color theme="1"/>
        <rFont val="Verdana"/>
        <family val="2"/>
      </rPr>
      <t>B</t>
    </r>
  </si>
  <si>
    <r>
      <t>Base moment, M</t>
    </r>
    <r>
      <rPr>
        <b/>
        <vertAlign val="subscript"/>
        <sz val="12"/>
        <color theme="1"/>
        <rFont val="Verdana"/>
        <family val="2"/>
      </rPr>
      <t>B</t>
    </r>
  </si>
  <si>
    <t>Ultimare disp.</t>
  </si>
  <si>
    <t>Ultimate soil reaction</t>
  </si>
  <si>
    <t>Initial stiffness</t>
  </si>
  <si>
    <t>Curvature</t>
  </si>
  <si>
    <t>Ultimare rot</t>
  </si>
  <si>
    <t>Ultimare disp</t>
  </si>
  <si>
    <t>Name</t>
  </si>
  <si>
    <t>Project</t>
  </si>
  <si>
    <t>Notes</t>
  </si>
  <si>
    <t>Soil Type</t>
  </si>
  <si>
    <t>y_u_F</t>
  </si>
  <si>
    <t>y_u_1</t>
  </si>
  <si>
    <t>y_u_2</t>
  </si>
  <si>
    <t>y_u_3</t>
  </si>
  <si>
    <t>p_u_F</t>
  </si>
  <si>
    <t>p_u_1</t>
  </si>
  <si>
    <t>p_u_2</t>
  </si>
  <si>
    <t>p_u_3</t>
  </si>
  <si>
    <t>k_p_F</t>
  </si>
  <si>
    <t>k_p_1</t>
  </si>
  <si>
    <t>k_p_2</t>
  </si>
  <si>
    <t>k_p_3</t>
  </si>
  <si>
    <t>n_p_F</t>
  </si>
  <si>
    <t>n_p_1</t>
  </si>
  <si>
    <t>n_p_2</t>
  </si>
  <si>
    <t>n_p_3</t>
  </si>
  <si>
    <t>tetam_u_F</t>
  </si>
  <si>
    <t>tetam_u_1</t>
  </si>
  <si>
    <t>tetam_u_2</t>
  </si>
  <si>
    <t>tetam_u_3</t>
  </si>
  <si>
    <t>m_u_F</t>
  </si>
  <si>
    <t>m_u_1</t>
  </si>
  <si>
    <t>m_u_2</t>
  </si>
  <si>
    <t>m_u_3</t>
  </si>
  <si>
    <t>k_m_F</t>
  </si>
  <si>
    <t>k_m_1</t>
  </si>
  <si>
    <t>k_m_2</t>
  </si>
  <si>
    <t>k_m_3</t>
  </si>
  <si>
    <t>n_m_F</t>
  </si>
  <si>
    <t>n_m_1</t>
  </si>
  <si>
    <t>n_m_2</t>
  </si>
  <si>
    <t>n_m_3</t>
  </si>
  <si>
    <t>yB_u_F</t>
  </si>
  <si>
    <t>yB_u_1</t>
  </si>
  <si>
    <t>yB_u_2</t>
  </si>
  <si>
    <t>yB_u_3</t>
  </si>
  <si>
    <t>HB_u_F</t>
  </si>
  <si>
    <t>HB_u_1</t>
  </si>
  <si>
    <t>HB_u_2</t>
  </si>
  <si>
    <t>HB_u_3</t>
  </si>
  <si>
    <t>k_H_F</t>
  </si>
  <si>
    <t>k_H_1</t>
  </si>
  <si>
    <t>k_H_2</t>
  </si>
  <si>
    <t>k_H_3</t>
  </si>
  <si>
    <t>n_H_F</t>
  </si>
  <si>
    <t>n_H_1</t>
  </si>
  <si>
    <t>n_H_2</t>
  </si>
  <si>
    <t>n_H_3</t>
  </si>
  <si>
    <t>tetaMb_u_F</t>
  </si>
  <si>
    <t>tetaMb_u_1</t>
  </si>
  <si>
    <t>tetaMb_u_2</t>
  </si>
  <si>
    <t>tetaMb_u_3</t>
  </si>
  <si>
    <t>MB_u_F</t>
  </si>
  <si>
    <t>MB_u_1</t>
  </si>
  <si>
    <t>MB_u_2</t>
  </si>
  <si>
    <t>MB_u_3</t>
  </si>
  <si>
    <t>k_Mb_F</t>
  </si>
  <si>
    <t>k_Mb_1</t>
  </si>
  <si>
    <t>k_Mb_2</t>
  </si>
  <si>
    <t>k_Mb_3</t>
  </si>
  <si>
    <t>n_Mb_F</t>
  </si>
  <si>
    <t>n_Mb_1</t>
  </si>
  <si>
    <t>n_Mb_2</t>
  </si>
  <si>
    <t>n_Mb_3</t>
  </si>
  <si>
    <t>AO1 Upper Clay</t>
  </si>
  <si>
    <t>Arcadis Ost 1</t>
  </si>
  <si>
    <t>The used function types are the same as used for the PISA project. Hence, not all functions are equal the ones used for the AO1 project</t>
  </si>
  <si>
    <t>Soft Clay</t>
  </si>
  <si>
    <t>-</t>
  </si>
  <si>
    <t>AO1 Glacial Till</t>
  </si>
  <si>
    <t>Till</t>
  </si>
  <si>
    <t>AO1 Chalk</t>
  </si>
  <si>
    <t>Chalk</t>
  </si>
  <si>
    <t>Cowden Clay</t>
  </si>
  <si>
    <t>PISA</t>
  </si>
  <si>
    <t>Bothkennar Clay</t>
  </si>
  <si>
    <t>Pile properties</t>
  </si>
  <si>
    <t>Diameter</t>
  </si>
  <si>
    <t>Thickness</t>
  </si>
  <si>
    <t>Total length</t>
  </si>
  <si>
    <t>buried length</t>
  </si>
  <si>
    <t>slice height</t>
  </si>
  <si>
    <t>Sea level</t>
  </si>
  <si>
    <t>Force</t>
  </si>
  <si>
    <t>Vertical</t>
  </si>
  <si>
    <t>Horizontal</t>
  </si>
  <si>
    <t>Bending moment</t>
  </si>
  <si>
    <t>perscribed displacement</t>
  </si>
  <si>
    <t>D/200</t>
  </si>
  <si>
    <t>D/10</t>
  </si>
  <si>
    <t>Soil stratigraphy</t>
  </si>
  <si>
    <t>t_i</t>
  </si>
  <si>
    <t>E_oed</t>
  </si>
  <si>
    <t>E_50</t>
  </si>
  <si>
    <t>E_ur</t>
  </si>
  <si>
    <t>m</t>
  </si>
  <si>
    <t>v_i</t>
  </si>
  <si>
    <t>c_i</t>
  </si>
  <si>
    <t>gamma07</t>
  </si>
  <si>
    <t>G0</t>
  </si>
  <si>
    <t>phi_i</t>
  </si>
  <si>
    <t>d_ref</t>
  </si>
  <si>
    <t>c_inc_i</t>
  </si>
  <si>
    <t>gamma</t>
  </si>
  <si>
    <t>K0</t>
  </si>
  <si>
    <t>R_inter_i</t>
  </si>
  <si>
    <t>Drainage</t>
  </si>
  <si>
    <t>Conf pressure</t>
  </si>
  <si>
    <t>AO1 calibrated Chalk</t>
  </si>
  <si>
    <t>This is where notes go</t>
  </si>
  <si>
    <t xml:space="preserve">	5</t>
  </si>
  <si>
    <t xml:space="preserve">		241</t>
  </si>
  <si>
    <t xml:space="preserve">		314</t>
  </si>
  <si>
    <t xml:space="preserve">		941</t>
  </si>
  <si>
    <t xml:space="preserve">		1</t>
  </si>
  <si>
    <t xml:space="preserve">	0.2</t>
  </si>
  <si>
    <t xml:space="preserve">		0.0001</t>
  </si>
  <si>
    <t xml:space="preserve">		3125</t>
  </si>
  <si>
    <t xml:space="preserve">		0</t>
  </si>
  <si>
    <t xml:space="preserve">			0</t>
  </si>
  <si>
    <t xml:space="preserve">			1.2</t>
  </si>
  <si>
    <t xml:space="preserve">			12.9</t>
  </si>
  <si>
    <t xml:space="preserve">		0.65</t>
  </si>
  <si>
    <t xml:space="preserve">		0.7</t>
  </si>
  <si>
    <t xml:space="preserve">		724</t>
  </si>
  <si>
    <t xml:space="preserve">		2823</t>
  </si>
  <si>
    <t xml:space="preserve">		9375</t>
  </si>
  <si>
    <t xml:space="preserve">			14</t>
  </si>
  <si>
    <t xml:space="preserve">			0.65</t>
  </si>
  <si>
    <t xml:space="preserve">		1206</t>
  </si>
  <si>
    <t xml:space="preserve">		1568</t>
  </si>
  <si>
    <t xml:space="preserve">		4704</t>
  </si>
  <si>
    <t xml:space="preserve">		15626</t>
  </si>
  <si>
    <t xml:space="preserve">			15</t>
  </si>
  <si>
    <t xml:space="preserve">		1689</t>
  </si>
  <si>
    <t xml:space="preserve">		2195</t>
  </si>
  <si>
    <t xml:space="preserve">		6586</t>
  </si>
  <si>
    <t xml:space="preserve">		21876</t>
  </si>
  <si>
    <t xml:space="preserve">			16.1</t>
  </si>
  <si>
    <t xml:space="preserve">		2171</t>
  </si>
  <si>
    <t xml:space="preserve">		8468</t>
  </si>
  <si>
    <t xml:space="preserve">		28126</t>
  </si>
  <si>
    <t xml:space="preserve">			17.1</t>
  </si>
  <si>
    <t xml:space="preserve">		2654</t>
  </si>
  <si>
    <t xml:space="preserve">		3450</t>
  </si>
  <si>
    <t xml:space="preserve">		10349</t>
  </si>
  <si>
    <t xml:space="preserve">		34376</t>
  </si>
  <si>
    <t xml:space="preserve">			18.2</t>
  </si>
  <si>
    <t xml:space="preserve">		3378</t>
  </si>
  <si>
    <t xml:space="preserve">		4391</t>
  </si>
  <si>
    <t xml:space="preserve">		13172</t>
  </si>
  <si>
    <t xml:space="preserve">		38</t>
  </si>
  <si>
    <t xml:space="preserve">		43751</t>
  </si>
  <si>
    <t xml:space="preserve">			-30</t>
  </si>
  <si>
    <t xml:space="preserve">		2</t>
  </si>
  <si>
    <t xml:space="preserve">				19</t>
  </si>
  <si>
    <t xml:space="preserve">		4182</t>
  </si>
  <si>
    <t xml:space="preserve">		5436</t>
  </si>
  <si>
    <t xml:space="preserve">		16308</t>
  </si>
  <si>
    <t xml:space="preserve">		54168</t>
  </si>
  <si>
    <t xml:space="preserve">		4986</t>
  </si>
  <si>
    <t xml:space="preserve">		6481</t>
  </si>
  <si>
    <t xml:space="preserve">		19444</t>
  </si>
  <si>
    <t xml:space="preserve">		64585</t>
  </si>
  <si>
    <t xml:space="preserve">		5790</t>
  </si>
  <si>
    <t xml:space="preserve">		7527</t>
  </si>
  <si>
    <t xml:space="preserve">		22581</t>
  </si>
  <si>
    <t xml:space="preserve">		75002</t>
  </si>
  <si>
    <t xml:space="preserve">		6594</t>
  </si>
  <si>
    <t xml:space="preserve">		8572</t>
  </si>
  <si>
    <t xml:space="preserve">		25717</t>
  </si>
  <si>
    <t xml:space="preserve">		85419</t>
  </si>
  <si>
    <t xml:space="preserve">		7398</t>
  </si>
  <si>
    <t xml:space="preserve">		9618</t>
  </si>
  <si>
    <t xml:space="preserve">		28853</t>
  </si>
  <si>
    <t xml:space="preserve">		95836</t>
  </si>
  <si>
    <t xml:space="preserve">		8203</t>
  </si>
  <si>
    <t xml:space="preserve">		10663</t>
  </si>
  <si>
    <t xml:space="preserve">		31989</t>
  </si>
  <si>
    <t xml:space="preserve">		106253</t>
  </si>
  <si>
    <t xml:space="preserve">		9007</t>
  </si>
  <si>
    <t xml:space="preserve">		11708</t>
  </si>
  <si>
    <t xml:space="preserve">		35125</t>
  </si>
  <si>
    <t xml:space="preserve">		116670</t>
  </si>
  <si>
    <t xml:space="preserve">		9811</t>
  </si>
  <si>
    <t xml:space="preserve">		12754</t>
  </si>
  <si>
    <t xml:space="preserve">		38262</t>
  </si>
  <si>
    <t xml:space="preserve">		127087</t>
  </si>
  <si>
    <t xml:space="preserve">		10615</t>
  </si>
  <si>
    <t xml:space="preserve">		13799</t>
  </si>
  <si>
    <t xml:space="preserve">		41398</t>
  </si>
  <si>
    <t xml:space="preserve">		137504</t>
  </si>
  <si>
    <t xml:space="preserve">		11419</t>
  </si>
  <si>
    <t xml:space="preserve">		14845</t>
  </si>
  <si>
    <t xml:space="preserve">		44534</t>
  </si>
  <si>
    <t xml:space="preserve">		147921</t>
  </si>
  <si>
    <t xml:space="preserve">			30000</t>
  </si>
  <si>
    <t xml:space="preserve">		20000</t>
  </si>
  <si>
    <t xml:space="preserve">		60000</t>
  </si>
  <si>
    <t xml:space="preserve">	1.0</t>
  </si>
  <si>
    <t xml:space="preserve">		300</t>
  </si>
  <si>
    <t xml:space="preserve">		0.00003</t>
  </si>
  <si>
    <t xml:space="preserve">	500000</t>
  </si>
  <si>
    <t xml:space="preserve">				0</t>
  </si>
  <si>
    <t xml:space="preserve">			22.0</t>
  </si>
  <si>
    <t xml:space="preserve">		1.00</t>
  </si>
  <si>
    <t xml:space="preserve">			1</t>
  </si>
  <si>
    <t>M</t>
  </si>
  <si>
    <t>t</t>
  </si>
  <si>
    <t>G</t>
  </si>
  <si>
    <t>Mehmet</t>
  </si>
  <si>
    <t>test</t>
  </si>
  <si>
    <t>testing for show</t>
  </si>
  <si>
    <t>glacial till</t>
  </si>
  <si>
    <t>Tutorial Till</t>
  </si>
  <si>
    <t>Development project</t>
  </si>
  <si>
    <t>just for show</t>
  </si>
  <si>
    <t>Glacial Till</t>
  </si>
  <si>
    <t>Sand 90</t>
  </si>
  <si>
    <t>Sand</t>
  </si>
  <si>
    <t>Sand 60</t>
  </si>
  <si>
    <t>Sand 45</t>
  </si>
  <si>
    <t>Sand 75</t>
  </si>
  <si>
    <t>Sand Fic</t>
  </si>
  <si>
    <t>Vietnamese project</t>
  </si>
  <si>
    <t>Viet Sand 1 stage 1</t>
  </si>
  <si>
    <t>Viet Sand 1 stage 1 bad fit</t>
  </si>
  <si>
    <t>Viet Sand 1 stage 2 good fit</t>
  </si>
  <si>
    <t>m theta calibrated based on pile response</t>
  </si>
  <si>
    <t>Clay</t>
  </si>
  <si>
    <t>Viet Clay V3 stage 1</t>
  </si>
  <si>
    <t>py curve calibration from Bothkennar</t>
  </si>
  <si>
    <t>Viet Clay V3 stage 2</t>
  </si>
  <si>
    <t>mtheta curve calibration from stage 1</t>
  </si>
  <si>
    <t>Viet Clay V3 stage 3</t>
  </si>
  <si>
    <t>Vietnamese</t>
  </si>
  <si>
    <t>bad fit</t>
  </si>
  <si>
    <t>Viet Clay V3 stage 2 mt pile response</t>
  </si>
  <si>
    <t>Till new ver test</t>
  </si>
  <si>
    <t>Organic</t>
  </si>
  <si>
    <t>Organic phase 2</t>
  </si>
  <si>
    <t>Organic phase 3 final</t>
  </si>
  <si>
    <t>Organic clay FINAL</t>
  </si>
  <si>
    <t>Organic clay FINAL FINAL</t>
  </si>
  <si>
    <t>Clay higher G FINAL FINAL</t>
  </si>
  <si>
    <t>Organic clay FINAL FINAL option 2</t>
  </si>
  <si>
    <t>Silty Sand FINAL</t>
  </si>
  <si>
    <t>Sand HeDreit 0960</t>
  </si>
  <si>
    <t>He Dreit</t>
  </si>
  <si>
    <t>a</t>
  </si>
  <si>
    <t>Sand HeDreit 0733</t>
  </si>
  <si>
    <t>Organic clay FINAL FINAL option 3</t>
  </si>
  <si>
    <t>Organic clay FINAL 4</t>
  </si>
  <si>
    <t>Clay higher G FINAL rerun</t>
  </si>
  <si>
    <t>Clay higher G FINAL rerun 2</t>
  </si>
  <si>
    <t>Clay higher G FINAL rerun 3</t>
  </si>
  <si>
    <t>Sand 96 stage 2</t>
  </si>
  <si>
    <t>Sand 96 stage 4</t>
  </si>
  <si>
    <t>he dreit</t>
  </si>
  <si>
    <t>Layer_7_Cuxhaven</t>
  </si>
  <si>
    <t>Layer_bottom_layer</t>
  </si>
  <si>
    <t>Clay_cuxhaven</t>
  </si>
  <si>
    <t>correlation with_Dr</t>
  </si>
  <si>
    <t>He Dreit_92_pile_n 2_RC</t>
  </si>
  <si>
    <t>He Dreit_92_pile_n 3_RC</t>
  </si>
  <si>
    <t>He Dreit_92_pile_n 4_RC</t>
  </si>
  <si>
    <t>He Dreit_92_pile_n 7_RC</t>
  </si>
  <si>
    <t>He Dreit_92_pile_n 8_RC</t>
  </si>
  <si>
    <t>He Dreit_92_pile_n 9_RC</t>
  </si>
  <si>
    <t>He Dreit_92_pile_n 10_RC</t>
  </si>
  <si>
    <t>He Dreit_92_pile_n 11_RC</t>
  </si>
  <si>
    <t>He Dreit_92_pile_n 12_RC</t>
  </si>
  <si>
    <t>He Dreit_92_pile_n 13_RC</t>
  </si>
  <si>
    <t>He Dreit_92_pile_n 14_RC</t>
  </si>
  <si>
    <t>He Dreit_92_pile_n 15_RC</t>
  </si>
  <si>
    <t>He Dreit_92_pile_n 16_RC</t>
  </si>
  <si>
    <t>He Dreit_92_pile_n 17_RC</t>
  </si>
  <si>
    <t>He Dreit_92_pile_n 18_RC</t>
  </si>
  <si>
    <t>He Dreit_92_pile_n 19_RC</t>
  </si>
  <si>
    <t>He Dreit_92_pile_n 20_RC</t>
  </si>
  <si>
    <t>He Dreit_92_pile_n 21_RC</t>
  </si>
  <si>
    <t>He Dreit_92_pile_n 22_RC</t>
  </si>
  <si>
    <t>He Dreit_92_pile_n 23_RC</t>
  </si>
  <si>
    <t>He Dreit_92_pile_n 24_RC</t>
  </si>
  <si>
    <t>He Dreit_92_pile_n 25_RC</t>
  </si>
  <si>
    <t>He Dreit_92_pile_n 5_RC</t>
  </si>
  <si>
    <t>He Dreit_92_pile_n 6_RC</t>
  </si>
  <si>
    <t>He Dreit_92_pile_n 2_FPR</t>
  </si>
  <si>
    <t>He Dreit_92_pile_n 3_FPR</t>
  </si>
  <si>
    <t>He Dreit_92_pile_n 4_FPR</t>
  </si>
  <si>
    <t>He Dreit_92_pile_n 5_FPR</t>
  </si>
  <si>
    <t>He Dreit_92_pile_n 6_FPR</t>
  </si>
  <si>
    <t>He Dreit_92_pile_n 7_FPR</t>
  </si>
  <si>
    <t>He Dreit_92_pile_n 8_FPR</t>
  </si>
  <si>
    <t>He Dreit_92_pile_n 9_FPR</t>
  </si>
  <si>
    <t>He Dreit_92_pile_n 10_FPR</t>
  </si>
  <si>
    <t>He Dreit_92_pile_n 11_FPR</t>
  </si>
  <si>
    <t>He Dreit_92_pile_n 12_FPR</t>
  </si>
  <si>
    <t>He Dreit_92_pile_n 13_FPR</t>
  </si>
  <si>
    <t>He Dreit_92_pile_n 14_FPR</t>
  </si>
  <si>
    <t>He Dreit_92_pile_n 15_FPR</t>
  </si>
  <si>
    <t>He Dreit_92_pile_n 16_FPR</t>
  </si>
  <si>
    <t>He Dreit_92_pile_n 17_FPR</t>
  </si>
  <si>
    <t>He Dreit_92_pile_n 18_FPR</t>
  </si>
  <si>
    <t>He Dreit_92_pile_n 19_FPR</t>
  </si>
  <si>
    <t>He Dreit_92_pile_n 20_FPR</t>
  </si>
  <si>
    <t>He Dreit_92_pile_n 21_FPR</t>
  </si>
  <si>
    <t>He Dreit_92_pile_n 22_FPR</t>
  </si>
  <si>
    <t>He Dreit_92_pile_n 23_FPR</t>
  </si>
  <si>
    <t>He Dreit_92_pile_n 24_FPR</t>
  </si>
  <si>
    <t>He Dreit_92_pile_n 25_FPR</t>
  </si>
  <si>
    <t>He Dreit_92_pile_n 1_FPR</t>
  </si>
  <si>
    <t>EW_23d</t>
  </si>
  <si>
    <t>EW_15b</t>
  </si>
  <si>
    <t>EW_14b</t>
  </si>
  <si>
    <t>21a_51</t>
  </si>
  <si>
    <t>21a_42</t>
  </si>
  <si>
    <t>Cowden Clay_2020</t>
  </si>
  <si>
    <t>EW_unit_2a_normal</t>
  </si>
  <si>
    <t>EW_unit_1a_normal</t>
  </si>
  <si>
    <t>EW_unit_10a_normal</t>
  </si>
  <si>
    <t>EW_unit_10b_1_normal</t>
  </si>
  <si>
    <t>EW_unit_10b_2_normal</t>
  </si>
  <si>
    <t>EW_unit_20a_1_normal</t>
  </si>
  <si>
    <t>EW_unit_20a_2_normal</t>
  </si>
  <si>
    <t>EW_unit_20a_3_normal</t>
  </si>
  <si>
    <t>EW_unit_20a_4_normal</t>
  </si>
  <si>
    <t>EW_unit_21a_1_normal</t>
  </si>
  <si>
    <t>EW_unit_21a_2_normal</t>
  </si>
  <si>
    <t>EW_unit_21a_3_normal</t>
  </si>
  <si>
    <t>EW_unit_21a_4_normal</t>
  </si>
  <si>
    <t>DR</t>
  </si>
  <si>
    <t>EW_unit_1a_red_str_fs2</t>
  </si>
  <si>
    <t>EW_unit_2a_red_str_fs2</t>
  </si>
  <si>
    <t>EW_unit_10a_red_str_fs2</t>
  </si>
  <si>
    <t>EW_unit_10b_1_red_str_fs2</t>
  </si>
  <si>
    <t>EW_unit_10b_2_red_str_fs2</t>
  </si>
  <si>
    <t>EW_unit_20a_1_red_str_fs2</t>
  </si>
  <si>
    <t>EW_unit_20a_2_red_str_fs2</t>
  </si>
  <si>
    <t>EW_unit_20a_3_red_str_fs2</t>
  </si>
  <si>
    <t>EW_unit_20a_4_red_str_fs2</t>
  </si>
  <si>
    <t>EW_unit_21a_1_red_str_fs2</t>
  </si>
  <si>
    <t>EW_unit_21a_2_red_str_fs2</t>
  </si>
  <si>
    <t>EW_unit_21a_3_red_str_fs2</t>
  </si>
  <si>
    <t>EW_unit_21a_4_red_str_fs2</t>
  </si>
  <si>
    <t>EW_unit_1a_red_str_fs1</t>
  </si>
  <si>
    <t>EW_unit_2a_red_str_fs1</t>
  </si>
  <si>
    <t>EW_unit_10a_red_str_fs1</t>
  </si>
  <si>
    <t>EW_unit_10b_1_red_str_fs1</t>
  </si>
  <si>
    <t>EW_unit_10b_2_red_str_fs1</t>
  </si>
  <si>
    <t>EW_unit_20a_1_red_str_fs1</t>
  </si>
  <si>
    <t>EW_unit_20a_2_red_str_fs1</t>
  </si>
  <si>
    <t>EW_unit_20a_3_red_str_fs1</t>
  </si>
  <si>
    <t>EW_unit_20a_4_red_str_fs1</t>
  </si>
  <si>
    <t>EW_unit_21a_1_red_str_fs1</t>
  </si>
  <si>
    <t>EW_unit_21a_2_red_str_fs1</t>
  </si>
  <si>
    <t>EW_unit_21a_3_red_str_fs1</t>
  </si>
  <si>
    <t>EW_unit_21a_4_red_str_fs1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</si>
</sst>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00"/>
    <numFmt numFmtId="167" formatCode="0.0"/>
  </numFmts>
  <fonts count="10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Verdana"/>
      <family val="2"/>
    </font>
    <font>
      <b/>
      <vertAlign val="subscript"/>
      <sz val="12"/>
      <color theme="1"/>
      <name val="Verdana"/>
      <family val="2"/>
    </font>
    <font>
      <sz val="9"/>
      <color rgb="FFFF0000"/>
      <name val="Verdana"/>
      <family val="2"/>
    </font>
    <font>
      <sz val="11"/>
      <color rgb="FFFF0000"/>
      <name val="Calibri"/>
      <family val="2"/>
    </font>
    <font>
      <sz val="9"/>
      <color rgb="FF000000"/>
      <name val="Verdana"/>
      <family val="2"/>
    </font>
    <font>
      <sz val="11"/>
      <color rgb="FFFF0000"/>
      <name val="Calibri"/>
      <family val="2"/>
      <scheme val="minor"/>
    </font>
    <font>
      <sz val="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4" xfId="1" applyFont="1" applyBorder="1"/>
    <xf numFmtId="0" fontId="2" fillId="0" borderId="7" xfId="1" applyFont="1" applyBorder="1"/>
    <xf numFmtId="0" fontId="2" fillId="0" borderId="8" xfId="1" applyFont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0" borderId="0" xfId="1" applyFont="1"/>
    <xf numFmtId="0" fontId="2" fillId="0" borderId="0" xfId="1" applyFont="1" applyBorder="1"/>
    <xf numFmtId="0" fontId="2" fillId="0" borderId="6" xfId="1" applyFont="1" applyBorder="1"/>
    <xf numFmtId="0" fontId="2" fillId="0" borderId="5" xfId="1" applyFont="1" applyBorder="1"/>
    <xf numFmtId="0" fontId="0" fillId="0" borderId="0" xfId="0" applyBorder="1"/>
    <xf numFmtId="0" fontId="0" fillId="0" borderId="6" xfId="0" applyBorder="1"/>
    <xf numFmtId="0" fontId="2" fillId="0" borderId="8" xfId="1" applyFont="1" applyFill="1" applyBorder="1"/>
    <xf numFmtId="0" fontId="2" fillId="0" borderId="10" xfId="1" applyFont="1" applyFill="1" applyBorder="1"/>
    <xf numFmtId="0" fontId="2" fillId="0" borderId="10" xfId="1" applyFont="1" applyBorder="1"/>
    <xf numFmtId="0" fontId="0" fillId="0" borderId="5" xfId="0" applyBorder="1"/>
    <xf numFmtId="0" fontId="2" fillId="0" borderId="7" xfId="1" applyFont="1" applyFill="1" applyBorder="1"/>
    <xf numFmtId="0" fontId="0" fillId="0" borderId="11" xfId="0" applyBorder="1"/>
    <xf numFmtId="0" fontId="2" fillId="0" borderId="12" xfId="1" applyFont="1" applyFill="1" applyBorder="1"/>
    <xf numFmtId="0" fontId="3" fillId="0" borderId="9" xfId="1" applyFont="1" applyBorder="1" applyAlignment="1"/>
    <xf numFmtId="0" fontId="0" fillId="2" borderId="0" xfId="1" applyFont="1" applyFill="1"/>
    <xf numFmtId="0" fontId="1" fillId="2" borderId="0" xfId="1" applyFill="1"/>
    <xf numFmtId="0" fontId="1" fillId="2" borderId="5" xfId="1" applyFill="1" applyBorder="1"/>
    <xf numFmtId="0" fontId="1" fillId="2" borderId="0" xfId="1" applyFill="1" applyBorder="1"/>
    <xf numFmtId="0" fontId="1" fillId="2" borderId="6" xfId="1" applyFill="1" applyBorder="1"/>
    <xf numFmtId="0" fontId="1" fillId="2" borderId="0" xfId="1" applyFill="1" applyBorder="1" applyAlignment="1">
      <alignment horizontal="center"/>
    </xf>
    <xf numFmtId="0" fontId="0" fillId="2" borderId="0" xfId="1" applyFont="1" applyFill="1" applyBorder="1"/>
    <xf numFmtId="0" fontId="1" fillId="2" borderId="4" xfId="1" applyFill="1" applyBorder="1"/>
    <xf numFmtId="0" fontId="0" fillId="2" borderId="0" xfId="0" applyFill="1"/>
    <xf numFmtId="0" fontId="1" fillId="3" borderId="0" xfId="1" applyFill="1"/>
    <xf numFmtId="0" fontId="1" fillId="3" borderId="0" xfId="1" applyFill="1" applyBorder="1"/>
    <xf numFmtId="0" fontId="1" fillId="3" borderId="6" xfId="1" applyFill="1" applyBorder="1"/>
    <xf numFmtId="0" fontId="1" fillId="3" borderId="5" xfId="1" applyFill="1" applyBorder="1"/>
    <xf numFmtId="0" fontId="1" fillId="3" borderId="4" xfId="1" applyFill="1" applyBorder="1"/>
    <xf numFmtId="0" fontId="0" fillId="3" borderId="0" xfId="0" applyFill="1"/>
    <xf numFmtId="0" fontId="0" fillId="3" borderId="0" xfId="1" applyFont="1" applyFill="1"/>
    <xf numFmtId="0" fontId="1" fillId="3" borderId="0" xfId="1" applyFill="1" applyBorder="1" applyAlignment="1">
      <alignment horizontal="center"/>
    </xf>
    <xf numFmtId="0" fontId="0" fillId="3" borderId="0" xfId="1" applyFont="1" applyFill="1" applyBorder="1"/>
    <xf numFmtId="164" fontId="0" fillId="0" borderId="0" xfId="0" applyNumberFormat="1"/>
    <xf numFmtId="11" fontId="0" fillId="0" borderId="0" xfId="0" applyNumberFormat="1"/>
    <xf numFmtId="1" fontId="0" fillId="0" borderId="0" xfId="0" applyNumberFormat="1" applyBorder="1"/>
    <xf numFmtId="0" fontId="5" fillId="0" borderId="0" xfId="0" applyFont="1"/>
    <xf numFmtId="0" fontId="5" fillId="0" borderId="16" xfId="0" applyFont="1" applyBorder="1"/>
    <xf numFmtId="0" fontId="0" fillId="3" borderId="16" xfId="1" applyFont="1" applyFill="1" applyBorder="1"/>
    <xf numFmtId="0" fontId="1" fillId="3" borderId="16" xfId="1" applyFill="1" applyBorder="1"/>
    <xf numFmtId="0" fontId="0" fillId="0" borderId="16" xfId="0" applyBorder="1"/>
    <xf numFmtId="1" fontId="0" fillId="0" borderId="16" xfId="0" applyNumberFormat="1" applyBorder="1"/>
    <xf numFmtId="0" fontId="6" fillId="0" borderId="17" xfId="0" applyFont="1" applyBorder="1" applyAlignment="1">
      <alignment horizontal="right" vertical="center" wrapText="1"/>
    </xf>
    <xf numFmtId="11" fontId="6" fillId="0" borderId="17" xfId="0" applyNumberFormat="1" applyFont="1" applyBorder="1" applyAlignment="1">
      <alignment horizontal="right" vertical="center" wrapText="1"/>
    </xf>
    <xf numFmtId="0" fontId="5" fillId="0" borderId="17" xfId="0" applyFont="1" applyBorder="1" applyAlignment="1">
      <alignment horizontal="right" vertical="center" wrapText="1"/>
    </xf>
    <xf numFmtId="0" fontId="7" fillId="4" borderId="17" xfId="0" applyFont="1" applyFill="1" applyBorder="1" applyAlignment="1">
      <alignment horizontal="right" vertical="center" wrapText="1"/>
    </xf>
    <xf numFmtId="0" fontId="5" fillId="5" borderId="16" xfId="0" applyFont="1" applyFill="1" applyBorder="1"/>
    <xf numFmtId="0" fontId="1" fillId="5" borderId="0" xfId="1" applyFill="1"/>
    <xf numFmtId="0" fontId="1" fillId="5" borderId="5" xfId="1" applyFill="1" applyBorder="1"/>
    <xf numFmtId="0" fontId="5" fillId="5" borderId="17" xfId="0" applyFont="1" applyFill="1" applyBorder="1" applyAlignment="1">
      <alignment horizontal="right" vertical="center" wrapText="1"/>
    </xf>
    <xf numFmtId="0" fontId="1" fillId="5" borderId="0" xfId="1" applyFill="1" applyBorder="1"/>
    <xf numFmtId="0" fontId="6" fillId="5" borderId="17" xfId="0" applyFont="1" applyFill="1" applyBorder="1" applyAlignment="1">
      <alignment horizontal="right" vertical="center" wrapText="1"/>
    </xf>
    <xf numFmtId="11" fontId="6" fillId="5" borderId="17" xfId="0" applyNumberFormat="1" applyFont="1" applyFill="1" applyBorder="1" applyAlignment="1">
      <alignment horizontal="right" vertical="center" wrapText="1"/>
    </xf>
    <xf numFmtId="0" fontId="1" fillId="5" borderId="6" xfId="1" applyFill="1" applyBorder="1"/>
    <xf numFmtId="0" fontId="1" fillId="5" borderId="4" xfId="1" applyFill="1" applyBorder="1"/>
    <xf numFmtId="0" fontId="7" fillId="5" borderId="17" xfId="0" applyFont="1" applyFill="1" applyBorder="1" applyAlignment="1">
      <alignment horizontal="right" vertical="center" wrapText="1"/>
    </xf>
    <xf numFmtId="0" fontId="0" fillId="5" borderId="0" xfId="0" applyFill="1"/>
    <xf numFmtId="0" fontId="8" fillId="0" borderId="17" xfId="0" applyFont="1" applyBorder="1" applyAlignment="1">
      <alignment horizontal="right" vertical="center" wrapText="1"/>
    </xf>
    <xf numFmtId="0" fontId="1" fillId="6" borderId="0" xfId="1" applyFill="1"/>
    <xf numFmtId="0" fontId="5" fillId="7" borderId="16" xfId="0" applyFont="1" applyFill="1" applyBorder="1"/>
    <xf numFmtId="0" fontId="1" fillId="7" borderId="0" xfId="1" applyFill="1"/>
    <xf numFmtId="0" fontId="1" fillId="7" borderId="5" xfId="1" applyFill="1" applyBorder="1"/>
    <xf numFmtId="0" fontId="5" fillId="7" borderId="17" xfId="0" applyFont="1" applyFill="1" applyBorder="1" applyAlignment="1">
      <alignment horizontal="right" vertical="center" wrapText="1"/>
    </xf>
    <xf numFmtId="0" fontId="1" fillId="7" borderId="0" xfId="1" applyFill="1" applyBorder="1"/>
    <xf numFmtId="0" fontId="6" fillId="7" borderId="17" xfId="0" applyFont="1" applyFill="1" applyBorder="1" applyAlignment="1">
      <alignment horizontal="right" vertical="center" wrapText="1"/>
    </xf>
    <xf numFmtId="11" fontId="6" fillId="7" borderId="17" xfId="0" applyNumberFormat="1" applyFont="1" applyFill="1" applyBorder="1" applyAlignment="1">
      <alignment horizontal="right" vertical="center" wrapText="1"/>
    </xf>
    <xf numFmtId="0" fontId="1" fillId="7" borderId="6" xfId="1" applyFill="1" applyBorder="1"/>
    <xf numFmtId="0" fontId="1" fillId="7" borderId="4" xfId="1" applyFill="1" applyBorder="1"/>
    <xf numFmtId="0" fontId="7" fillId="7" borderId="17" xfId="0" applyFont="1" applyFill="1" applyBorder="1" applyAlignment="1">
      <alignment horizontal="right" vertical="center" wrapText="1"/>
    </xf>
    <xf numFmtId="0" fontId="0" fillId="7" borderId="0" xfId="0" applyFill="1"/>
    <xf numFmtId="0" fontId="8" fillId="7" borderId="17" xfId="0" applyFont="1" applyFill="1" applyBorder="1" applyAlignment="1">
      <alignment horizontal="right" vertical="center" wrapText="1"/>
    </xf>
    <xf numFmtId="0" fontId="1" fillId="8" borderId="0" xfId="1" applyFill="1"/>
    <xf numFmtId="0" fontId="1" fillId="8" borderId="5" xfId="1" applyFill="1" applyBorder="1"/>
    <xf numFmtId="0" fontId="5" fillId="8" borderId="17" xfId="0" applyFont="1" applyFill="1" applyBorder="1" applyAlignment="1">
      <alignment horizontal="right" vertical="center" wrapText="1"/>
    </xf>
    <xf numFmtId="0" fontId="1" fillId="8" borderId="0" xfId="1" applyFill="1" applyBorder="1"/>
    <xf numFmtId="0" fontId="6" fillId="8" borderId="17" xfId="0" applyFont="1" applyFill="1" applyBorder="1" applyAlignment="1">
      <alignment horizontal="right" vertical="center" wrapText="1"/>
    </xf>
    <xf numFmtId="11" fontId="6" fillId="8" borderId="17" xfId="0" applyNumberFormat="1" applyFont="1" applyFill="1" applyBorder="1" applyAlignment="1">
      <alignment horizontal="right" vertical="center" wrapText="1"/>
    </xf>
    <xf numFmtId="0" fontId="1" fillId="8" borderId="6" xfId="1" applyFill="1" applyBorder="1"/>
    <xf numFmtId="0" fontId="1" fillId="8" borderId="4" xfId="1" applyFill="1" applyBorder="1"/>
    <xf numFmtId="0" fontId="7" fillId="8" borderId="17" xfId="0" applyFont="1" applyFill="1" applyBorder="1" applyAlignment="1">
      <alignment horizontal="right" vertical="center" wrapText="1"/>
    </xf>
    <xf numFmtId="0" fontId="0" fillId="8" borderId="0" xfId="0" applyFill="1"/>
    <xf numFmtId="0" fontId="8" fillId="8" borderId="17" xfId="0" applyFont="1" applyFill="1" applyBorder="1" applyAlignment="1">
      <alignment horizontal="right" vertical="center" wrapText="1"/>
    </xf>
    <xf numFmtId="0" fontId="0" fillId="9" borderId="0" xfId="0" applyFill="1"/>
    <xf numFmtId="0" fontId="0" fillId="9" borderId="0" xfId="1" applyFont="1" applyFill="1"/>
    <xf numFmtId="0" fontId="1" fillId="9" borderId="0" xfId="1" applyFill="1"/>
    <xf numFmtId="0" fontId="1" fillId="9" borderId="4" xfId="1" applyFill="1" applyBorder="1"/>
    <xf numFmtId="0" fontId="5" fillId="0" borderId="0" xfId="0" applyFont="1" applyAlignment="1">
      <alignment horizontal="right" vertical="center" wrapText="1"/>
    </xf>
    <xf numFmtId="0" fontId="5" fillId="0" borderId="0" xfId="1" applyFont="1"/>
    <xf numFmtId="11" fontId="5" fillId="0" borderId="17" xfId="0" applyNumberFormat="1" applyFont="1" applyBorder="1" applyAlignment="1">
      <alignment horizontal="right" vertical="center" wrapText="1"/>
    </xf>
    <xf numFmtId="165" fontId="5" fillId="0" borderId="17" xfId="0" applyNumberFormat="1" applyFont="1" applyBorder="1" applyAlignment="1">
      <alignment horizontal="right" vertical="center" wrapText="1"/>
    </xf>
    <xf numFmtId="165" fontId="5" fillId="0" borderId="0" xfId="1" applyNumberFormat="1" applyFont="1"/>
    <xf numFmtId="11" fontId="5" fillId="0" borderId="0" xfId="0" applyNumberFormat="1" applyFont="1" applyAlignment="1">
      <alignment horizontal="right" vertical="center" wrapText="1"/>
    </xf>
    <xf numFmtId="164" fontId="9" fillId="0" borderId="0" xfId="1" applyNumberFormat="1" applyFont="1"/>
    <xf numFmtId="0" fontId="9" fillId="0" borderId="0" xfId="1" applyFont="1"/>
    <xf numFmtId="166" fontId="9" fillId="0" borderId="0" xfId="1" applyNumberFormat="1" applyFont="1"/>
    <xf numFmtId="165" fontId="5" fillId="0" borderId="0" xfId="0" applyNumberFormat="1" applyFont="1" applyAlignment="1">
      <alignment horizontal="right" vertical="center" wrapText="1"/>
    </xf>
    <xf numFmtId="165" fontId="1" fillId="0" borderId="0" xfId="1" applyNumberFormat="1"/>
    <xf numFmtId="167" fontId="5" fillId="0" borderId="17" xfId="0" applyNumberFormat="1" applyFont="1" applyBorder="1" applyAlignment="1">
      <alignment horizontal="right" vertical="center" wrapText="1"/>
    </xf>
    <xf numFmtId="2" fontId="5" fillId="0" borderId="17" xfId="0" applyNumberFormat="1" applyFont="1" applyBorder="1" applyAlignment="1">
      <alignment horizontal="right" vertical="center" wrapText="1"/>
    </xf>
    <xf numFmtId="164" fontId="5" fillId="0" borderId="17" xfId="0" applyNumberFormat="1" applyFont="1" applyBorder="1" applyAlignment="1">
      <alignment horizontal="right" vertical="center" wrapText="1"/>
    </xf>
    <xf numFmtId="167" fontId="5" fillId="0" borderId="0" xfId="1" applyNumberFormat="1" applyFont="1"/>
    <xf numFmtId="2" fontId="5" fillId="0" borderId="0" xfId="1" applyNumberFormat="1" applyFont="1"/>
    <xf numFmtId="164" fontId="1" fillId="0" borderId="0" xfId="1" applyNumberFormat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6" xfId="1" applyFont="1" applyBorder="1"/>
    <xf numFmtId="0" fontId="3" fillId="0" borderId="3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</cellXfs>
  <cellStyles count="2">
    <cellStyle name="Normal" xfId="0" builtinId="0"/>
    <cellStyle name="Normal 2" xfId="1" xr:uid="{26152140-A7C6-4E2A-B5C8-DD2B891FE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0329-7C71-4920-B28D-FBF91C9A754D}">
  <dimension ref="A1:BS345"/>
  <sheetViews>
    <sheetView tabSelected="1" workbookViewId="0">
      <pane ySplit="3" topLeftCell="A301" activePane="bottomLeft" state="frozen"/>
      <selection pane="bottomLeft" activeCell="A320" sqref="A320"/>
    </sheetView>
  </sheetViews>
  <sheetFormatPr defaultRowHeight="11.25" x14ac:dyDescent="0.15"/>
  <cols>
    <col min="1" max="1" width="32.25" style="8" customWidth="1"/>
    <col min="2" max="2" width="11.25" style="8" bestFit="1" customWidth="1"/>
    <col min="3" max="3" width="27.875" style="8" customWidth="1"/>
    <col min="4" max="4" width="8.75" style="8" bestFit="1" customWidth="1"/>
    <col min="5" max="5" width="12.25" style="10" bestFit="1" customWidth="1"/>
    <col min="6" max="8" width="12.25" style="11" customWidth="1"/>
    <col min="9" max="9" width="13" style="11" bestFit="1" customWidth="1"/>
    <col min="10" max="10" width="6.875" style="11" bestFit="1" customWidth="1"/>
    <col min="11" max="11" width="7.5" style="11" bestFit="1" customWidth="1"/>
    <col min="12" max="12" width="6.5" style="11" bestFit="1" customWidth="1"/>
    <col min="13" max="13" width="13" style="11" bestFit="1" customWidth="1"/>
    <col min="14" max="14" width="6.5" style="11" bestFit="1" customWidth="1"/>
    <col min="15" max="15" width="8.125" style="11" customWidth="1"/>
    <col min="16" max="16" width="5.875" style="11" customWidth="1"/>
    <col min="17" max="17" width="12.125" style="11" bestFit="1" customWidth="1"/>
    <col min="18" max="18" width="12.625" style="11" bestFit="1" customWidth="1"/>
    <col min="19" max="19" width="5.875" style="12" bestFit="1" customWidth="1"/>
    <col min="20" max="20" width="5.875" style="11" customWidth="1"/>
    <col min="21" max="21" width="12.5" style="10" bestFit="1" customWidth="1"/>
    <col min="22" max="22" width="5.5" style="11" customWidth="1"/>
    <col min="23" max="24" width="3.875" style="11" customWidth="1"/>
    <col min="25" max="25" width="12.125" style="11" bestFit="1" customWidth="1"/>
    <col min="26" max="26" width="6.5" style="11" bestFit="1" customWidth="1"/>
    <col min="27" max="27" width="5.875" style="11" bestFit="1" customWidth="1"/>
    <col min="28" max="28" width="5.875" style="11" customWidth="1"/>
    <col min="29" max="33" width="9" style="11"/>
    <col min="34" max="34" width="11.375" style="11" bestFit="1" customWidth="1"/>
    <col min="35" max="35" width="9" style="12"/>
    <col min="36" max="36" width="9" style="11"/>
    <col min="37" max="37" width="11.5" style="10" bestFit="1" customWidth="1"/>
    <col min="38" max="40" width="9" style="11"/>
    <col min="41" max="41" width="11.125" style="11" bestFit="1" customWidth="1"/>
    <col min="42" max="44" width="9" style="11"/>
    <col min="45" max="45" width="11.125" style="11" bestFit="1" customWidth="1"/>
    <col min="46" max="46" width="5.875" style="11" bestFit="1" customWidth="1"/>
    <col min="47" max="47" width="7.5" style="11" bestFit="1" customWidth="1"/>
    <col min="48" max="48" width="7.5" style="11" customWidth="1"/>
    <col min="49" max="49" width="11.125" style="11" bestFit="1" customWidth="1"/>
    <col min="50" max="50" width="9" style="11"/>
    <col min="51" max="51" width="9" style="12"/>
    <col min="52" max="52" width="9" style="11"/>
    <col min="53" max="53" width="11.5" style="10" bestFit="1" customWidth="1"/>
    <col min="54" max="56" width="9" style="11"/>
    <col min="57" max="57" width="11.125" style="11" bestFit="1" customWidth="1"/>
    <col min="58" max="61" width="9" style="11"/>
    <col min="62" max="62" width="6.5" style="11" bestFit="1" customWidth="1"/>
    <col min="63" max="63" width="7.875" style="11" bestFit="1" customWidth="1"/>
    <col min="64" max="64" width="7.875" style="11" customWidth="1"/>
    <col min="65" max="65" width="11.125" style="11" bestFit="1" customWidth="1"/>
    <col min="66" max="66" width="5.5" style="11" bestFit="1" customWidth="1"/>
    <col min="67" max="67" width="5.875" style="11" bestFit="1" customWidth="1"/>
    <col min="68" max="68" width="5.875" style="9" customWidth="1"/>
  </cols>
  <sheetData>
    <row r="1" spans="1:71" ht="18" x14ac:dyDescent="0.3">
      <c r="A1" s="115" t="s">
        <v>0</v>
      </c>
      <c r="B1" s="116"/>
      <c r="C1" s="116"/>
      <c r="D1" s="116"/>
      <c r="E1" s="115" t="s">
        <v>1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20"/>
      <c r="T1" s="1"/>
      <c r="U1" s="115" t="s">
        <v>2</v>
      </c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20"/>
      <c r="AJ1" s="1"/>
      <c r="AK1" s="115" t="s">
        <v>3</v>
      </c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20"/>
      <c r="AZ1" s="1"/>
      <c r="BA1" s="115" t="s">
        <v>4</v>
      </c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2"/>
    </row>
    <row r="2" spans="1:71" x14ac:dyDescent="0.15">
      <c r="A2" s="3"/>
      <c r="B2" s="4"/>
      <c r="C2" s="4"/>
      <c r="D2" s="4"/>
      <c r="E2" s="117" t="s">
        <v>5</v>
      </c>
      <c r="F2" s="118"/>
      <c r="G2" s="118"/>
      <c r="H2" s="118"/>
      <c r="I2" s="118" t="s">
        <v>6</v>
      </c>
      <c r="J2" s="118"/>
      <c r="K2" s="118"/>
      <c r="L2" s="118"/>
      <c r="M2" s="118" t="s">
        <v>7</v>
      </c>
      <c r="N2" s="118"/>
      <c r="O2" s="118"/>
      <c r="P2" s="4"/>
      <c r="Q2" s="118" t="s">
        <v>8</v>
      </c>
      <c r="R2" s="118"/>
      <c r="S2" s="119"/>
      <c r="T2" s="4"/>
      <c r="U2" s="117" t="s">
        <v>9</v>
      </c>
      <c r="V2" s="118"/>
      <c r="W2" s="4"/>
      <c r="X2" s="4"/>
      <c r="Y2" s="118" t="s">
        <v>6</v>
      </c>
      <c r="Z2" s="118"/>
      <c r="AA2" s="118"/>
      <c r="AB2" s="4"/>
      <c r="AC2" s="118" t="s">
        <v>7</v>
      </c>
      <c r="AD2" s="118"/>
      <c r="AE2" s="118"/>
      <c r="AF2" s="4"/>
      <c r="AG2" s="118" t="s">
        <v>8</v>
      </c>
      <c r="AH2" s="118"/>
      <c r="AI2" s="119"/>
      <c r="AJ2" s="4"/>
      <c r="AK2" s="117" t="s">
        <v>10</v>
      </c>
      <c r="AL2" s="118"/>
      <c r="AM2" s="4"/>
      <c r="AN2" s="4"/>
      <c r="AO2" s="118" t="s">
        <v>6</v>
      </c>
      <c r="AP2" s="118"/>
      <c r="AQ2" s="118"/>
      <c r="AR2" s="4"/>
      <c r="AS2" s="118" t="s">
        <v>7</v>
      </c>
      <c r="AT2" s="118"/>
      <c r="AU2" s="118"/>
      <c r="AV2" s="4"/>
      <c r="AW2" s="118" t="s">
        <v>8</v>
      </c>
      <c r="AX2" s="118"/>
      <c r="AY2" s="119"/>
      <c r="AZ2" s="4"/>
      <c r="BA2" s="117" t="s">
        <v>9</v>
      </c>
      <c r="BB2" s="118"/>
      <c r="BC2" s="4"/>
      <c r="BD2" s="4"/>
      <c r="BE2" s="118" t="s">
        <v>6</v>
      </c>
      <c r="BF2" s="118"/>
      <c r="BG2" s="118"/>
      <c r="BH2" s="4"/>
      <c r="BI2" s="118" t="s">
        <v>7</v>
      </c>
      <c r="BJ2" s="118"/>
      <c r="BK2" s="118"/>
      <c r="BL2" s="4"/>
      <c r="BM2" s="118" t="s">
        <v>8</v>
      </c>
      <c r="BN2" s="118"/>
      <c r="BO2" s="118"/>
      <c r="BP2" s="5"/>
      <c r="BS2" t="s">
        <v>346</v>
      </c>
    </row>
    <row r="3" spans="1:71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8" t="s">
        <v>23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8" t="s">
        <v>44</v>
      </c>
      <c r="AI3" s="8" t="s">
        <v>45</v>
      </c>
      <c r="AJ3" s="8" t="s">
        <v>46</v>
      </c>
      <c r="AK3" s="8" t="s">
        <v>47</v>
      </c>
      <c r="AL3" s="8" t="s">
        <v>48</v>
      </c>
      <c r="AM3" s="8" t="s">
        <v>49</v>
      </c>
      <c r="AN3" s="8" t="s">
        <v>50</v>
      </c>
      <c r="AO3" s="8" t="s">
        <v>51</v>
      </c>
      <c r="AP3" s="8" t="s">
        <v>52</v>
      </c>
      <c r="AQ3" s="8" t="s">
        <v>53</v>
      </c>
      <c r="AR3" s="8" t="s">
        <v>54</v>
      </c>
      <c r="AS3" s="8" t="s">
        <v>55</v>
      </c>
      <c r="AT3" s="8" t="s">
        <v>56</v>
      </c>
      <c r="AU3" s="8" t="s">
        <v>57</v>
      </c>
      <c r="AV3" s="8" t="s">
        <v>58</v>
      </c>
      <c r="AW3" s="8" t="s">
        <v>59</v>
      </c>
      <c r="AX3" s="8" t="s">
        <v>60</v>
      </c>
      <c r="AY3" s="8" t="s">
        <v>61</v>
      </c>
      <c r="AZ3" s="8" t="s">
        <v>62</v>
      </c>
      <c r="BA3" s="8" t="s">
        <v>63</v>
      </c>
      <c r="BB3" s="8" t="s">
        <v>64</v>
      </c>
      <c r="BC3" s="8" t="s">
        <v>65</v>
      </c>
      <c r="BD3" s="8" t="s">
        <v>66</v>
      </c>
      <c r="BE3" s="8" t="s">
        <v>67</v>
      </c>
      <c r="BF3" s="8" t="s">
        <v>68</v>
      </c>
      <c r="BG3" s="8" t="s">
        <v>69</v>
      </c>
      <c r="BH3" s="8" t="s">
        <v>70</v>
      </c>
      <c r="BI3" s="7" t="s">
        <v>71</v>
      </c>
      <c r="BJ3" s="8" t="s">
        <v>72</v>
      </c>
      <c r="BK3" s="8" t="s">
        <v>73</v>
      </c>
      <c r="BL3" s="8" t="s">
        <v>74</v>
      </c>
      <c r="BM3" s="8" t="s">
        <v>75</v>
      </c>
      <c r="BN3" s="8" t="s">
        <v>76</v>
      </c>
      <c r="BO3" s="8" t="s">
        <v>77</v>
      </c>
      <c r="BP3" s="9" t="s">
        <v>78</v>
      </c>
    </row>
    <row r="4" spans="1:71" s="41" customFormat="1" x14ac:dyDescent="0.15">
      <c r="A4" s="36" t="s">
        <v>79</v>
      </c>
      <c r="B4" s="36" t="s">
        <v>80</v>
      </c>
      <c r="C4" s="36" t="s">
        <v>81</v>
      </c>
      <c r="D4" s="42" t="s">
        <v>244</v>
      </c>
      <c r="E4" s="39">
        <v>0</v>
      </c>
      <c r="F4" s="37">
        <v>60</v>
      </c>
      <c r="G4" s="37">
        <v>0</v>
      </c>
      <c r="H4" s="37">
        <v>0</v>
      </c>
      <c r="I4" s="37">
        <v>2</v>
      </c>
      <c r="J4" s="37">
        <v>10.683</v>
      </c>
      <c r="K4" s="37">
        <v>-5.1980000000000004</v>
      </c>
      <c r="L4" s="37">
        <v>-0.65400000000000003</v>
      </c>
      <c r="M4" s="37">
        <v>1</v>
      </c>
      <c r="N4" s="37">
        <v>-0.46600000000000003</v>
      </c>
      <c r="O4" s="37">
        <v>4.4000000000000004</v>
      </c>
      <c r="P4" s="37">
        <v>0</v>
      </c>
      <c r="Q4" s="37">
        <v>1</v>
      </c>
      <c r="R4" s="37">
        <v>-5.6000000000000001E-2</v>
      </c>
      <c r="S4" s="38">
        <v>0.84799999999999998</v>
      </c>
      <c r="T4" s="37">
        <v>0</v>
      </c>
      <c r="U4" s="39">
        <v>0</v>
      </c>
      <c r="V4" s="37">
        <v>10</v>
      </c>
      <c r="W4" s="37">
        <v>0</v>
      </c>
      <c r="X4" s="37">
        <v>0</v>
      </c>
      <c r="Y4" s="37">
        <v>1</v>
      </c>
      <c r="Z4" s="37">
        <v>-7.0999999999999994E-2</v>
      </c>
      <c r="AA4" s="37">
        <v>0.629</v>
      </c>
      <c r="AB4" s="37">
        <v>0</v>
      </c>
      <c r="AC4" s="37">
        <v>1</v>
      </c>
      <c r="AD4" s="37">
        <v>-4.4999999999999998E-2</v>
      </c>
      <c r="AE4" s="37">
        <v>0.28399999999999997</v>
      </c>
      <c r="AF4" s="37">
        <v>0</v>
      </c>
      <c r="AG4" s="37">
        <v>1</v>
      </c>
      <c r="AH4" s="37">
        <v>0.16800000000000001</v>
      </c>
      <c r="AI4" s="38">
        <v>5.0000000000000001E-3</v>
      </c>
      <c r="AJ4" s="37" t="s">
        <v>83</v>
      </c>
      <c r="AK4" s="39">
        <v>0</v>
      </c>
      <c r="AL4" s="37">
        <v>15</v>
      </c>
      <c r="AM4" s="43" t="s">
        <v>83</v>
      </c>
      <c r="AN4" s="43" t="s">
        <v>83</v>
      </c>
      <c r="AO4" s="37">
        <v>1</v>
      </c>
      <c r="AP4" s="37">
        <v>0</v>
      </c>
      <c r="AQ4" s="37">
        <v>0.26200000000000001</v>
      </c>
      <c r="AR4" s="37" t="s">
        <v>83</v>
      </c>
      <c r="AS4" s="37">
        <v>1</v>
      </c>
      <c r="AT4" s="37">
        <v>0</v>
      </c>
      <c r="AU4" s="37">
        <v>4.3999999999999997E-2</v>
      </c>
      <c r="AV4" s="44" t="s">
        <v>83</v>
      </c>
      <c r="AW4" s="37">
        <v>1</v>
      </c>
      <c r="AX4" s="37">
        <v>-8.2000000000000003E-2</v>
      </c>
      <c r="AY4" s="38">
        <v>0.67600000000000005</v>
      </c>
      <c r="AZ4" s="44" t="s">
        <v>83</v>
      </c>
      <c r="BA4" s="39">
        <v>0</v>
      </c>
      <c r="BB4" s="37">
        <v>900</v>
      </c>
      <c r="BC4" s="37" t="s">
        <v>83</v>
      </c>
      <c r="BD4" s="37" t="s">
        <v>83</v>
      </c>
      <c r="BE4" s="37">
        <v>1</v>
      </c>
      <c r="BF4" s="37">
        <v>0</v>
      </c>
      <c r="BG4" s="37">
        <v>0.20699999999999999</v>
      </c>
      <c r="BH4" s="37" t="s">
        <v>83</v>
      </c>
      <c r="BI4" s="37">
        <v>1</v>
      </c>
      <c r="BJ4" s="37">
        <v>0</v>
      </c>
      <c r="BK4" s="37">
        <v>3.0000000000000001E-3</v>
      </c>
      <c r="BL4" s="37" t="s">
        <v>83</v>
      </c>
      <c r="BM4" s="37">
        <v>1</v>
      </c>
      <c r="BN4" s="37">
        <v>0</v>
      </c>
      <c r="BO4" s="37">
        <v>0.7</v>
      </c>
      <c r="BP4" s="40" t="s">
        <v>83</v>
      </c>
    </row>
    <row r="5" spans="1:71" s="41" customFormat="1" x14ac:dyDescent="0.15">
      <c r="A5" s="36" t="s">
        <v>84</v>
      </c>
      <c r="B5" s="36" t="s">
        <v>80</v>
      </c>
      <c r="C5" s="36" t="s">
        <v>81</v>
      </c>
      <c r="D5" s="42" t="s">
        <v>244</v>
      </c>
      <c r="E5" s="39">
        <v>0</v>
      </c>
      <c r="F5" s="37">
        <v>60</v>
      </c>
      <c r="G5" s="37">
        <v>0</v>
      </c>
      <c r="H5" s="37">
        <v>0</v>
      </c>
      <c r="I5" s="37">
        <v>2</v>
      </c>
      <c r="J5" s="37">
        <v>15.832000000000001</v>
      </c>
      <c r="K5" s="37">
        <v>-11.798</v>
      </c>
      <c r="L5" s="37">
        <v>-0.161</v>
      </c>
      <c r="M5" s="37">
        <v>1</v>
      </c>
      <c r="N5" s="37">
        <v>-0.27500000000000002</v>
      </c>
      <c r="O5" s="37">
        <v>3.95</v>
      </c>
      <c r="P5" s="37">
        <v>0</v>
      </c>
      <c r="Q5" s="37">
        <v>1</v>
      </c>
      <c r="R5" s="37">
        <v>-3.4000000000000002E-2</v>
      </c>
      <c r="S5" s="38">
        <v>0.95499999999999996</v>
      </c>
      <c r="T5" s="37">
        <v>0</v>
      </c>
      <c r="U5" s="39">
        <v>0</v>
      </c>
      <c r="V5" s="37">
        <v>30</v>
      </c>
      <c r="W5" s="37">
        <v>0</v>
      </c>
      <c r="X5" s="37">
        <v>0</v>
      </c>
      <c r="Y5" s="37">
        <v>1</v>
      </c>
      <c r="Z5" s="37">
        <v>-5.0999999999999997E-2</v>
      </c>
      <c r="AA5" s="37">
        <v>0.30499999999999999</v>
      </c>
      <c r="AB5" s="37">
        <v>0</v>
      </c>
      <c r="AC5" s="37">
        <v>1</v>
      </c>
      <c r="AD5" s="37">
        <v>-1.4999999999999999E-2</v>
      </c>
      <c r="AE5" s="37">
        <v>6.9000000000000006E-2</v>
      </c>
      <c r="AF5" s="37">
        <v>0</v>
      </c>
      <c r="AG5" s="37">
        <v>1</v>
      </c>
      <c r="AH5" s="37">
        <v>0.107</v>
      </c>
      <c r="AI5" s="38">
        <v>0.113</v>
      </c>
      <c r="AJ5" s="37" t="s">
        <v>83</v>
      </c>
      <c r="AK5" s="39">
        <v>0</v>
      </c>
      <c r="AL5" s="37">
        <v>35</v>
      </c>
      <c r="AM5" s="43" t="s">
        <v>83</v>
      </c>
      <c r="AN5" s="43" t="s">
        <v>83</v>
      </c>
      <c r="AO5" s="37">
        <v>1</v>
      </c>
      <c r="AP5" s="37">
        <v>5.6000000000000001E-2</v>
      </c>
      <c r="AQ5" s="37">
        <v>-2.5999999999999999E-2</v>
      </c>
      <c r="AR5" s="37" t="s">
        <v>83</v>
      </c>
      <c r="AS5" s="37">
        <v>1</v>
      </c>
      <c r="AT5" s="37">
        <v>2E-3</v>
      </c>
      <c r="AU5" s="37">
        <v>-4.0000000000000002E-4</v>
      </c>
      <c r="AV5" s="44" t="s">
        <v>83</v>
      </c>
      <c r="AW5" s="37">
        <v>1</v>
      </c>
      <c r="AX5" s="37">
        <v>0.14599999999999999</v>
      </c>
      <c r="AY5" s="38">
        <v>0.77400000000000002</v>
      </c>
      <c r="AZ5" s="44" t="s">
        <v>83</v>
      </c>
      <c r="BA5" s="39">
        <v>0</v>
      </c>
      <c r="BB5" s="37">
        <v>1000</v>
      </c>
      <c r="BC5" s="37" t="s">
        <v>83</v>
      </c>
      <c r="BD5" s="37" t="s">
        <v>83</v>
      </c>
      <c r="BE5" s="37">
        <v>1</v>
      </c>
      <c r="BF5" s="37">
        <v>0</v>
      </c>
      <c r="BG5" s="37">
        <v>8.8999999999999996E-2</v>
      </c>
      <c r="BH5" s="37" t="s">
        <v>83</v>
      </c>
      <c r="BI5" s="37">
        <v>1</v>
      </c>
      <c r="BJ5" s="37">
        <v>0</v>
      </c>
      <c r="BK5" s="37">
        <v>2.5000000000000001E-4</v>
      </c>
      <c r="BL5" s="37" t="s">
        <v>83</v>
      </c>
      <c r="BM5" s="37">
        <v>1</v>
      </c>
      <c r="BN5" s="37">
        <v>0</v>
      </c>
      <c r="BO5" s="37">
        <v>0.84</v>
      </c>
      <c r="BP5" s="40" t="s">
        <v>83</v>
      </c>
    </row>
    <row r="6" spans="1:71" s="41" customFormat="1" x14ac:dyDescent="0.15">
      <c r="A6" s="36" t="s">
        <v>86</v>
      </c>
      <c r="B6" s="36" t="s">
        <v>80</v>
      </c>
      <c r="C6" s="36" t="s">
        <v>81</v>
      </c>
      <c r="D6" s="42" t="s">
        <v>244</v>
      </c>
      <c r="E6" s="39">
        <v>0</v>
      </c>
      <c r="F6" s="37">
        <v>120</v>
      </c>
      <c r="G6" s="37">
        <v>0</v>
      </c>
      <c r="H6" s="37">
        <v>0</v>
      </c>
      <c r="I6" s="37">
        <v>2</v>
      </c>
      <c r="J6" s="37">
        <v>7.2110000000000003</v>
      </c>
      <c r="K6" s="37">
        <v>-4.0789999999999997</v>
      </c>
      <c r="L6" s="37">
        <v>-2.44</v>
      </c>
      <c r="M6" s="37">
        <v>1</v>
      </c>
      <c r="N6" s="37">
        <v>-0.14099999999999999</v>
      </c>
      <c r="O6" s="37">
        <v>1.861</v>
      </c>
      <c r="P6" s="37">
        <v>0</v>
      </c>
      <c r="Q6" s="37">
        <v>1</v>
      </c>
      <c r="R6" s="37">
        <v>-0.17</v>
      </c>
      <c r="S6" s="38">
        <v>0.92900000000000005</v>
      </c>
      <c r="T6" s="37">
        <v>0</v>
      </c>
      <c r="U6" s="39">
        <v>0</v>
      </c>
      <c r="V6" s="37">
        <v>20</v>
      </c>
      <c r="W6" s="37">
        <v>0</v>
      </c>
      <c r="X6" s="37">
        <v>0</v>
      </c>
      <c r="Y6" s="37">
        <v>1</v>
      </c>
      <c r="Z6" s="37">
        <v>1.2999999999999999E-2</v>
      </c>
      <c r="AA6" s="37">
        <v>0.114</v>
      </c>
      <c r="AB6" s="37">
        <v>0</v>
      </c>
      <c r="AC6" s="37">
        <v>1</v>
      </c>
      <c r="AD6" s="37">
        <v>-2.0000000000000001E-4</v>
      </c>
      <c r="AE6" s="37">
        <v>1.7999999999999999E-2</v>
      </c>
      <c r="AF6" s="37">
        <v>0</v>
      </c>
      <c r="AG6" s="37">
        <v>1</v>
      </c>
      <c r="AH6" s="37">
        <v>-1E-3</v>
      </c>
      <c r="AI6" s="38">
        <v>2.5999999999999999E-2</v>
      </c>
      <c r="AJ6" s="37" t="s">
        <v>83</v>
      </c>
      <c r="AK6" s="39">
        <v>0</v>
      </c>
      <c r="AL6" s="37">
        <v>25</v>
      </c>
      <c r="AM6" s="43" t="s">
        <v>83</v>
      </c>
      <c r="AN6" s="43" t="s">
        <v>83</v>
      </c>
      <c r="AO6" s="37">
        <v>1</v>
      </c>
      <c r="AP6" s="37">
        <v>0</v>
      </c>
      <c r="AQ6" s="37">
        <v>0.20799999999999999</v>
      </c>
      <c r="AR6" s="37" t="s">
        <v>83</v>
      </c>
      <c r="AS6" s="37">
        <v>1</v>
      </c>
      <c r="AT6" s="37">
        <v>0</v>
      </c>
      <c r="AU6" s="37">
        <v>4.1000000000000002E-2</v>
      </c>
      <c r="AV6" s="44" t="s">
        <v>83</v>
      </c>
      <c r="AW6" s="37">
        <v>1</v>
      </c>
      <c r="AX6" s="37">
        <v>0</v>
      </c>
      <c r="AY6" s="38">
        <v>0.30299999999999999</v>
      </c>
      <c r="AZ6" s="44" t="s">
        <v>83</v>
      </c>
      <c r="BA6" s="39">
        <v>0</v>
      </c>
      <c r="BB6" s="37">
        <v>950</v>
      </c>
      <c r="BC6" s="37" t="s">
        <v>83</v>
      </c>
      <c r="BD6" s="37" t="s">
        <v>83</v>
      </c>
      <c r="BE6" s="37">
        <v>1</v>
      </c>
      <c r="BF6" s="37">
        <v>0</v>
      </c>
      <c r="BG6" s="37">
        <v>0.112</v>
      </c>
      <c r="BH6" s="37" t="s">
        <v>83</v>
      </c>
      <c r="BI6" s="37">
        <v>1</v>
      </c>
      <c r="BJ6" s="37">
        <v>0</v>
      </c>
      <c r="BK6" s="37">
        <v>5.9999999999999995E-4</v>
      </c>
      <c r="BL6" s="37" t="s">
        <v>83</v>
      </c>
      <c r="BM6" s="37">
        <v>1</v>
      </c>
      <c r="BN6" s="37">
        <v>0</v>
      </c>
      <c r="BO6" s="37">
        <v>0.58599999999999997</v>
      </c>
      <c r="BP6" s="40" t="s">
        <v>83</v>
      </c>
    </row>
    <row r="7" spans="1:71" s="41" customFormat="1" x14ac:dyDescent="0.15">
      <c r="A7" s="36" t="s">
        <v>88</v>
      </c>
      <c r="B7" s="36" t="s">
        <v>89</v>
      </c>
      <c r="C7" s="36"/>
      <c r="D7" s="42" t="s">
        <v>244</v>
      </c>
      <c r="E7" s="39">
        <v>0</v>
      </c>
      <c r="F7" s="37">
        <v>200</v>
      </c>
      <c r="G7" s="37">
        <v>0</v>
      </c>
      <c r="H7" s="37">
        <v>0</v>
      </c>
      <c r="I7" s="37">
        <v>2</v>
      </c>
      <c r="J7" s="37">
        <v>10.210000000000001</v>
      </c>
      <c r="K7" s="37">
        <v>-7.22</v>
      </c>
      <c r="L7" s="37">
        <v>-0.33</v>
      </c>
      <c r="M7" s="37">
        <v>1</v>
      </c>
      <c r="N7" s="37">
        <v>-1.1000000000000001</v>
      </c>
      <c r="O7" s="37">
        <v>8.1199999999999992</v>
      </c>
      <c r="P7" s="37">
        <v>0</v>
      </c>
      <c r="Q7" s="37">
        <v>1</v>
      </c>
      <c r="R7" s="37">
        <v>-0.05</v>
      </c>
      <c r="S7" s="38">
        <v>0.92</v>
      </c>
      <c r="T7" s="37">
        <v>0</v>
      </c>
      <c r="U7" s="39">
        <v>0</v>
      </c>
      <c r="V7" s="37">
        <v>10</v>
      </c>
      <c r="W7" s="37">
        <v>0</v>
      </c>
      <c r="X7" s="37">
        <v>0</v>
      </c>
      <c r="Y7" s="37">
        <v>1</v>
      </c>
      <c r="Z7" s="37">
        <v>-0.04</v>
      </c>
      <c r="AA7" s="37">
        <v>0.38</v>
      </c>
      <c r="AB7" s="37">
        <v>0</v>
      </c>
      <c r="AC7" s="37">
        <v>1</v>
      </c>
      <c r="AD7" s="37">
        <v>-0.11</v>
      </c>
      <c r="AE7" s="37">
        <v>0.97</v>
      </c>
      <c r="AF7" s="37">
        <v>0</v>
      </c>
      <c r="AG7" s="37">
        <v>0</v>
      </c>
      <c r="AH7" s="37">
        <v>1E-4</v>
      </c>
      <c r="AI7" s="38" t="s">
        <v>83</v>
      </c>
      <c r="AJ7" s="37" t="s">
        <v>83</v>
      </c>
      <c r="AK7" s="39">
        <v>0</v>
      </c>
      <c r="AL7" s="37">
        <v>300</v>
      </c>
      <c r="AM7" s="43" t="s">
        <v>83</v>
      </c>
      <c r="AN7" s="43" t="s">
        <v>83</v>
      </c>
      <c r="AO7" s="37">
        <v>1</v>
      </c>
      <c r="AP7" s="37">
        <v>7.0000000000000007E-2</v>
      </c>
      <c r="AQ7" s="37">
        <v>0.6</v>
      </c>
      <c r="AR7" s="37" t="s">
        <v>83</v>
      </c>
      <c r="AS7" s="37">
        <v>1</v>
      </c>
      <c r="AT7" s="37">
        <v>-0.32</v>
      </c>
      <c r="AU7" s="37">
        <v>2.56</v>
      </c>
      <c r="AV7" s="44" t="s">
        <v>83</v>
      </c>
      <c r="AW7" s="37">
        <v>1</v>
      </c>
      <c r="AX7" s="37">
        <v>-0.03</v>
      </c>
      <c r="AY7" s="38">
        <v>0.74</v>
      </c>
      <c r="AZ7" s="44" t="s">
        <v>83</v>
      </c>
      <c r="BA7" s="39">
        <v>0</v>
      </c>
      <c r="BB7" s="37">
        <v>200</v>
      </c>
      <c r="BC7" s="37" t="s">
        <v>83</v>
      </c>
      <c r="BD7" s="37" t="s">
        <v>83</v>
      </c>
      <c r="BE7" s="37">
        <v>1</v>
      </c>
      <c r="BF7" s="37">
        <v>-0.08</v>
      </c>
      <c r="BG7" s="37">
        <v>0.65</v>
      </c>
      <c r="BH7" s="37" t="s">
        <v>83</v>
      </c>
      <c r="BI7" s="37">
        <v>1</v>
      </c>
      <c r="BJ7" s="37">
        <v>-3.0000000000000001E-3</v>
      </c>
      <c r="BK7" s="37">
        <v>0.2</v>
      </c>
      <c r="BL7" s="37" t="s">
        <v>83</v>
      </c>
      <c r="BM7" s="37">
        <v>1</v>
      </c>
      <c r="BN7" s="37">
        <v>-0.16</v>
      </c>
      <c r="BO7" s="37">
        <v>1.01</v>
      </c>
      <c r="BP7" s="40" t="s">
        <v>83</v>
      </c>
    </row>
    <row r="8" spans="1:71" s="41" customFormat="1" x14ac:dyDescent="0.15">
      <c r="A8" s="36" t="s">
        <v>90</v>
      </c>
      <c r="B8" s="36" t="s">
        <v>89</v>
      </c>
      <c r="C8" s="36"/>
      <c r="D8" s="42" t="s">
        <v>244</v>
      </c>
      <c r="E8" s="39">
        <v>0</v>
      </c>
      <c r="F8" s="37">
        <v>200</v>
      </c>
      <c r="G8" s="37">
        <v>0</v>
      </c>
      <c r="H8" s="37">
        <v>0</v>
      </c>
      <c r="I8" s="37">
        <v>2</v>
      </c>
      <c r="J8" s="37">
        <v>10.7</v>
      </c>
      <c r="K8" s="37">
        <v>-6.33</v>
      </c>
      <c r="L8" s="37">
        <v>-1.1200000000000001</v>
      </c>
      <c r="M8" s="37">
        <v>1</v>
      </c>
      <c r="N8" s="37">
        <v>-1.01</v>
      </c>
      <c r="O8" s="37">
        <v>10.51</v>
      </c>
      <c r="P8" s="37">
        <v>0</v>
      </c>
      <c r="Q8" s="37">
        <v>1</v>
      </c>
      <c r="R8" s="37">
        <v>-8.9999999999999993E-3</v>
      </c>
      <c r="S8" s="38">
        <v>0.73</v>
      </c>
      <c r="T8" s="37">
        <v>0</v>
      </c>
      <c r="U8" s="39">
        <v>0</v>
      </c>
      <c r="V8" s="37">
        <v>10</v>
      </c>
      <c r="W8" s="37">
        <v>0</v>
      </c>
      <c r="X8" s="37">
        <v>0</v>
      </c>
      <c r="Y8" s="37">
        <v>1</v>
      </c>
      <c r="Z8" s="37">
        <v>-0.04</v>
      </c>
      <c r="AA8" s="37">
        <v>0.47</v>
      </c>
      <c r="AB8" s="37">
        <v>0</v>
      </c>
      <c r="AC8" s="37">
        <v>1</v>
      </c>
      <c r="AD8" s="37">
        <v>-0.2</v>
      </c>
      <c r="AE8" s="37">
        <v>1.25</v>
      </c>
      <c r="AF8" s="37">
        <v>0</v>
      </c>
      <c r="AG8" s="37">
        <v>0</v>
      </c>
      <c r="AH8" s="37">
        <v>1E-4</v>
      </c>
      <c r="AI8" s="38" t="s">
        <v>83</v>
      </c>
      <c r="AJ8" s="37" t="s">
        <v>83</v>
      </c>
      <c r="AK8" s="39">
        <v>0</v>
      </c>
      <c r="AL8" s="37">
        <v>300</v>
      </c>
      <c r="AM8" s="43" t="s">
        <v>83</v>
      </c>
      <c r="AN8" s="43" t="s">
        <v>83</v>
      </c>
      <c r="AO8" s="37">
        <v>1</v>
      </c>
      <c r="AP8" s="37">
        <v>0.09</v>
      </c>
      <c r="AQ8" s="37">
        <v>0.57999999999999996</v>
      </c>
      <c r="AR8" s="37" t="s">
        <v>83</v>
      </c>
      <c r="AS8" s="37">
        <v>1</v>
      </c>
      <c r="AT8" s="37">
        <v>-0.26</v>
      </c>
      <c r="AU8" s="37">
        <v>2.77</v>
      </c>
      <c r="AV8" s="44" t="s">
        <v>83</v>
      </c>
      <c r="AW8" s="37">
        <v>1</v>
      </c>
      <c r="AX8" s="37">
        <v>-0.03</v>
      </c>
      <c r="AY8" s="38">
        <v>0.4</v>
      </c>
      <c r="AZ8" s="44" t="s">
        <v>83</v>
      </c>
      <c r="BA8" s="39">
        <v>0</v>
      </c>
      <c r="BB8" s="37">
        <v>200</v>
      </c>
      <c r="BC8" s="37" t="s">
        <v>83</v>
      </c>
      <c r="BD8" s="37" t="s">
        <v>83</v>
      </c>
      <c r="BE8" s="37">
        <v>1</v>
      </c>
      <c r="BF8" s="37">
        <v>-0.09</v>
      </c>
      <c r="BG8" s="37">
        <v>0.82</v>
      </c>
      <c r="BH8" s="37" t="s">
        <v>83</v>
      </c>
      <c r="BI8" s="37">
        <v>1</v>
      </c>
      <c r="BJ8" s="37">
        <v>-0.02</v>
      </c>
      <c r="BK8" s="37">
        <v>0.26</v>
      </c>
      <c r="BL8" s="37" t="s">
        <v>83</v>
      </c>
      <c r="BM8" s="37">
        <v>1</v>
      </c>
      <c r="BN8" s="37">
        <v>-0.12</v>
      </c>
      <c r="BO8" s="37">
        <v>0.83</v>
      </c>
      <c r="BP8" s="40" t="s">
        <v>83</v>
      </c>
    </row>
    <row r="9" spans="1:71" s="35" customFormat="1" x14ac:dyDescent="0.15">
      <c r="A9" s="28" t="s">
        <v>229</v>
      </c>
      <c r="B9" s="28" t="s">
        <v>230</v>
      </c>
      <c r="C9" s="28" t="s">
        <v>231</v>
      </c>
      <c r="D9" s="27" t="s">
        <v>244</v>
      </c>
      <c r="E9" s="28">
        <v>0</v>
      </c>
      <c r="F9" s="28">
        <v>199.76729497803433</v>
      </c>
      <c r="G9" s="28">
        <v>0</v>
      </c>
      <c r="H9" s="28">
        <v>0</v>
      </c>
      <c r="I9" s="30">
        <v>2</v>
      </c>
      <c r="J9" s="30">
        <v>13.0139591731579</v>
      </c>
      <c r="K9" s="30">
        <v>-6.9518430613731796</v>
      </c>
      <c r="L9" s="30">
        <v>-0.161006166911141</v>
      </c>
      <c r="M9" s="30">
        <v>1</v>
      </c>
      <c r="N9" s="30">
        <v>-6.4935904459808708E-2</v>
      </c>
      <c r="O9" s="30">
        <v>4.4900714011978833</v>
      </c>
      <c r="P9" s="30">
        <v>0</v>
      </c>
      <c r="Q9" s="30">
        <v>1</v>
      </c>
      <c r="R9" s="30">
        <v>-5.8629971976981232E-6</v>
      </c>
      <c r="S9" s="31">
        <v>0.95821169663283656</v>
      </c>
      <c r="T9" s="30">
        <v>0</v>
      </c>
      <c r="U9" s="29">
        <v>0</v>
      </c>
      <c r="V9" s="30">
        <v>10</v>
      </c>
      <c r="W9" s="30">
        <v>0</v>
      </c>
      <c r="X9" s="30">
        <v>0</v>
      </c>
      <c r="Y9" s="30">
        <v>1</v>
      </c>
      <c r="Z9" s="30">
        <v>-0.04</v>
      </c>
      <c r="AA9" s="30">
        <v>0.38</v>
      </c>
      <c r="AB9" s="30">
        <v>0</v>
      </c>
      <c r="AC9" s="30">
        <v>1</v>
      </c>
      <c r="AD9" s="30">
        <v>-0.11</v>
      </c>
      <c r="AE9" s="30">
        <v>0.97</v>
      </c>
      <c r="AF9" s="30">
        <v>0</v>
      </c>
      <c r="AG9" s="30">
        <v>0</v>
      </c>
      <c r="AH9" s="30">
        <v>1E-4</v>
      </c>
      <c r="AI9" s="31">
        <v>0</v>
      </c>
      <c r="AJ9" s="30">
        <v>0</v>
      </c>
      <c r="AK9" s="29">
        <v>0</v>
      </c>
      <c r="AL9" s="30">
        <v>300</v>
      </c>
      <c r="AM9" s="30">
        <v>0</v>
      </c>
      <c r="AN9" s="30">
        <v>0</v>
      </c>
      <c r="AO9" s="30">
        <v>1</v>
      </c>
      <c r="AP9" s="30">
        <v>7.0000000000000007E-2</v>
      </c>
      <c r="AQ9" s="30">
        <v>0.6</v>
      </c>
      <c r="AR9" s="30">
        <v>0</v>
      </c>
      <c r="AS9" s="30">
        <v>1</v>
      </c>
      <c r="AT9" s="30">
        <v>-0.32</v>
      </c>
      <c r="AU9" s="30">
        <v>2.56</v>
      </c>
      <c r="AV9" s="30">
        <v>0</v>
      </c>
      <c r="AW9" s="30">
        <v>1</v>
      </c>
      <c r="AX9" s="30">
        <v>-0.03</v>
      </c>
      <c r="AY9" s="31">
        <v>0.74</v>
      </c>
      <c r="AZ9" s="30">
        <v>0</v>
      </c>
      <c r="BA9" s="29">
        <v>0</v>
      </c>
      <c r="BB9" s="30">
        <v>200</v>
      </c>
      <c r="BC9" s="30">
        <v>0</v>
      </c>
      <c r="BD9" s="30">
        <v>0</v>
      </c>
      <c r="BE9" s="30">
        <v>1</v>
      </c>
      <c r="BF9" s="30">
        <v>-0.08</v>
      </c>
      <c r="BG9" s="30">
        <v>0.65</v>
      </c>
      <c r="BH9" s="30">
        <v>0</v>
      </c>
      <c r="BI9" s="30">
        <v>1</v>
      </c>
      <c r="BJ9" s="30">
        <v>-3.0000000000000001E-3</v>
      </c>
      <c r="BK9" s="30">
        <v>0.2</v>
      </c>
      <c r="BL9" s="30">
        <v>0</v>
      </c>
      <c r="BM9" s="30">
        <v>1</v>
      </c>
      <c r="BN9" s="30">
        <v>-0.16</v>
      </c>
      <c r="BO9" s="30">
        <v>1.01</v>
      </c>
      <c r="BP9" s="34">
        <v>0</v>
      </c>
    </row>
    <row r="10" spans="1:71" s="41" customFormat="1" x14ac:dyDescent="0.15">
      <c r="A10" s="42" t="s">
        <v>233</v>
      </c>
      <c r="B10" s="42" t="s">
        <v>89</v>
      </c>
      <c r="C10" s="36"/>
      <c r="D10" s="42" t="s">
        <v>234</v>
      </c>
      <c r="E10" s="36">
        <v>0</v>
      </c>
      <c r="F10" s="36">
        <v>58.93</v>
      </c>
      <c r="G10" s="36">
        <v>0</v>
      </c>
      <c r="H10" s="36">
        <v>0</v>
      </c>
      <c r="I10" s="37">
        <v>1</v>
      </c>
      <c r="J10" s="37">
        <v>-9.49</v>
      </c>
      <c r="K10" s="37">
        <v>25.61</v>
      </c>
      <c r="L10" s="37">
        <v>0</v>
      </c>
      <c r="M10" s="37">
        <v>1</v>
      </c>
      <c r="N10" s="37">
        <v>-0.83</v>
      </c>
      <c r="O10" s="37">
        <v>7.31</v>
      </c>
      <c r="P10" s="37">
        <v>0</v>
      </c>
      <c r="Q10" s="37">
        <v>0</v>
      </c>
      <c r="R10" s="37">
        <v>0.96199999999999997</v>
      </c>
      <c r="S10" s="38">
        <v>0</v>
      </c>
      <c r="T10" s="37">
        <v>0</v>
      </c>
      <c r="U10" s="39">
        <v>0</v>
      </c>
      <c r="V10" s="37">
        <v>20</v>
      </c>
      <c r="W10" s="37">
        <v>0</v>
      </c>
      <c r="X10" s="37">
        <v>0</v>
      </c>
      <c r="Y10" s="37">
        <v>1</v>
      </c>
      <c r="Z10" s="37">
        <v>-0.02</v>
      </c>
      <c r="AA10" s="37">
        <v>0.21</v>
      </c>
      <c r="AB10" s="37">
        <v>0</v>
      </c>
      <c r="AC10" s="37">
        <v>0</v>
      </c>
      <c r="AD10" s="37">
        <v>20</v>
      </c>
      <c r="AE10" s="37">
        <v>0</v>
      </c>
      <c r="AF10" s="37">
        <v>0</v>
      </c>
      <c r="AG10" s="37">
        <v>0</v>
      </c>
      <c r="AH10" s="37">
        <v>1E-4</v>
      </c>
      <c r="AI10" s="38">
        <v>0</v>
      </c>
      <c r="AJ10" s="37">
        <v>0</v>
      </c>
      <c r="AK10" s="39">
        <v>1</v>
      </c>
      <c r="AL10" s="37">
        <v>-0.48</v>
      </c>
      <c r="AM10" s="37">
        <v>3.33</v>
      </c>
      <c r="AN10" s="37">
        <v>0</v>
      </c>
      <c r="AO10" s="37">
        <v>1</v>
      </c>
      <c r="AP10" s="37">
        <v>-0.09</v>
      </c>
      <c r="AQ10" s="37">
        <v>0.72</v>
      </c>
      <c r="AR10" s="37">
        <v>0</v>
      </c>
      <c r="AS10" s="37">
        <v>1</v>
      </c>
      <c r="AT10" s="37">
        <v>-0.38</v>
      </c>
      <c r="AU10" s="37">
        <v>3.02</v>
      </c>
      <c r="AV10" s="37">
        <v>0</v>
      </c>
      <c r="AW10" s="37">
        <v>1</v>
      </c>
      <c r="AX10" s="37">
        <v>-0.06</v>
      </c>
      <c r="AY10" s="38">
        <v>0.95</v>
      </c>
      <c r="AZ10" s="37">
        <v>0</v>
      </c>
      <c r="BA10" s="39">
        <v>0</v>
      </c>
      <c r="BB10" s="37">
        <v>50</v>
      </c>
      <c r="BC10" s="37">
        <v>0</v>
      </c>
      <c r="BD10" s="37">
        <v>0</v>
      </c>
      <c r="BE10" s="37">
        <v>1</v>
      </c>
      <c r="BF10" s="37">
        <v>-0.06</v>
      </c>
      <c r="BG10" s="37">
        <v>0.4</v>
      </c>
      <c r="BH10" s="37">
        <v>0</v>
      </c>
      <c r="BI10" s="37">
        <v>0</v>
      </c>
      <c r="BJ10" s="37">
        <v>0.28999999999999998</v>
      </c>
      <c r="BK10" s="37">
        <v>0</v>
      </c>
      <c r="BL10" s="37">
        <v>0</v>
      </c>
      <c r="BM10" s="37">
        <v>0</v>
      </c>
      <c r="BN10" s="37">
        <v>0.88</v>
      </c>
      <c r="BO10" s="37">
        <v>0</v>
      </c>
      <c r="BP10" s="40">
        <v>0</v>
      </c>
    </row>
    <row r="11" spans="1:71" s="41" customFormat="1" x14ac:dyDescent="0.15">
      <c r="A11" s="42" t="s">
        <v>235</v>
      </c>
      <c r="B11" s="42" t="s">
        <v>89</v>
      </c>
      <c r="C11" s="36"/>
      <c r="D11" s="42" t="s">
        <v>234</v>
      </c>
      <c r="E11" s="36">
        <v>0</v>
      </c>
      <c r="F11" s="36">
        <v>75.8</v>
      </c>
      <c r="G11" s="36">
        <v>0</v>
      </c>
      <c r="H11" s="36">
        <v>0</v>
      </c>
      <c r="I11" s="37">
        <v>1</v>
      </c>
      <c r="J11" s="37">
        <v>-5.77</v>
      </c>
      <c r="K11" s="37">
        <v>17.04</v>
      </c>
      <c r="L11" s="37">
        <v>0</v>
      </c>
      <c r="M11" s="37">
        <v>1</v>
      </c>
      <c r="N11" s="37">
        <v>-0.82</v>
      </c>
      <c r="O11" s="37">
        <v>7.42</v>
      </c>
      <c r="P11" s="37">
        <v>0</v>
      </c>
      <c r="Q11" s="37">
        <v>0</v>
      </c>
      <c r="R11" s="37">
        <v>0.95</v>
      </c>
      <c r="S11" s="38">
        <v>0</v>
      </c>
      <c r="T11" s="37">
        <v>0</v>
      </c>
      <c r="U11" s="39">
        <v>0</v>
      </c>
      <c r="V11" s="37">
        <v>20</v>
      </c>
      <c r="W11" s="37">
        <v>0</v>
      </c>
      <c r="X11" s="37">
        <v>0</v>
      </c>
      <c r="Y11" s="37">
        <v>1</v>
      </c>
      <c r="Z11" s="37">
        <v>-0.08</v>
      </c>
      <c r="AA11" s="37">
        <v>0.2</v>
      </c>
      <c r="AB11" s="37">
        <v>0</v>
      </c>
      <c r="AC11" s="37">
        <v>0</v>
      </c>
      <c r="AD11" s="37">
        <v>20</v>
      </c>
      <c r="AE11" s="37">
        <v>0</v>
      </c>
      <c r="AF11" s="37">
        <v>0</v>
      </c>
      <c r="AG11" s="37">
        <v>0</v>
      </c>
      <c r="AH11" s="37">
        <v>1E-4</v>
      </c>
      <c r="AI11" s="38">
        <v>0</v>
      </c>
      <c r="AJ11" s="37">
        <v>0</v>
      </c>
      <c r="AK11" s="39">
        <v>1</v>
      </c>
      <c r="AL11" s="37">
        <v>-0.2</v>
      </c>
      <c r="AM11" s="37">
        <v>2.0699999999999998</v>
      </c>
      <c r="AN11" s="37">
        <v>0</v>
      </c>
      <c r="AO11" s="37">
        <v>1</v>
      </c>
      <c r="AP11" s="37">
        <v>-0.05</v>
      </c>
      <c r="AQ11" s="37">
        <v>0.52</v>
      </c>
      <c r="AR11" s="37">
        <v>0</v>
      </c>
      <c r="AS11" s="37">
        <v>1</v>
      </c>
      <c r="AT11" s="37">
        <v>-0.37</v>
      </c>
      <c r="AU11" s="37">
        <v>3.05</v>
      </c>
      <c r="AV11" s="37">
        <v>0</v>
      </c>
      <c r="AW11" s="37">
        <v>1</v>
      </c>
      <c r="AX11" s="37">
        <v>-0.06</v>
      </c>
      <c r="AY11" s="38">
        <v>0.94</v>
      </c>
      <c r="AZ11" s="37">
        <v>0</v>
      </c>
      <c r="BA11" s="39">
        <v>0</v>
      </c>
      <c r="BB11" s="37">
        <v>50</v>
      </c>
      <c r="BC11" s="37">
        <v>0</v>
      </c>
      <c r="BD11" s="37">
        <v>0</v>
      </c>
      <c r="BE11" s="37">
        <v>1</v>
      </c>
      <c r="BF11" s="37">
        <v>-0.04</v>
      </c>
      <c r="BG11" s="37">
        <v>0.28999999999999998</v>
      </c>
      <c r="BH11" s="37">
        <v>0</v>
      </c>
      <c r="BI11" s="37">
        <v>0</v>
      </c>
      <c r="BJ11" s="37">
        <v>0.28999999999999998</v>
      </c>
      <c r="BK11" s="37">
        <v>0</v>
      </c>
      <c r="BL11" s="37">
        <v>0</v>
      </c>
      <c r="BM11" s="37">
        <v>0</v>
      </c>
      <c r="BN11" s="37">
        <v>0.86</v>
      </c>
      <c r="BO11" s="37">
        <v>0</v>
      </c>
      <c r="BP11" s="40">
        <v>0</v>
      </c>
    </row>
    <row r="12" spans="1:71" s="41" customFormat="1" x14ac:dyDescent="0.15">
      <c r="A12" s="42" t="s">
        <v>236</v>
      </c>
      <c r="B12" s="42" t="s">
        <v>89</v>
      </c>
      <c r="C12" s="36"/>
      <c r="D12" s="42" t="s">
        <v>234</v>
      </c>
      <c r="E12" s="36">
        <v>0</v>
      </c>
      <c r="F12" s="36">
        <v>102.4</v>
      </c>
      <c r="G12" s="36">
        <v>0</v>
      </c>
      <c r="H12" s="36">
        <v>0</v>
      </c>
      <c r="I12" s="37">
        <v>1</v>
      </c>
      <c r="J12" s="37">
        <v>-6.87</v>
      </c>
      <c r="K12" s="37">
        <v>14.16</v>
      </c>
      <c r="L12" s="37">
        <v>0</v>
      </c>
      <c r="M12" s="37">
        <v>1</v>
      </c>
      <c r="N12" s="37">
        <v>-0.82</v>
      </c>
      <c r="O12" s="37">
        <v>7.34</v>
      </c>
      <c r="P12" s="37">
        <v>0</v>
      </c>
      <c r="Q12" s="37">
        <v>0</v>
      </c>
      <c r="R12" s="37">
        <v>0.94</v>
      </c>
      <c r="S12" s="38">
        <v>0</v>
      </c>
      <c r="T12" s="37">
        <v>0</v>
      </c>
      <c r="U12" s="39">
        <v>0</v>
      </c>
      <c r="V12" s="37">
        <v>20</v>
      </c>
      <c r="W12" s="37">
        <v>0</v>
      </c>
      <c r="X12" s="37">
        <v>0</v>
      </c>
      <c r="Y12" s="37">
        <v>1</v>
      </c>
      <c r="Z12" s="37">
        <v>-0.1</v>
      </c>
      <c r="AA12" s="37">
        <v>0.19</v>
      </c>
      <c r="AB12" s="37">
        <v>0</v>
      </c>
      <c r="AC12" s="37">
        <v>0</v>
      </c>
      <c r="AD12" s="37">
        <v>20</v>
      </c>
      <c r="AE12" s="37">
        <v>0</v>
      </c>
      <c r="AF12" s="37">
        <v>0</v>
      </c>
      <c r="AG12" s="37">
        <v>0</v>
      </c>
      <c r="AH12" s="37">
        <v>1E-4</v>
      </c>
      <c r="AI12" s="38">
        <v>0</v>
      </c>
      <c r="AJ12" s="37">
        <v>0</v>
      </c>
      <c r="AK12" s="39">
        <v>1</v>
      </c>
      <c r="AL12" s="37">
        <v>-0.2</v>
      </c>
      <c r="AM12" s="37">
        <v>2.17</v>
      </c>
      <c r="AN12" s="37">
        <v>0</v>
      </c>
      <c r="AO12" s="37">
        <v>1</v>
      </c>
      <c r="AP12" s="37">
        <v>-7.0000000000000007E-2</v>
      </c>
      <c r="AQ12" s="37">
        <v>0.62</v>
      </c>
      <c r="AR12" s="37">
        <v>0</v>
      </c>
      <c r="AS12" s="37">
        <v>1</v>
      </c>
      <c r="AT12" s="37">
        <v>-0.37</v>
      </c>
      <c r="AU12" s="37">
        <v>3.07</v>
      </c>
      <c r="AV12" s="37">
        <v>0</v>
      </c>
      <c r="AW12" s="37">
        <v>1</v>
      </c>
      <c r="AX12" s="37">
        <v>-0.04</v>
      </c>
      <c r="AY12" s="38">
        <v>0.9</v>
      </c>
      <c r="AZ12" s="37">
        <v>0</v>
      </c>
      <c r="BA12" s="39">
        <v>0</v>
      </c>
      <c r="BB12" s="37">
        <v>50</v>
      </c>
      <c r="BC12" s="37">
        <v>0</v>
      </c>
      <c r="BD12" s="37">
        <v>0</v>
      </c>
      <c r="BE12" s="37">
        <v>1</v>
      </c>
      <c r="BF12" s="37">
        <v>-0.04</v>
      </c>
      <c r="BG12" s="37">
        <v>0.26</v>
      </c>
      <c r="BH12" s="37">
        <v>0</v>
      </c>
      <c r="BI12" s="37">
        <v>0</v>
      </c>
      <c r="BJ12" s="37">
        <v>0.28000000000000003</v>
      </c>
      <c r="BK12" s="37">
        <v>0</v>
      </c>
      <c r="BL12" s="37">
        <v>0</v>
      </c>
      <c r="BM12" s="37">
        <v>0</v>
      </c>
      <c r="BN12" s="37">
        <v>0.87</v>
      </c>
      <c r="BO12" s="37">
        <v>0</v>
      </c>
      <c r="BP12" s="40">
        <v>0</v>
      </c>
    </row>
    <row r="13" spans="1:71" s="41" customFormat="1" x14ac:dyDescent="0.15">
      <c r="A13" s="42" t="s">
        <v>237</v>
      </c>
      <c r="B13" s="42" t="s">
        <v>89</v>
      </c>
      <c r="C13" s="36"/>
      <c r="D13" s="42" t="s">
        <v>234</v>
      </c>
      <c r="E13" s="36">
        <v>0</v>
      </c>
      <c r="F13" s="36">
        <v>53.1</v>
      </c>
      <c r="G13" s="36">
        <v>0</v>
      </c>
      <c r="H13" s="36">
        <v>0</v>
      </c>
      <c r="I13" s="37">
        <v>1</v>
      </c>
      <c r="J13" s="37">
        <v>-10.18</v>
      </c>
      <c r="K13" s="37">
        <v>21.61</v>
      </c>
      <c r="L13" s="37">
        <v>0</v>
      </c>
      <c r="M13" s="37">
        <v>1</v>
      </c>
      <c r="N13" s="37">
        <v>-0.85</v>
      </c>
      <c r="O13" s="37">
        <v>7.46</v>
      </c>
      <c r="P13" s="37">
        <v>0</v>
      </c>
      <c r="Q13" s="37">
        <v>0</v>
      </c>
      <c r="R13" s="37">
        <v>0.94399999999999995</v>
      </c>
      <c r="S13" s="38">
        <v>0</v>
      </c>
      <c r="T13" s="37">
        <v>0</v>
      </c>
      <c r="U13" s="39">
        <v>0</v>
      </c>
      <c r="V13" s="37">
        <v>20</v>
      </c>
      <c r="W13" s="37">
        <v>0</v>
      </c>
      <c r="X13" s="37">
        <v>0</v>
      </c>
      <c r="Y13" s="37">
        <v>1</v>
      </c>
      <c r="Z13" s="37">
        <v>-0.05</v>
      </c>
      <c r="AA13" s="37">
        <v>0.21</v>
      </c>
      <c r="AB13" s="37">
        <v>0</v>
      </c>
      <c r="AC13" s="37">
        <v>0</v>
      </c>
      <c r="AD13" s="37">
        <v>20</v>
      </c>
      <c r="AE13" s="37">
        <v>0</v>
      </c>
      <c r="AF13" s="37">
        <v>0</v>
      </c>
      <c r="AG13" s="37">
        <v>0</v>
      </c>
      <c r="AH13" s="37">
        <v>1E-4</v>
      </c>
      <c r="AI13" s="38">
        <v>0</v>
      </c>
      <c r="AJ13" s="37">
        <v>0</v>
      </c>
      <c r="AK13" s="39">
        <v>1</v>
      </c>
      <c r="AL13" s="37">
        <v>-0.28999999999999998</v>
      </c>
      <c r="AM13" s="37">
        <v>2.31</v>
      </c>
      <c r="AN13" s="37">
        <v>0</v>
      </c>
      <c r="AO13" s="37">
        <v>1</v>
      </c>
      <c r="AP13" s="37">
        <v>-7.0000000000000007E-2</v>
      </c>
      <c r="AQ13" s="37">
        <v>0.62</v>
      </c>
      <c r="AR13" s="37">
        <v>0</v>
      </c>
      <c r="AS13" s="37">
        <v>1</v>
      </c>
      <c r="AT13" s="37">
        <v>-0.38</v>
      </c>
      <c r="AU13" s="37">
        <v>3.02</v>
      </c>
      <c r="AV13" s="37">
        <v>0</v>
      </c>
      <c r="AW13" s="37">
        <v>1</v>
      </c>
      <c r="AX13" s="37">
        <v>-0.05</v>
      </c>
      <c r="AY13" s="38">
        <v>0.94</v>
      </c>
      <c r="AZ13" s="37">
        <v>0</v>
      </c>
      <c r="BA13" s="39">
        <v>0</v>
      </c>
      <c r="BB13" s="37">
        <v>50</v>
      </c>
      <c r="BC13" s="37">
        <v>0</v>
      </c>
      <c r="BD13" s="37">
        <v>0</v>
      </c>
      <c r="BE13" s="37">
        <v>1</v>
      </c>
      <c r="BF13" s="37">
        <v>-0.05</v>
      </c>
      <c r="BG13" s="37">
        <v>0.38</v>
      </c>
      <c r="BH13" s="37">
        <v>0</v>
      </c>
      <c r="BI13" s="37">
        <v>0</v>
      </c>
      <c r="BJ13" s="37">
        <v>0.28999999999999998</v>
      </c>
      <c r="BK13" s="37">
        <v>0</v>
      </c>
      <c r="BL13" s="37">
        <v>0</v>
      </c>
      <c r="BM13" s="37">
        <v>0</v>
      </c>
      <c r="BN13" s="37">
        <v>0.89</v>
      </c>
      <c r="BO13" s="37">
        <v>0</v>
      </c>
      <c r="BP13" s="40">
        <v>0</v>
      </c>
    </row>
    <row r="14" spans="1:71" s="35" customFormat="1" x14ac:dyDescent="0.15">
      <c r="A14" s="28" t="s">
        <v>238</v>
      </c>
      <c r="B14" s="28" t="s">
        <v>89</v>
      </c>
      <c r="C14" s="27" t="s">
        <v>226</v>
      </c>
      <c r="D14" s="28" t="s">
        <v>234</v>
      </c>
      <c r="E14" s="28">
        <v>0</v>
      </c>
      <c r="F14" s="28">
        <v>53.1</v>
      </c>
      <c r="G14" s="28">
        <v>0</v>
      </c>
      <c r="H14" s="28">
        <v>0</v>
      </c>
      <c r="I14" s="30">
        <v>0</v>
      </c>
      <c r="J14" s="30">
        <v>15</v>
      </c>
      <c r="K14" s="30">
        <v>0</v>
      </c>
      <c r="L14" s="30">
        <v>0</v>
      </c>
      <c r="M14" s="30">
        <v>0</v>
      </c>
      <c r="N14" s="30">
        <v>5</v>
      </c>
      <c r="O14" s="30">
        <v>0</v>
      </c>
      <c r="P14" s="30">
        <v>0</v>
      </c>
      <c r="Q14" s="30">
        <v>0</v>
      </c>
      <c r="R14" s="30">
        <v>0.96599999999999997</v>
      </c>
      <c r="S14" s="31">
        <v>0</v>
      </c>
      <c r="T14" s="30">
        <v>0</v>
      </c>
      <c r="U14" s="29">
        <v>0</v>
      </c>
      <c r="V14" s="30">
        <v>20</v>
      </c>
      <c r="W14" s="30">
        <v>0</v>
      </c>
      <c r="X14" s="30">
        <v>0</v>
      </c>
      <c r="Y14" s="30">
        <v>0</v>
      </c>
      <c r="Z14" s="30">
        <v>0.18</v>
      </c>
      <c r="AA14" s="30">
        <v>0</v>
      </c>
      <c r="AB14" s="30">
        <v>0</v>
      </c>
      <c r="AC14" s="30">
        <v>0</v>
      </c>
      <c r="AD14" s="30">
        <v>18.100000000000001</v>
      </c>
      <c r="AE14" s="30">
        <v>0</v>
      </c>
      <c r="AF14" s="30">
        <v>0</v>
      </c>
      <c r="AG14" s="30">
        <v>0</v>
      </c>
      <c r="AH14" s="30">
        <v>1E-4</v>
      </c>
      <c r="AI14" s="31">
        <v>0</v>
      </c>
      <c r="AJ14" s="30">
        <v>0</v>
      </c>
      <c r="AK14" s="29">
        <v>0</v>
      </c>
      <c r="AL14" s="30">
        <v>0.27</v>
      </c>
      <c r="AM14" s="30">
        <v>0</v>
      </c>
      <c r="AN14" s="30">
        <v>0</v>
      </c>
      <c r="AO14" s="30">
        <v>0</v>
      </c>
      <c r="AP14" s="30">
        <v>0.21</v>
      </c>
      <c r="AQ14" s="30">
        <v>0</v>
      </c>
      <c r="AR14" s="30">
        <v>0</v>
      </c>
      <c r="AS14" s="30">
        <v>0</v>
      </c>
      <c r="AT14" s="30">
        <v>1.06</v>
      </c>
      <c r="AU14" s="30">
        <v>0</v>
      </c>
      <c r="AV14" s="30">
        <v>0</v>
      </c>
      <c r="AW14" s="30">
        <v>0</v>
      </c>
      <c r="AX14" s="30">
        <v>0.48199999999999998</v>
      </c>
      <c r="AY14" s="31">
        <v>0</v>
      </c>
      <c r="AZ14" s="30">
        <v>0</v>
      </c>
      <c r="BA14" s="29">
        <v>0</v>
      </c>
      <c r="BB14" s="30">
        <v>49.4</v>
      </c>
      <c r="BC14" s="30">
        <v>0</v>
      </c>
      <c r="BD14" s="30">
        <v>0</v>
      </c>
      <c r="BE14" s="30">
        <v>0</v>
      </c>
      <c r="BF14" s="30">
        <v>0.09</v>
      </c>
      <c r="BG14" s="30">
        <v>0</v>
      </c>
      <c r="BH14" s="30">
        <v>0</v>
      </c>
      <c r="BI14" s="30">
        <v>0</v>
      </c>
      <c r="BJ14" s="30">
        <v>0.3</v>
      </c>
      <c r="BK14" s="30">
        <v>0</v>
      </c>
      <c r="BL14" s="30">
        <v>0</v>
      </c>
      <c r="BM14" s="30">
        <v>0</v>
      </c>
      <c r="BN14" s="30">
        <v>0.86</v>
      </c>
      <c r="BO14" s="30">
        <v>0</v>
      </c>
      <c r="BP14" s="34">
        <v>0</v>
      </c>
    </row>
    <row r="15" spans="1:71" s="35" customFormat="1" x14ac:dyDescent="0.15">
      <c r="A15" s="27" t="s">
        <v>240</v>
      </c>
      <c r="B15" s="28" t="s">
        <v>89</v>
      </c>
      <c r="C15" s="27" t="s">
        <v>239</v>
      </c>
      <c r="D15" s="28" t="s">
        <v>234</v>
      </c>
      <c r="E15" s="28">
        <v>0</v>
      </c>
      <c r="F15" s="28">
        <v>28.0377317266083</v>
      </c>
      <c r="G15" s="28">
        <v>0</v>
      </c>
      <c r="H15" s="28">
        <v>0</v>
      </c>
      <c r="I15" s="30">
        <v>1</v>
      </c>
      <c r="J15" s="30">
        <v>2.9999999999884501</v>
      </c>
      <c r="K15" s="30">
        <v>3.0000080975380299</v>
      </c>
      <c r="L15" s="30">
        <v>0</v>
      </c>
      <c r="M15" s="30">
        <v>1</v>
      </c>
      <c r="N15" s="30">
        <v>-0.83</v>
      </c>
      <c r="O15" s="30">
        <v>7.31</v>
      </c>
      <c r="P15" s="30">
        <v>0</v>
      </c>
      <c r="Q15" s="30">
        <v>0</v>
      </c>
      <c r="R15" s="30">
        <v>0.82491247877367502</v>
      </c>
      <c r="S15" s="31">
        <v>0</v>
      </c>
      <c r="T15" s="30">
        <v>0</v>
      </c>
      <c r="U15" s="29">
        <v>0</v>
      </c>
      <c r="V15" s="30">
        <v>20</v>
      </c>
      <c r="W15" s="30">
        <v>0</v>
      </c>
      <c r="X15" s="30">
        <v>0</v>
      </c>
      <c r="Y15" s="30">
        <v>1</v>
      </c>
      <c r="Z15" s="30">
        <v>-0.02</v>
      </c>
      <c r="AA15" s="30">
        <v>0.21</v>
      </c>
      <c r="AB15" s="30">
        <v>0</v>
      </c>
      <c r="AC15" s="30">
        <v>0</v>
      </c>
      <c r="AD15" s="30">
        <v>20</v>
      </c>
      <c r="AE15" s="30">
        <v>0</v>
      </c>
      <c r="AF15" s="30">
        <v>0</v>
      </c>
      <c r="AG15" s="30">
        <v>0</v>
      </c>
      <c r="AH15" s="30">
        <v>1E-4</v>
      </c>
      <c r="AI15" s="31">
        <v>0</v>
      </c>
      <c r="AJ15" s="30">
        <v>0</v>
      </c>
      <c r="AK15" s="29">
        <v>1</v>
      </c>
      <c r="AL15" s="30">
        <v>-0.48</v>
      </c>
      <c r="AM15" s="30">
        <v>3.33</v>
      </c>
      <c r="AN15" s="30">
        <v>0</v>
      </c>
      <c r="AO15" s="30">
        <v>1</v>
      </c>
      <c r="AP15" s="30">
        <v>-0.09</v>
      </c>
      <c r="AQ15" s="30">
        <v>0.72</v>
      </c>
      <c r="AR15" s="30">
        <v>0</v>
      </c>
      <c r="AS15" s="30">
        <v>1</v>
      </c>
      <c r="AT15" s="30">
        <v>-0.38</v>
      </c>
      <c r="AU15" s="30">
        <v>3.02</v>
      </c>
      <c r="AV15" s="30">
        <v>0</v>
      </c>
      <c r="AW15" s="30">
        <v>1</v>
      </c>
      <c r="AX15" s="30">
        <v>-0.06</v>
      </c>
      <c r="AY15" s="31">
        <v>0.95</v>
      </c>
      <c r="AZ15" s="30">
        <v>0</v>
      </c>
      <c r="BA15" s="29">
        <v>0</v>
      </c>
      <c r="BB15" s="30">
        <v>50</v>
      </c>
      <c r="BC15" s="30">
        <v>0</v>
      </c>
      <c r="BD15" s="30">
        <v>0</v>
      </c>
      <c r="BE15" s="30">
        <v>1</v>
      </c>
      <c r="BF15" s="30">
        <v>-0.06</v>
      </c>
      <c r="BG15" s="30">
        <v>0.4</v>
      </c>
      <c r="BH15" s="30">
        <v>0</v>
      </c>
      <c r="BI15" s="30">
        <v>0</v>
      </c>
      <c r="BJ15" s="30">
        <v>0.28999999999999998</v>
      </c>
      <c r="BK15" s="30">
        <v>0</v>
      </c>
      <c r="BL15" s="30">
        <v>0</v>
      </c>
      <c r="BM15" s="30">
        <v>0</v>
      </c>
      <c r="BN15" s="30">
        <v>0.88</v>
      </c>
      <c r="BO15" s="30">
        <v>0</v>
      </c>
      <c r="BP15" s="34">
        <v>0</v>
      </c>
    </row>
    <row r="16" spans="1:71" s="35" customFormat="1" x14ac:dyDescent="0.15">
      <c r="A16" s="27" t="s">
        <v>241</v>
      </c>
      <c r="B16" s="28" t="s">
        <v>89</v>
      </c>
      <c r="C16" s="27" t="s">
        <v>239</v>
      </c>
      <c r="D16" s="28" t="s">
        <v>234</v>
      </c>
      <c r="E16" s="28">
        <v>0</v>
      </c>
      <c r="F16" s="28">
        <v>28.0377317266083</v>
      </c>
      <c r="G16" s="28">
        <v>0</v>
      </c>
      <c r="H16" s="28">
        <v>0</v>
      </c>
      <c r="I16" s="30">
        <v>1</v>
      </c>
      <c r="J16" s="30">
        <v>2.9999999999884501</v>
      </c>
      <c r="K16" s="30">
        <v>3.0000080975380299</v>
      </c>
      <c r="L16" s="30">
        <v>0</v>
      </c>
      <c r="M16" s="30">
        <v>1</v>
      </c>
      <c r="N16" s="30">
        <v>0.49999999997374101</v>
      </c>
      <c r="O16" s="30">
        <v>14.399999847746599</v>
      </c>
      <c r="P16" s="30">
        <v>0</v>
      </c>
      <c r="Q16" s="30">
        <v>0</v>
      </c>
      <c r="R16" s="30">
        <v>0.98029933935520497</v>
      </c>
      <c r="S16" s="31">
        <v>0</v>
      </c>
      <c r="T16" s="30">
        <v>0</v>
      </c>
      <c r="U16" s="29">
        <v>0</v>
      </c>
      <c r="V16" s="30">
        <v>20</v>
      </c>
      <c r="W16" s="30">
        <v>0</v>
      </c>
      <c r="X16" s="30">
        <v>0</v>
      </c>
      <c r="Y16" s="30">
        <v>1</v>
      </c>
      <c r="Z16" s="30">
        <v>-0.02</v>
      </c>
      <c r="AA16" s="30">
        <v>0.21</v>
      </c>
      <c r="AB16" s="30">
        <v>0</v>
      </c>
      <c r="AC16" s="30">
        <v>0</v>
      </c>
      <c r="AD16" s="30">
        <v>20</v>
      </c>
      <c r="AE16" s="30">
        <v>0</v>
      </c>
      <c r="AF16" s="30">
        <v>0</v>
      </c>
      <c r="AG16" s="30">
        <v>0</v>
      </c>
      <c r="AH16" s="30">
        <v>1E-4</v>
      </c>
      <c r="AI16" s="31">
        <v>0</v>
      </c>
      <c r="AJ16" s="30">
        <v>0</v>
      </c>
      <c r="AK16" s="29">
        <v>1</v>
      </c>
      <c r="AL16" s="30">
        <v>-0.48</v>
      </c>
      <c r="AM16" s="30">
        <v>3.33</v>
      </c>
      <c r="AN16" s="30">
        <v>0</v>
      </c>
      <c r="AO16" s="30">
        <v>1</v>
      </c>
      <c r="AP16" s="30">
        <v>-0.09</v>
      </c>
      <c r="AQ16" s="30">
        <v>0.72</v>
      </c>
      <c r="AR16" s="30">
        <v>0</v>
      </c>
      <c r="AS16" s="30">
        <v>1</v>
      </c>
      <c r="AT16" s="30">
        <v>-0.38</v>
      </c>
      <c r="AU16" s="30">
        <v>3.02</v>
      </c>
      <c r="AV16" s="30">
        <v>0</v>
      </c>
      <c r="AW16" s="30">
        <v>1</v>
      </c>
      <c r="AX16" s="30">
        <v>-0.06</v>
      </c>
      <c r="AY16" s="31">
        <v>0.95</v>
      </c>
      <c r="AZ16" s="30">
        <v>0</v>
      </c>
      <c r="BA16" s="29">
        <v>0</v>
      </c>
      <c r="BB16" s="30">
        <v>50</v>
      </c>
      <c r="BC16" s="30">
        <v>0</v>
      </c>
      <c r="BD16" s="30">
        <v>0</v>
      </c>
      <c r="BE16" s="30">
        <v>1</v>
      </c>
      <c r="BF16" s="30">
        <v>-0.06</v>
      </c>
      <c r="BG16" s="30">
        <v>0.4</v>
      </c>
      <c r="BH16" s="30">
        <v>0</v>
      </c>
      <c r="BI16" s="30">
        <v>0</v>
      </c>
      <c r="BJ16" s="30">
        <v>0.28999999999999998</v>
      </c>
      <c r="BK16" s="30">
        <v>0</v>
      </c>
      <c r="BL16" s="30">
        <v>0</v>
      </c>
      <c r="BM16" s="30">
        <v>0</v>
      </c>
      <c r="BN16" s="30">
        <v>0.88</v>
      </c>
      <c r="BO16" s="30">
        <v>0</v>
      </c>
      <c r="BP16" s="34">
        <v>0</v>
      </c>
    </row>
    <row r="17" spans="1:68" s="35" customFormat="1" x14ac:dyDescent="0.15">
      <c r="A17" s="27" t="s">
        <v>242</v>
      </c>
      <c r="B17" s="28" t="s">
        <v>89</v>
      </c>
      <c r="C17" s="27" t="s">
        <v>243</v>
      </c>
      <c r="D17" s="28" t="s">
        <v>234</v>
      </c>
      <c r="E17" s="28">
        <v>0</v>
      </c>
      <c r="F17" s="28">
        <v>28.0377317266083</v>
      </c>
      <c r="G17" s="28">
        <v>0</v>
      </c>
      <c r="H17" s="28">
        <v>0</v>
      </c>
      <c r="I17" s="30">
        <v>1</v>
      </c>
      <c r="J17" s="30">
        <v>2.9999999999884501</v>
      </c>
      <c r="K17" s="30">
        <v>3.0000080975380299</v>
      </c>
      <c r="L17" s="30">
        <v>0</v>
      </c>
      <c r="M17" s="30">
        <v>1</v>
      </c>
      <c r="N17" s="30">
        <v>-0.83</v>
      </c>
      <c r="O17" s="30">
        <v>7.31</v>
      </c>
      <c r="P17" s="30">
        <v>0</v>
      </c>
      <c r="Q17" s="30">
        <v>0</v>
      </c>
      <c r="R17" s="30">
        <v>0.82491247877367502</v>
      </c>
      <c r="S17" s="31">
        <v>0</v>
      </c>
      <c r="T17" s="30">
        <v>0</v>
      </c>
      <c r="U17" s="29">
        <v>0</v>
      </c>
      <c r="V17" s="30">
        <v>8.2187302726447093</v>
      </c>
      <c r="W17" s="30">
        <v>0</v>
      </c>
      <c r="X17" s="30">
        <v>0</v>
      </c>
      <c r="Y17" s="30">
        <v>1</v>
      </c>
      <c r="Z17" s="30">
        <v>8.4261330675481305E-2</v>
      </c>
      <c r="AA17" s="30">
        <v>0.98148750239710303</v>
      </c>
      <c r="AB17" s="30">
        <v>0</v>
      </c>
      <c r="AC17" s="30">
        <v>0</v>
      </c>
      <c r="AD17" s="30">
        <v>20</v>
      </c>
      <c r="AE17" s="30">
        <v>0</v>
      </c>
      <c r="AF17" s="30">
        <v>0</v>
      </c>
      <c r="AG17" s="30">
        <v>0</v>
      </c>
      <c r="AH17" s="30">
        <v>2.1460168603028001E-5</v>
      </c>
      <c r="AI17" s="31">
        <v>0</v>
      </c>
      <c r="AJ17" s="30">
        <v>0</v>
      </c>
      <c r="AK17" s="29">
        <v>1</v>
      </c>
      <c r="AL17" s="30">
        <v>-0.48</v>
      </c>
      <c r="AM17" s="30">
        <v>3.33</v>
      </c>
      <c r="AN17" s="30">
        <v>0</v>
      </c>
      <c r="AO17" s="30">
        <v>1</v>
      </c>
      <c r="AP17" s="30">
        <v>-0.09</v>
      </c>
      <c r="AQ17" s="30">
        <v>0.72</v>
      </c>
      <c r="AR17" s="30">
        <v>0</v>
      </c>
      <c r="AS17" s="30">
        <v>1</v>
      </c>
      <c r="AT17" s="30">
        <v>-0.38</v>
      </c>
      <c r="AU17" s="30">
        <v>3.02</v>
      </c>
      <c r="AV17" s="30">
        <v>0</v>
      </c>
      <c r="AW17" s="30">
        <v>1</v>
      </c>
      <c r="AX17" s="30">
        <v>-0.06</v>
      </c>
      <c r="AY17" s="31">
        <v>0.95</v>
      </c>
      <c r="AZ17" s="30">
        <v>0</v>
      </c>
      <c r="BA17" s="29">
        <v>0</v>
      </c>
      <c r="BB17" s="30">
        <v>50</v>
      </c>
      <c r="BC17" s="30">
        <v>0</v>
      </c>
      <c r="BD17" s="30">
        <v>0</v>
      </c>
      <c r="BE17" s="30">
        <v>1</v>
      </c>
      <c r="BF17" s="30">
        <v>-0.06</v>
      </c>
      <c r="BG17" s="30">
        <v>0.4</v>
      </c>
      <c r="BH17" s="30">
        <v>0</v>
      </c>
      <c r="BI17" s="30">
        <v>0</v>
      </c>
      <c r="BJ17" s="30">
        <v>0.28999999999999998</v>
      </c>
      <c r="BK17" s="30">
        <v>0</v>
      </c>
      <c r="BL17" s="30">
        <v>0</v>
      </c>
      <c r="BM17" s="30">
        <v>0</v>
      </c>
      <c r="BN17" s="30">
        <v>0.88</v>
      </c>
      <c r="BO17" s="30">
        <v>0</v>
      </c>
      <c r="BP17" s="34">
        <v>0</v>
      </c>
    </row>
    <row r="18" spans="1:68" s="35" customFormat="1" x14ac:dyDescent="0.15">
      <c r="A18" s="27" t="s">
        <v>245</v>
      </c>
      <c r="B18" s="28" t="s">
        <v>89</v>
      </c>
      <c r="C18" s="27" t="s">
        <v>246</v>
      </c>
      <c r="D18" s="27" t="s">
        <v>244</v>
      </c>
      <c r="E18" s="29">
        <v>0</v>
      </c>
      <c r="F18" s="30">
        <v>30.000151965084701</v>
      </c>
      <c r="G18" s="30">
        <v>0</v>
      </c>
      <c r="H18" s="30">
        <v>0</v>
      </c>
      <c r="I18" s="30">
        <v>2</v>
      </c>
      <c r="J18" s="30">
        <v>15.8319886669663</v>
      </c>
      <c r="K18" s="30">
        <v>-4.6781988514875996</v>
      </c>
      <c r="L18" s="30">
        <v>-0.20129620954694399</v>
      </c>
      <c r="M18" s="30">
        <v>1</v>
      </c>
      <c r="N18" s="30">
        <v>-1.01</v>
      </c>
      <c r="O18" s="30">
        <v>10.51</v>
      </c>
      <c r="P18" s="30">
        <v>0</v>
      </c>
      <c r="Q18" s="30">
        <v>1</v>
      </c>
      <c r="R18" s="30">
        <v>-2.44360223556781E-2</v>
      </c>
      <c r="S18" s="31">
        <v>0.95711048177619595</v>
      </c>
      <c r="T18" s="30">
        <v>0</v>
      </c>
      <c r="U18" s="29">
        <v>0</v>
      </c>
      <c r="V18" s="30">
        <v>10</v>
      </c>
      <c r="W18" s="30">
        <v>0</v>
      </c>
      <c r="X18" s="30">
        <v>0</v>
      </c>
      <c r="Y18" s="30">
        <v>1</v>
      </c>
      <c r="Z18" s="30">
        <v>-0.04</v>
      </c>
      <c r="AA18" s="30">
        <v>0.47</v>
      </c>
      <c r="AB18" s="30">
        <v>0</v>
      </c>
      <c r="AC18" s="30">
        <v>1</v>
      </c>
      <c r="AD18" s="30">
        <v>-0.2</v>
      </c>
      <c r="AE18" s="30">
        <v>1.25</v>
      </c>
      <c r="AF18" s="30">
        <v>0</v>
      </c>
      <c r="AG18" s="30">
        <v>0</v>
      </c>
      <c r="AH18" s="30">
        <v>1E-4</v>
      </c>
      <c r="AI18" s="31" t="s">
        <v>83</v>
      </c>
      <c r="AJ18" s="30" t="s">
        <v>83</v>
      </c>
      <c r="AK18" s="29">
        <v>0</v>
      </c>
      <c r="AL18" s="30">
        <v>300</v>
      </c>
      <c r="AM18" s="32" t="s">
        <v>83</v>
      </c>
      <c r="AN18" s="32" t="s">
        <v>83</v>
      </c>
      <c r="AO18" s="30">
        <v>1</v>
      </c>
      <c r="AP18" s="30">
        <v>0.09</v>
      </c>
      <c r="AQ18" s="30">
        <v>0.57999999999999996</v>
      </c>
      <c r="AR18" s="30" t="s">
        <v>83</v>
      </c>
      <c r="AS18" s="30">
        <v>1</v>
      </c>
      <c r="AT18" s="30">
        <v>-0.26</v>
      </c>
      <c r="AU18" s="30">
        <v>2.77</v>
      </c>
      <c r="AV18" s="33" t="s">
        <v>83</v>
      </c>
      <c r="AW18" s="30">
        <v>1</v>
      </c>
      <c r="AX18" s="30">
        <v>-0.03</v>
      </c>
      <c r="AY18" s="31">
        <v>0.4</v>
      </c>
      <c r="AZ18" s="33" t="s">
        <v>83</v>
      </c>
      <c r="BA18" s="29">
        <v>0</v>
      </c>
      <c r="BB18" s="30">
        <v>200</v>
      </c>
      <c r="BC18" s="30" t="s">
        <v>83</v>
      </c>
      <c r="BD18" s="30" t="s">
        <v>83</v>
      </c>
      <c r="BE18" s="30">
        <v>1</v>
      </c>
      <c r="BF18" s="30">
        <v>-0.09</v>
      </c>
      <c r="BG18" s="30">
        <v>0.82</v>
      </c>
      <c r="BH18" s="30" t="s">
        <v>83</v>
      </c>
      <c r="BI18" s="30">
        <v>1</v>
      </c>
      <c r="BJ18" s="30">
        <v>-0.02</v>
      </c>
      <c r="BK18" s="30">
        <v>0.26</v>
      </c>
      <c r="BL18" s="30" t="s">
        <v>83</v>
      </c>
      <c r="BM18" s="30">
        <v>1</v>
      </c>
      <c r="BN18" s="30">
        <v>-0.12</v>
      </c>
      <c r="BO18" s="30">
        <v>0.83</v>
      </c>
      <c r="BP18" s="34" t="s">
        <v>83</v>
      </c>
    </row>
    <row r="19" spans="1:68" s="35" customFormat="1" x14ac:dyDescent="0.15">
      <c r="A19" s="27" t="s">
        <v>247</v>
      </c>
      <c r="B19" s="28" t="s">
        <v>89</v>
      </c>
      <c r="C19" s="27" t="s">
        <v>248</v>
      </c>
      <c r="D19" s="27" t="s">
        <v>244</v>
      </c>
      <c r="E19" s="29">
        <v>0</v>
      </c>
      <c r="F19" s="30">
        <v>30.000151965084701</v>
      </c>
      <c r="G19" s="30">
        <v>0</v>
      </c>
      <c r="H19" s="30">
        <v>0</v>
      </c>
      <c r="I19" s="30">
        <v>2</v>
      </c>
      <c r="J19" s="30">
        <v>15.8319886669663</v>
      </c>
      <c r="K19" s="30">
        <v>-4.6781988514875996</v>
      </c>
      <c r="L19" s="30">
        <v>-0.20129620954694399</v>
      </c>
      <c r="M19" s="30">
        <v>1</v>
      </c>
      <c r="N19" s="30">
        <v>-1.01</v>
      </c>
      <c r="O19" s="30">
        <v>10.51</v>
      </c>
      <c r="P19" s="30">
        <v>0</v>
      </c>
      <c r="Q19" s="30">
        <v>1</v>
      </c>
      <c r="R19" s="30">
        <v>-2.44360223556781E-2</v>
      </c>
      <c r="S19" s="31">
        <v>0.95711048177619595</v>
      </c>
      <c r="T19" s="30">
        <v>0</v>
      </c>
      <c r="U19" s="29">
        <v>0</v>
      </c>
      <c r="V19" s="30">
        <v>5.0000074672416801</v>
      </c>
      <c r="W19" s="30">
        <v>0</v>
      </c>
      <c r="X19" s="30">
        <v>0</v>
      </c>
      <c r="Y19" s="30">
        <v>1</v>
      </c>
      <c r="Z19" s="30">
        <v>-9.9999999998328204E-2</v>
      </c>
      <c r="AA19" s="30">
        <v>0.30171896372974299</v>
      </c>
      <c r="AB19" s="30">
        <v>0</v>
      </c>
      <c r="AC19" s="30">
        <v>1</v>
      </c>
      <c r="AD19" s="30">
        <v>-0.2</v>
      </c>
      <c r="AE19" s="30">
        <v>1.25</v>
      </c>
      <c r="AF19" s="30">
        <v>0</v>
      </c>
      <c r="AG19" s="30">
        <v>0</v>
      </c>
      <c r="AH19" s="30">
        <v>0.85271076251907896</v>
      </c>
      <c r="AI19" s="31" t="s">
        <v>83</v>
      </c>
      <c r="AJ19" s="30" t="s">
        <v>83</v>
      </c>
      <c r="AK19" s="29">
        <v>0</v>
      </c>
      <c r="AL19" s="30">
        <v>300</v>
      </c>
      <c r="AM19" s="32" t="s">
        <v>83</v>
      </c>
      <c r="AN19" s="32" t="s">
        <v>83</v>
      </c>
      <c r="AO19" s="30">
        <v>1</v>
      </c>
      <c r="AP19" s="30">
        <v>0.09</v>
      </c>
      <c r="AQ19" s="30">
        <v>0.57999999999999996</v>
      </c>
      <c r="AR19" s="30" t="s">
        <v>83</v>
      </c>
      <c r="AS19" s="30">
        <v>1</v>
      </c>
      <c r="AT19" s="30">
        <v>-0.26</v>
      </c>
      <c r="AU19" s="30">
        <v>2.77</v>
      </c>
      <c r="AV19" s="33" t="s">
        <v>83</v>
      </c>
      <c r="AW19" s="30">
        <v>1</v>
      </c>
      <c r="AX19" s="30">
        <v>-0.03</v>
      </c>
      <c r="AY19" s="31">
        <v>0.4</v>
      </c>
      <c r="AZ19" s="33" t="s">
        <v>83</v>
      </c>
      <c r="BA19" s="29">
        <v>0</v>
      </c>
      <c r="BB19" s="30">
        <v>200</v>
      </c>
      <c r="BC19" s="30" t="s">
        <v>83</v>
      </c>
      <c r="BD19" s="30" t="s">
        <v>83</v>
      </c>
      <c r="BE19" s="30">
        <v>1</v>
      </c>
      <c r="BF19" s="30">
        <v>-0.09</v>
      </c>
      <c r="BG19" s="30">
        <v>0.82</v>
      </c>
      <c r="BH19" s="30" t="s">
        <v>83</v>
      </c>
      <c r="BI19" s="30">
        <v>1</v>
      </c>
      <c r="BJ19" s="30">
        <v>-0.02</v>
      </c>
      <c r="BK19" s="30">
        <v>0.26</v>
      </c>
      <c r="BL19" s="30" t="s">
        <v>83</v>
      </c>
      <c r="BM19" s="30">
        <v>1</v>
      </c>
      <c r="BN19" s="30">
        <v>-0.12</v>
      </c>
      <c r="BO19" s="30">
        <v>0.83</v>
      </c>
      <c r="BP19" s="34" t="s">
        <v>83</v>
      </c>
    </row>
    <row r="20" spans="1:68" s="35" customFormat="1" x14ac:dyDescent="0.15">
      <c r="A20" s="28" t="s">
        <v>249</v>
      </c>
      <c r="B20" s="28" t="s">
        <v>250</v>
      </c>
      <c r="C20" s="28" t="s">
        <v>251</v>
      </c>
      <c r="D20" s="28" t="s">
        <v>244</v>
      </c>
      <c r="E20" s="28">
        <v>0</v>
      </c>
      <c r="F20" s="28">
        <v>30.000151965084701</v>
      </c>
      <c r="G20" s="28">
        <v>0</v>
      </c>
      <c r="H20" s="28">
        <v>0</v>
      </c>
      <c r="I20" s="30">
        <v>2</v>
      </c>
      <c r="J20" s="30">
        <v>15.8319886669663</v>
      </c>
      <c r="K20" s="30">
        <v>-4.6781988514875996</v>
      </c>
      <c r="L20" s="30">
        <v>-0.20129620954694399</v>
      </c>
      <c r="M20" s="30">
        <v>1</v>
      </c>
      <c r="N20" s="30">
        <v>-9.8506401981559258E-2</v>
      </c>
      <c r="O20" s="30">
        <v>14.387144571660031</v>
      </c>
      <c r="P20" s="30">
        <v>0</v>
      </c>
      <c r="Q20" s="30">
        <v>1</v>
      </c>
      <c r="R20" s="30">
        <v>-3.2605537427855132E-13</v>
      </c>
      <c r="S20" s="31">
        <v>0.90532518805013207</v>
      </c>
      <c r="T20" s="30">
        <v>0</v>
      </c>
      <c r="U20" s="29">
        <v>0</v>
      </c>
      <c r="V20" s="30">
        <v>5.0000074672416801</v>
      </c>
      <c r="W20" s="30">
        <v>0</v>
      </c>
      <c r="X20" s="30">
        <v>0</v>
      </c>
      <c r="Y20" s="30">
        <v>1</v>
      </c>
      <c r="Z20" s="30">
        <v>-9.9999999998328204E-2</v>
      </c>
      <c r="AA20" s="30">
        <v>0.30171896372974299</v>
      </c>
      <c r="AB20" s="30">
        <v>0</v>
      </c>
      <c r="AC20" s="30">
        <v>1</v>
      </c>
      <c r="AD20" s="30">
        <v>-0.2</v>
      </c>
      <c r="AE20" s="30">
        <v>1.25</v>
      </c>
      <c r="AF20" s="30">
        <v>0</v>
      </c>
      <c r="AG20" s="30">
        <v>0</v>
      </c>
      <c r="AH20" s="30">
        <v>0.85271076251907896</v>
      </c>
      <c r="AI20" s="31">
        <v>0</v>
      </c>
      <c r="AJ20" s="30">
        <v>0</v>
      </c>
      <c r="AK20" s="29">
        <v>0</v>
      </c>
      <c r="AL20" s="30">
        <v>300</v>
      </c>
      <c r="AM20" s="30">
        <v>0</v>
      </c>
      <c r="AN20" s="30">
        <v>0</v>
      </c>
      <c r="AO20" s="30">
        <v>1</v>
      </c>
      <c r="AP20" s="30">
        <v>0.09</v>
      </c>
      <c r="AQ20" s="30">
        <v>0.57999999999999996</v>
      </c>
      <c r="AR20" s="30">
        <v>0</v>
      </c>
      <c r="AS20" s="30">
        <v>1</v>
      </c>
      <c r="AT20" s="30">
        <v>-0.26</v>
      </c>
      <c r="AU20" s="30">
        <v>2.77</v>
      </c>
      <c r="AV20" s="30">
        <v>0</v>
      </c>
      <c r="AW20" s="30">
        <v>1</v>
      </c>
      <c r="AX20" s="30">
        <v>-0.03</v>
      </c>
      <c r="AY20" s="31">
        <v>0.4</v>
      </c>
      <c r="AZ20" s="30">
        <v>0</v>
      </c>
      <c r="BA20" s="29">
        <v>0</v>
      </c>
      <c r="BB20" s="30">
        <v>200</v>
      </c>
      <c r="BC20" s="30">
        <v>0</v>
      </c>
      <c r="BD20" s="30">
        <v>0</v>
      </c>
      <c r="BE20" s="30">
        <v>1</v>
      </c>
      <c r="BF20" s="30">
        <v>-0.09</v>
      </c>
      <c r="BG20" s="30">
        <v>0.82</v>
      </c>
      <c r="BH20" s="30">
        <v>0</v>
      </c>
      <c r="BI20" s="30">
        <v>1</v>
      </c>
      <c r="BJ20" s="30">
        <v>-0.02</v>
      </c>
      <c r="BK20" s="30">
        <v>0.26</v>
      </c>
      <c r="BL20" s="30">
        <v>0</v>
      </c>
      <c r="BM20" s="30">
        <v>1</v>
      </c>
      <c r="BN20" s="30">
        <v>-0.12</v>
      </c>
      <c r="BO20" s="30">
        <v>0.83</v>
      </c>
      <c r="BP20" s="34">
        <v>0</v>
      </c>
    </row>
    <row r="21" spans="1:68" s="35" customFormat="1" x14ac:dyDescent="0.15">
      <c r="A21" s="28" t="s">
        <v>252</v>
      </c>
      <c r="B21" s="28" t="s">
        <v>250</v>
      </c>
      <c r="C21" s="28"/>
      <c r="D21" s="28" t="s">
        <v>244</v>
      </c>
      <c r="E21" s="28">
        <v>0</v>
      </c>
      <c r="F21" s="28">
        <v>30.000151965084701</v>
      </c>
      <c r="G21" s="28">
        <v>0</v>
      </c>
      <c r="H21" s="28">
        <v>0</v>
      </c>
      <c r="I21" s="30">
        <v>2</v>
      </c>
      <c r="J21" s="30">
        <v>15.8319886669663</v>
      </c>
      <c r="K21" s="30">
        <v>-4.6781988514875996</v>
      </c>
      <c r="L21" s="30">
        <v>-0.20129620954694399</v>
      </c>
      <c r="M21" s="30">
        <v>1</v>
      </c>
      <c r="N21" s="30">
        <v>-1.01</v>
      </c>
      <c r="O21" s="30">
        <v>10.51</v>
      </c>
      <c r="P21" s="30">
        <v>0</v>
      </c>
      <c r="Q21" s="30">
        <v>1</v>
      </c>
      <c r="R21" s="30">
        <v>-2.44360223556781E-2</v>
      </c>
      <c r="S21" s="31">
        <v>0.95711048177619595</v>
      </c>
      <c r="T21" s="30">
        <v>0</v>
      </c>
      <c r="U21" s="29">
        <v>0</v>
      </c>
      <c r="V21" s="30">
        <v>5.0000000003431104</v>
      </c>
      <c r="W21" s="30">
        <v>0</v>
      </c>
      <c r="X21" s="30">
        <v>0</v>
      </c>
      <c r="Y21" s="30">
        <v>1</v>
      </c>
      <c r="Z21" s="30">
        <v>9.9999999999977801E-2</v>
      </c>
      <c r="AA21" s="30">
        <v>0.99999999999981615</v>
      </c>
      <c r="AB21" s="30">
        <v>0</v>
      </c>
      <c r="AC21" s="30">
        <v>1</v>
      </c>
      <c r="AD21" s="30">
        <v>-0.2</v>
      </c>
      <c r="AE21" s="30">
        <v>1.25</v>
      </c>
      <c r="AF21" s="30">
        <v>0</v>
      </c>
      <c r="AG21" s="30">
        <v>0</v>
      </c>
      <c r="AH21" s="30">
        <v>2.2205788041285662E-14</v>
      </c>
      <c r="AI21" s="31">
        <v>0</v>
      </c>
      <c r="AJ21" s="30">
        <v>0</v>
      </c>
      <c r="AK21" s="29">
        <v>0</v>
      </c>
      <c r="AL21" s="30">
        <v>300</v>
      </c>
      <c r="AM21" s="30">
        <v>0</v>
      </c>
      <c r="AN21" s="30">
        <v>0</v>
      </c>
      <c r="AO21" s="30">
        <v>1</v>
      </c>
      <c r="AP21" s="30">
        <v>0.09</v>
      </c>
      <c r="AQ21" s="30">
        <v>0.57999999999999996</v>
      </c>
      <c r="AR21" s="30">
        <v>0</v>
      </c>
      <c r="AS21" s="30">
        <v>1</v>
      </c>
      <c r="AT21" s="30">
        <v>-0.26</v>
      </c>
      <c r="AU21" s="30">
        <v>2.77</v>
      </c>
      <c r="AV21" s="30">
        <v>0</v>
      </c>
      <c r="AW21" s="30">
        <v>1</v>
      </c>
      <c r="AX21" s="30">
        <v>-0.03</v>
      </c>
      <c r="AY21" s="31">
        <v>0.4</v>
      </c>
      <c r="AZ21" s="30">
        <v>0</v>
      </c>
      <c r="BA21" s="29">
        <v>0</v>
      </c>
      <c r="BB21" s="30">
        <v>200</v>
      </c>
      <c r="BC21" s="30">
        <v>0</v>
      </c>
      <c r="BD21" s="30">
        <v>0</v>
      </c>
      <c r="BE21" s="30">
        <v>1</v>
      </c>
      <c r="BF21" s="30">
        <v>-0.09</v>
      </c>
      <c r="BG21" s="30">
        <v>0.82</v>
      </c>
      <c r="BH21" s="30">
        <v>0</v>
      </c>
      <c r="BI21" s="30">
        <v>1</v>
      </c>
      <c r="BJ21" s="30">
        <v>-0.02</v>
      </c>
      <c r="BK21" s="30">
        <v>0.26</v>
      </c>
      <c r="BL21" s="30">
        <v>0</v>
      </c>
      <c r="BM21" s="30">
        <v>1</v>
      </c>
      <c r="BN21" s="30">
        <v>-0.12</v>
      </c>
      <c r="BO21" s="30">
        <v>0.83</v>
      </c>
      <c r="BP21" s="34">
        <v>0</v>
      </c>
    </row>
    <row r="22" spans="1:68" s="35" customFormat="1" x14ac:dyDescent="0.15">
      <c r="A22" s="28" t="s">
        <v>253</v>
      </c>
      <c r="B22" s="28"/>
      <c r="C22" s="28"/>
      <c r="D22" s="28" t="s">
        <v>244</v>
      </c>
      <c r="E22" s="28">
        <v>0</v>
      </c>
      <c r="F22" s="28">
        <v>122.33819146867501</v>
      </c>
      <c r="G22" s="28">
        <v>0</v>
      </c>
      <c r="H22" s="28">
        <v>0</v>
      </c>
      <c r="I22" s="30">
        <v>2</v>
      </c>
      <c r="J22" s="30">
        <v>13.0139591720548</v>
      </c>
      <c r="K22" s="30">
        <v>-6.9518430603733297</v>
      </c>
      <c r="L22" s="30">
        <v>-0.16100616691115599</v>
      </c>
      <c r="M22" s="30">
        <v>1</v>
      </c>
      <c r="N22" s="30">
        <v>-0.95219788340695732</v>
      </c>
      <c r="O22" s="30">
        <v>6.8988271841054036</v>
      </c>
      <c r="P22" s="30">
        <v>0</v>
      </c>
      <c r="Q22" s="30">
        <v>1</v>
      </c>
      <c r="R22" s="30">
        <v>-2.3373116430240793E-14</v>
      </c>
      <c r="S22" s="31">
        <v>0.97537292362472094</v>
      </c>
      <c r="T22" s="30">
        <v>0</v>
      </c>
      <c r="U22" s="29">
        <v>0</v>
      </c>
      <c r="V22" s="30">
        <v>10</v>
      </c>
      <c r="W22" s="30">
        <v>0</v>
      </c>
      <c r="X22" s="30">
        <v>0</v>
      </c>
      <c r="Y22" s="30">
        <v>1</v>
      </c>
      <c r="Z22" s="30">
        <v>-0.04</v>
      </c>
      <c r="AA22" s="30">
        <v>0.38</v>
      </c>
      <c r="AB22" s="30">
        <v>0</v>
      </c>
      <c r="AC22" s="30">
        <v>1</v>
      </c>
      <c r="AD22" s="30">
        <v>-0.11</v>
      </c>
      <c r="AE22" s="30">
        <v>0.97</v>
      </c>
      <c r="AF22" s="30">
        <v>0</v>
      </c>
      <c r="AG22" s="30">
        <v>0</v>
      </c>
      <c r="AH22" s="30">
        <v>1E-4</v>
      </c>
      <c r="AI22" s="31">
        <v>0</v>
      </c>
      <c r="AJ22" s="30">
        <v>0</v>
      </c>
      <c r="AK22" s="29">
        <v>0</v>
      </c>
      <c r="AL22" s="30">
        <v>300</v>
      </c>
      <c r="AM22" s="30">
        <v>0</v>
      </c>
      <c r="AN22" s="30">
        <v>0</v>
      </c>
      <c r="AO22" s="30">
        <v>1</v>
      </c>
      <c r="AP22" s="30">
        <v>7.0000000000000007E-2</v>
      </c>
      <c r="AQ22" s="30">
        <v>0.6</v>
      </c>
      <c r="AR22" s="30">
        <v>0</v>
      </c>
      <c r="AS22" s="30">
        <v>1</v>
      </c>
      <c r="AT22" s="30">
        <v>-0.32</v>
      </c>
      <c r="AU22" s="30">
        <v>2.56</v>
      </c>
      <c r="AV22" s="30">
        <v>0</v>
      </c>
      <c r="AW22" s="30">
        <v>1</v>
      </c>
      <c r="AX22" s="30">
        <v>-0.03</v>
      </c>
      <c r="AY22" s="31">
        <v>0.74</v>
      </c>
      <c r="AZ22" s="30">
        <v>0</v>
      </c>
      <c r="BA22" s="29">
        <v>0</v>
      </c>
      <c r="BB22" s="30">
        <v>200</v>
      </c>
      <c r="BC22" s="30">
        <v>0</v>
      </c>
      <c r="BD22" s="30">
        <v>0</v>
      </c>
      <c r="BE22" s="30">
        <v>1</v>
      </c>
      <c r="BF22" s="30">
        <v>-0.08</v>
      </c>
      <c r="BG22" s="30">
        <v>0.65</v>
      </c>
      <c r="BH22" s="30">
        <v>0</v>
      </c>
      <c r="BI22" s="30">
        <v>1</v>
      </c>
      <c r="BJ22" s="30">
        <v>-3.0000000000000001E-3</v>
      </c>
      <c r="BK22" s="30">
        <v>0.2</v>
      </c>
      <c r="BL22" s="30">
        <v>0</v>
      </c>
      <c r="BM22" s="30">
        <v>1</v>
      </c>
      <c r="BN22" s="30">
        <v>-0.16</v>
      </c>
      <c r="BO22" s="30">
        <v>1.01</v>
      </c>
      <c r="BP22" s="34">
        <v>0</v>
      </c>
    </row>
    <row r="23" spans="1:68" s="35" customFormat="1" x14ac:dyDescent="0.15">
      <c r="A23" s="27" t="s">
        <v>254</v>
      </c>
      <c r="B23" s="27" t="s">
        <v>250</v>
      </c>
      <c r="C23" s="28"/>
      <c r="D23" s="27" t="s">
        <v>244</v>
      </c>
      <c r="E23" s="29">
        <v>0</v>
      </c>
      <c r="F23" s="30">
        <v>33.927432258725801</v>
      </c>
      <c r="G23" s="30">
        <v>0</v>
      </c>
      <c r="H23" s="30">
        <v>0</v>
      </c>
      <c r="I23" s="30">
        <v>2</v>
      </c>
      <c r="J23" s="30">
        <v>15.620845045642101</v>
      </c>
      <c r="K23" s="30">
        <v>-8.5091894875659797</v>
      </c>
      <c r="L23" s="30">
        <v>-0.16100000000002401</v>
      </c>
      <c r="M23" s="30">
        <v>1</v>
      </c>
      <c r="N23" s="30">
        <v>-0.46600000000000003</v>
      </c>
      <c r="O23" s="30">
        <v>4.4000000000000004</v>
      </c>
      <c r="P23" s="30">
        <v>0</v>
      </c>
      <c r="Q23" s="30">
        <v>1</v>
      </c>
      <c r="R23" s="30">
        <v>-5.6090812506759097E-2</v>
      </c>
      <c r="S23" s="31">
        <v>0.984361508331557</v>
      </c>
      <c r="T23" s="30">
        <v>0</v>
      </c>
      <c r="U23" s="29">
        <v>0</v>
      </c>
      <c r="V23" s="30">
        <v>10</v>
      </c>
      <c r="W23" s="30">
        <v>0</v>
      </c>
      <c r="X23" s="30">
        <v>0</v>
      </c>
      <c r="Y23" s="30">
        <v>1</v>
      </c>
      <c r="Z23" s="30">
        <v>-7.0999999999999994E-2</v>
      </c>
      <c r="AA23" s="30">
        <v>0.629</v>
      </c>
      <c r="AB23" s="30">
        <v>0</v>
      </c>
      <c r="AC23" s="30">
        <v>1</v>
      </c>
      <c r="AD23" s="30">
        <v>-4.4999999999999998E-2</v>
      </c>
      <c r="AE23" s="30">
        <v>0.28399999999999997</v>
      </c>
      <c r="AF23" s="30">
        <v>0</v>
      </c>
      <c r="AG23" s="30">
        <v>1</v>
      </c>
      <c r="AH23" s="30">
        <v>0.16800000000000001</v>
      </c>
      <c r="AI23" s="31">
        <v>5.0000000000000001E-3</v>
      </c>
      <c r="AJ23" s="30" t="s">
        <v>83</v>
      </c>
      <c r="AK23" s="29">
        <v>0</v>
      </c>
      <c r="AL23" s="30">
        <v>15</v>
      </c>
      <c r="AM23" s="32" t="s">
        <v>83</v>
      </c>
      <c r="AN23" s="32" t="s">
        <v>83</v>
      </c>
      <c r="AO23" s="30">
        <v>1</v>
      </c>
      <c r="AP23" s="30">
        <v>0</v>
      </c>
      <c r="AQ23" s="30">
        <v>0.26200000000000001</v>
      </c>
      <c r="AR23" s="30" t="s">
        <v>83</v>
      </c>
      <c r="AS23" s="30">
        <v>1</v>
      </c>
      <c r="AT23" s="30">
        <v>0</v>
      </c>
      <c r="AU23" s="30">
        <v>4.3999999999999997E-2</v>
      </c>
      <c r="AV23" s="33" t="s">
        <v>83</v>
      </c>
      <c r="AW23" s="30">
        <v>1</v>
      </c>
      <c r="AX23" s="30">
        <v>-8.2000000000000003E-2</v>
      </c>
      <c r="AY23" s="31">
        <v>0.67600000000000005</v>
      </c>
      <c r="AZ23" s="33" t="s">
        <v>83</v>
      </c>
      <c r="BA23" s="29">
        <v>0</v>
      </c>
      <c r="BB23" s="30">
        <v>900</v>
      </c>
      <c r="BC23" s="30" t="s">
        <v>83</v>
      </c>
      <c r="BD23" s="30" t="s">
        <v>83</v>
      </c>
      <c r="BE23" s="30">
        <v>1</v>
      </c>
      <c r="BF23" s="30">
        <v>0</v>
      </c>
      <c r="BG23" s="30">
        <v>0.20699999999999999</v>
      </c>
      <c r="BH23" s="30" t="s">
        <v>83</v>
      </c>
      <c r="BI23" s="30">
        <v>1</v>
      </c>
      <c r="BJ23" s="30">
        <v>0</v>
      </c>
      <c r="BK23" s="30">
        <v>3.0000000000000001E-3</v>
      </c>
      <c r="BL23" s="30" t="s">
        <v>83</v>
      </c>
      <c r="BM23" s="30">
        <v>1</v>
      </c>
      <c r="BN23" s="30">
        <v>0</v>
      </c>
      <c r="BO23" s="30">
        <v>0.7</v>
      </c>
      <c r="BP23" s="34" t="s">
        <v>83</v>
      </c>
    </row>
    <row r="24" spans="1:68" s="35" customFormat="1" x14ac:dyDescent="0.15">
      <c r="A24" s="28" t="s">
        <v>255</v>
      </c>
      <c r="B24" s="28" t="s">
        <v>250</v>
      </c>
      <c r="C24" s="28"/>
      <c r="D24" s="28" t="s">
        <v>244</v>
      </c>
      <c r="E24" s="28">
        <v>0</v>
      </c>
      <c r="F24" s="28">
        <v>33.927432258725801</v>
      </c>
      <c r="G24" s="28">
        <v>0</v>
      </c>
      <c r="H24" s="28">
        <v>0</v>
      </c>
      <c r="I24" s="30">
        <v>2</v>
      </c>
      <c r="J24" s="30">
        <v>15.620845045642101</v>
      </c>
      <c r="K24" s="30">
        <v>-8.5091894875659797</v>
      </c>
      <c r="L24" s="30">
        <v>-0.16100000000002401</v>
      </c>
      <c r="M24" s="30">
        <v>1</v>
      </c>
      <c r="N24" s="30">
        <v>-1.8822137470628506</v>
      </c>
      <c r="O24" s="30">
        <v>13.727045186807281</v>
      </c>
      <c r="P24" s="30">
        <v>0</v>
      </c>
      <c r="Q24" s="30">
        <v>1</v>
      </c>
      <c r="R24" s="30">
        <v>-1.7698697004142532E-8</v>
      </c>
      <c r="S24" s="31">
        <v>0.95111201631689624</v>
      </c>
      <c r="T24" s="30">
        <v>0</v>
      </c>
      <c r="U24" s="29">
        <v>0</v>
      </c>
      <c r="V24" s="30">
        <v>10</v>
      </c>
      <c r="W24" s="30">
        <v>0</v>
      </c>
      <c r="X24" s="30">
        <v>0</v>
      </c>
      <c r="Y24" s="30">
        <v>1</v>
      </c>
      <c r="Z24" s="30">
        <v>-7.0999999999999994E-2</v>
      </c>
      <c r="AA24" s="30">
        <v>0.629</v>
      </c>
      <c r="AB24" s="30">
        <v>0</v>
      </c>
      <c r="AC24" s="30">
        <v>1</v>
      </c>
      <c r="AD24" s="30">
        <v>-4.4999999999999998E-2</v>
      </c>
      <c r="AE24" s="30">
        <v>0.28399999999999997</v>
      </c>
      <c r="AF24" s="30">
        <v>0</v>
      </c>
      <c r="AG24" s="30">
        <v>1</v>
      </c>
      <c r="AH24" s="30">
        <v>0.16800000000000001</v>
      </c>
      <c r="AI24" s="31">
        <v>5.0000000000000001E-3</v>
      </c>
      <c r="AJ24" s="30">
        <v>0</v>
      </c>
      <c r="AK24" s="29">
        <v>0</v>
      </c>
      <c r="AL24" s="30">
        <v>15</v>
      </c>
      <c r="AM24" s="30">
        <v>0</v>
      </c>
      <c r="AN24" s="30">
        <v>0</v>
      </c>
      <c r="AO24" s="30">
        <v>1</v>
      </c>
      <c r="AP24" s="30">
        <v>0</v>
      </c>
      <c r="AQ24" s="30">
        <v>0.26200000000000001</v>
      </c>
      <c r="AR24" s="30">
        <v>0</v>
      </c>
      <c r="AS24" s="30">
        <v>1</v>
      </c>
      <c r="AT24" s="30">
        <v>0</v>
      </c>
      <c r="AU24" s="30">
        <v>4.3999999999999997E-2</v>
      </c>
      <c r="AV24" s="30">
        <v>0</v>
      </c>
      <c r="AW24" s="30">
        <v>1</v>
      </c>
      <c r="AX24" s="30">
        <v>-8.2000000000000003E-2</v>
      </c>
      <c r="AY24" s="31">
        <v>0.67600000000000005</v>
      </c>
      <c r="AZ24" s="30">
        <v>0</v>
      </c>
      <c r="BA24" s="29">
        <v>0</v>
      </c>
      <c r="BB24" s="30">
        <v>900</v>
      </c>
      <c r="BC24" s="30">
        <v>0</v>
      </c>
      <c r="BD24" s="30">
        <v>0</v>
      </c>
      <c r="BE24" s="30">
        <v>1</v>
      </c>
      <c r="BF24" s="30">
        <v>0</v>
      </c>
      <c r="BG24" s="30">
        <v>0.20699999999999999</v>
      </c>
      <c r="BH24" s="30">
        <v>0</v>
      </c>
      <c r="BI24" s="30">
        <v>1</v>
      </c>
      <c r="BJ24" s="30">
        <v>0</v>
      </c>
      <c r="BK24" s="30">
        <v>3.0000000000000001E-3</v>
      </c>
      <c r="BL24" s="30">
        <v>0</v>
      </c>
      <c r="BM24" s="30">
        <v>1</v>
      </c>
      <c r="BN24" s="30">
        <v>0</v>
      </c>
      <c r="BO24" s="30">
        <v>0.7</v>
      </c>
      <c r="BP24" s="34">
        <v>0</v>
      </c>
    </row>
    <row r="25" spans="1:68" s="35" customFormat="1" x14ac:dyDescent="0.15">
      <c r="A25" s="28" t="s">
        <v>256</v>
      </c>
      <c r="B25" s="28" t="s">
        <v>250</v>
      </c>
      <c r="C25" s="28"/>
      <c r="D25" s="28" t="s">
        <v>244</v>
      </c>
      <c r="E25" s="28">
        <v>0</v>
      </c>
      <c r="F25" s="28">
        <v>33.927432258725801</v>
      </c>
      <c r="G25" s="28">
        <v>0</v>
      </c>
      <c r="H25" s="28">
        <v>0</v>
      </c>
      <c r="I25" s="30">
        <v>2</v>
      </c>
      <c r="J25" s="30">
        <v>15.620845045642101</v>
      </c>
      <c r="K25" s="30">
        <v>-8.5091894875659797</v>
      </c>
      <c r="L25" s="30">
        <v>-0.16100000000002401</v>
      </c>
      <c r="M25" s="30">
        <v>1</v>
      </c>
      <c r="N25" s="30">
        <v>-1.8853978680746215</v>
      </c>
      <c r="O25" s="30">
        <v>13.726556098198934</v>
      </c>
      <c r="P25" s="30">
        <v>0</v>
      </c>
      <c r="Q25" s="30">
        <v>1</v>
      </c>
      <c r="R25" s="30">
        <v>-1.7683188710893723E-8</v>
      </c>
      <c r="S25" s="31">
        <v>0.95062760584890571</v>
      </c>
      <c r="T25" s="30">
        <v>0</v>
      </c>
      <c r="U25" s="29">
        <v>0</v>
      </c>
      <c r="V25" s="30">
        <v>10</v>
      </c>
      <c r="W25" s="30">
        <v>0</v>
      </c>
      <c r="X25" s="30">
        <v>0</v>
      </c>
      <c r="Y25" s="30">
        <v>1</v>
      </c>
      <c r="Z25" s="30">
        <v>-7.0999999999999994E-2</v>
      </c>
      <c r="AA25" s="30">
        <v>0.629</v>
      </c>
      <c r="AB25" s="30">
        <v>0</v>
      </c>
      <c r="AC25" s="30">
        <v>1</v>
      </c>
      <c r="AD25" s="30">
        <v>-4.4999999999999998E-2</v>
      </c>
      <c r="AE25" s="30">
        <v>0.28399999999999997</v>
      </c>
      <c r="AF25" s="30">
        <v>0</v>
      </c>
      <c r="AG25" s="30">
        <v>1</v>
      </c>
      <c r="AH25" s="30">
        <v>0.16800000000000001</v>
      </c>
      <c r="AI25" s="31">
        <v>5.0000000000000001E-3</v>
      </c>
      <c r="AJ25" s="30">
        <v>0</v>
      </c>
      <c r="AK25" s="29">
        <v>0</v>
      </c>
      <c r="AL25" s="30">
        <v>15</v>
      </c>
      <c r="AM25" s="30">
        <v>0</v>
      </c>
      <c r="AN25" s="30">
        <v>0</v>
      </c>
      <c r="AO25" s="30">
        <v>1</v>
      </c>
      <c r="AP25" s="30">
        <v>0</v>
      </c>
      <c r="AQ25" s="30">
        <v>0.26200000000000001</v>
      </c>
      <c r="AR25" s="30">
        <v>0</v>
      </c>
      <c r="AS25" s="30">
        <v>1</v>
      </c>
      <c r="AT25" s="30">
        <v>0</v>
      </c>
      <c r="AU25" s="30">
        <v>4.3999999999999997E-2</v>
      </c>
      <c r="AV25" s="30">
        <v>0</v>
      </c>
      <c r="AW25" s="30">
        <v>1</v>
      </c>
      <c r="AX25" s="30">
        <v>-8.2000000000000003E-2</v>
      </c>
      <c r="AY25" s="31">
        <v>0.67600000000000005</v>
      </c>
      <c r="AZ25" s="30">
        <v>0</v>
      </c>
      <c r="BA25" s="29">
        <v>0</v>
      </c>
      <c r="BB25" s="30">
        <v>900</v>
      </c>
      <c r="BC25" s="30">
        <v>0</v>
      </c>
      <c r="BD25" s="30">
        <v>0</v>
      </c>
      <c r="BE25" s="30">
        <v>1</v>
      </c>
      <c r="BF25" s="30">
        <v>0</v>
      </c>
      <c r="BG25" s="30">
        <v>0.20699999999999999</v>
      </c>
      <c r="BH25" s="30">
        <v>0</v>
      </c>
      <c r="BI25" s="30">
        <v>1</v>
      </c>
      <c r="BJ25" s="30">
        <v>0</v>
      </c>
      <c r="BK25" s="30">
        <v>3.0000000000000001E-3</v>
      </c>
      <c r="BL25" s="30">
        <v>0</v>
      </c>
      <c r="BM25" s="30">
        <v>1</v>
      </c>
      <c r="BN25" s="30">
        <v>0</v>
      </c>
      <c r="BO25" s="30">
        <v>0.7</v>
      </c>
      <c r="BP25" s="34">
        <v>0</v>
      </c>
    </row>
    <row r="26" spans="1:68" s="35" customFormat="1" x14ac:dyDescent="0.15">
      <c r="A26" s="28" t="s">
        <v>257</v>
      </c>
      <c r="B26" s="28" t="s">
        <v>250</v>
      </c>
      <c r="C26" s="28"/>
      <c r="D26" s="28" t="s">
        <v>244</v>
      </c>
      <c r="E26" s="28">
        <v>0</v>
      </c>
      <c r="F26" s="28">
        <v>129.159264942888</v>
      </c>
      <c r="G26" s="28">
        <v>0</v>
      </c>
      <c r="H26" s="28">
        <v>0</v>
      </c>
      <c r="I26" s="30">
        <v>2</v>
      </c>
      <c r="J26" s="30">
        <v>15.831969636684301</v>
      </c>
      <c r="K26" s="30">
        <v>-7.6590932322315499</v>
      </c>
      <c r="L26" s="30">
        <v>-0.29626549430638699</v>
      </c>
      <c r="M26" s="30">
        <v>1</v>
      </c>
      <c r="N26" s="30">
        <v>-1.01</v>
      </c>
      <c r="O26" s="30">
        <v>10.51</v>
      </c>
      <c r="P26" s="30">
        <v>0</v>
      </c>
      <c r="Q26" s="30">
        <v>1</v>
      </c>
      <c r="R26" s="30">
        <v>-1.7913127174631199E-2</v>
      </c>
      <c r="S26" s="31">
        <v>0.94645181610888895</v>
      </c>
      <c r="T26" s="30">
        <v>0</v>
      </c>
      <c r="U26" s="29">
        <v>0</v>
      </c>
      <c r="V26" s="30">
        <v>10</v>
      </c>
      <c r="W26" s="30">
        <v>0</v>
      </c>
      <c r="X26" s="30">
        <v>0</v>
      </c>
      <c r="Y26" s="30">
        <v>1</v>
      </c>
      <c r="Z26" s="30">
        <v>-0.04</v>
      </c>
      <c r="AA26" s="30">
        <v>0.47</v>
      </c>
      <c r="AB26" s="30">
        <v>0</v>
      </c>
      <c r="AC26" s="30">
        <v>1</v>
      </c>
      <c r="AD26" s="30">
        <v>-0.2</v>
      </c>
      <c r="AE26" s="30">
        <v>1.25</v>
      </c>
      <c r="AF26" s="30">
        <v>0</v>
      </c>
      <c r="AG26" s="30">
        <v>0</v>
      </c>
      <c r="AH26" s="30">
        <v>1E-4</v>
      </c>
      <c r="AI26" s="31">
        <v>0</v>
      </c>
      <c r="AJ26" s="30">
        <v>0</v>
      </c>
      <c r="AK26" s="29">
        <v>0</v>
      </c>
      <c r="AL26" s="30">
        <v>300</v>
      </c>
      <c r="AM26" s="30">
        <v>0</v>
      </c>
      <c r="AN26" s="30">
        <v>0</v>
      </c>
      <c r="AO26" s="30">
        <v>1</v>
      </c>
      <c r="AP26" s="30">
        <v>0.09</v>
      </c>
      <c r="AQ26" s="30">
        <v>0.57999999999999996</v>
      </c>
      <c r="AR26" s="30">
        <v>0</v>
      </c>
      <c r="AS26" s="30">
        <v>1</v>
      </c>
      <c r="AT26" s="30">
        <v>-0.26</v>
      </c>
      <c r="AU26" s="30">
        <v>2.77</v>
      </c>
      <c r="AV26" s="30">
        <v>0</v>
      </c>
      <c r="AW26" s="30">
        <v>1</v>
      </c>
      <c r="AX26" s="30">
        <v>-0.03</v>
      </c>
      <c r="AY26" s="31">
        <v>0.4</v>
      </c>
      <c r="AZ26" s="30">
        <v>0</v>
      </c>
      <c r="BA26" s="29">
        <v>0</v>
      </c>
      <c r="BB26" s="30">
        <v>200</v>
      </c>
      <c r="BC26" s="30">
        <v>0</v>
      </c>
      <c r="BD26" s="30">
        <v>0</v>
      </c>
      <c r="BE26" s="30">
        <v>1</v>
      </c>
      <c r="BF26" s="30">
        <v>-0.09</v>
      </c>
      <c r="BG26" s="30">
        <v>0.82</v>
      </c>
      <c r="BH26" s="30">
        <v>0</v>
      </c>
      <c r="BI26" s="30">
        <v>1</v>
      </c>
      <c r="BJ26" s="30">
        <v>-0.02</v>
      </c>
      <c r="BK26" s="30">
        <v>0.26</v>
      </c>
      <c r="BL26" s="30">
        <v>0</v>
      </c>
      <c r="BM26" s="30">
        <v>1</v>
      </c>
      <c r="BN26" s="30">
        <v>-0.12</v>
      </c>
      <c r="BO26" s="30">
        <v>0.83</v>
      </c>
      <c r="BP26" s="34">
        <v>0</v>
      </c>
    </row>
    <row r="27" spans="1:68" s="41" customFormat="1" x14ac:dyDescent="0.15">
      <c r="A27" s="36" t="s">
        <v>258</v>
      </c>
      <c r="B27" s="36" t="s">
        <v>250</v>
      </c>
      <c r="C27" s="36"/>
      <c r="D27" s="36" t="s">
        <v>244</v>
      </c>
      <c r="E27" s="36">
        <v>0</v>
      </c>
      <c r="F27" s="36">
        <v>133.15437946555073</v>
      </c>
      <c r="G27" s="36">
        <v>0</v>
      </c>
      <c r="H27" s="36">
        <v>0</v>
      </c>
      <c r="I27" s="37">
        <v>2</v>
      </c>
      <c r="J27" s="37">
        <v>15.8319696366803</v>
      </c>
      <c r="K27" s="37">
        <v>-7.6590932324649597</v>
      </c>
      <c r="L27" s="37">
        <v>-0.29626549436935201</v>
      </c>
      <c r="M27" s="37">
        <v>1</v>
      </c>
      <c r="N27" s="37">
        <v>-1.8405978732042521</v>
      </c>
      <c r="O27" s="37">
        <v>14.399999978996329</v>
      </c>
      <c r="P27" s="37">
        <v>0</v>
      </c>
      <c r="Q27" s="37">
        <v>1</v>
      </c>
      <c r="R27" s="37">
        <v>-2.230307264374435E-14</v>
      </c>
      <c r="S27" s="38">
        <v>0.9109697006100802</v>
      </c>
      <c r="T27" s="37">
        <v>0</v>
      </c>
      <c r="U27" s="39">
        <v>0</v>
      </c>
      <c r="V27" s="37">
        <v>10</v>
      </c>
      <c r="W27" s="37">
        <v>0</v>
      </c>
      <c r="X27" s="37">
        <v>0</v>
      </c>
      <c r="Y27" s="37">
        <v>1</v>
      </c>
      <c r="Z27" s="37">
        <v>-0.04</v>
      </c>
      <c r="AA27" s="37">
        <v>0.47</v>
      </c>
      <c r="AB27" s="37">
        <v>0</v>
      </c>
      <c r="AC27" s="37">
        <v>1</v>
      </c>
      <c r="AD27" s="37">
        <v>-0.2</v>
      </c>
      <c r="AE27" s="37">
        <v>1.25</v>
      </c>
      <c r="AF27" s="37">
        <v>0</v>
      </c>
      <c r="AG27" s="37">
        <v>0</v>
      </c>
      <c r="AH27" s="37">
        <v>1E-4</v>
      </c>
      <c r="AI27" s="38">
        <v>0</v>
      </c>
      <c r="AJ27" s="37">
        <v>0</v>
      </c>
      <c r="AK27" s="39">
        <v>0</v>
      </c>
      <c r="AL27" s="37">
        <v>300</v>
      </c>
      <c r="AM27" s="37">
        <v>0</v>
      </c>
      <c r="AN27" s="37">
        <v>0</v>
      </c>
      <c r="AO27" s="37">
        <v>1</v>
      </c>
      <c r="AP27" s="37">
        <v>0.09</v>
      </c>
      <c r="AQ27" s="37">
        <v>0.57999999999999996</v>
      </c>
      <c r="AR27" s="37">
        <v>0</v>
      </c>
      <c r="AS27" s="37">
        <v>1</v>
      </c>
      <c r="AT27" s="37">
        <v>-0.26</v>
      </c>
      <c r="AU27" s="37">
        <v>2.77</v>
      </c>
      <c r="AV27" s="37">
        <v>0</v>
      </c>
      <c r="AW27" s="37">
        <v>1</v>
      </c>
      <c r="AX27" s="37">
        <v>-0.03</v>
      </c>
      <c r="AY27" s="38">
        <v>0.4</v>
      </c>
      <c r="AZ27" s="37">
        <v>0</v>
      </c>
      <c r="BA27" s="39">
        <v>0</v>
      </c>
      <c r="BB27" s="37">
        <v>200</v>
      </c>
      <c r="BC27" s="37">
        <v>0</v>
      </c>
      <c r="BD27" s="37">
        <v>0</v>
      </c>
      <c r="BE27" s="37">
        <v>1</v>
      </c>
      <c r="BF27" s="37">
        <v>-0.09</v>
      </c>
      <c r="BG27" s="37">
        <v>0.82</v>
      </c>
      <c r="BH27" s="37">
        <v>0</v>
      </c>
      <c r="BI27" s="37">
        <v>1</v>
      </c>
      <c r="BJ27" s="37">
        <v>-0.02</v>
      </c>
      <c r="BK27" s="37">
        <v>0.26</v>
      </c>
      <c r="BL27" s="37">
        <v>0</v>
      </c>
      <c r="BM27" s="37">
        <v>1</v>
      </c>
      <c r="BN27" s="37">
        <v>-0.12</v>
      </c>
      <c r="BO27" s="37">
        <v>0.83</v>
      </c>
      <c r="BP27" s="40">
        <v>0</v>
      </c>
    </row>
    <row r="28" spans="1:68" s="41" customFormat="1" x14ac:dyDescent="0.15">
      <c r="A28" s="36" t="s">
        <v>259</v>
      </c>
      <c r="B28" s="36" t="s">
        <v>250</v>
      </c>
      <c r="C28" s="36"/>
      <c r="D28" s="36" t="s">
        <v>244</v>
      </c>
      <c r="E28" s="36">
        <v>0</v>
      </c>
      <c r="F28" s="36">
        <v>53.358645435442398</v>
      </c>
      <c r="G28" s="36">
        <v>0</v>
      </c>
      <c r="H28" s="36">
        <v>0</v>
      </c>
      <c r="I28" s="37">
        <v>2</v>
      </c>
      <c r="J28" s="37">
        <v>15.8319994385112</v>
      </c>
      <c r="K28" s="37">
        <v>-8.8146084659373898</v>
      </c>
      <c r="L28" s="37">
        <v>-0.199367907203541</v>
      </c>
      <c r="M28" s="37">
        <v>1</v>
      </c>
      <c r="N28" s="37">
        <v>-1.1000000000000001</v>
      </c>
      <c r="O28" s="37">
        <v>8.1199999999999992</v>
      </c>
      <c r="P28" s="37">
        <v>0</v>
      </c>
      <c r="Q28" s="37">
        <v>1</v>
      </c>
      <c r="R28" s="37">
        <v>-2.61467625921732E-2</v>
      </c>
      <c r="S28" s="38">
        <v>0.95259886382482095</v>
      </c>
      <c r="T28" s="37">
        <v>0</v>
      </c>
      <c r="U28" s="39">
        <v>0</v>
      </c>
      <c r="V28" s="37">
        <v>10</v>
      </c>
      <c r="W28" s="37">
        <v>0</v>
      </c>
      <c r="X28" s="37">
        <v>0</v>
      </c>
      <c r="Y28" s="37">
        <v>1</v>
      </c>
      <c r="Z28" s="37">
        <v>-0.04</v>
      </c>
      <c r="AA28" s="37">
        <v>0.38</v>
      </c>
      <c r="AB28" s="37">
        <v>0</v>
      </c>
      <c r="AC28" s="37">
        <v>1</v>
      </c>
      <c r="AD28" s="37">
        <v>-0.11</v>
      </c>
      <c r="AE28" s="37">
        <v>0.97</v>
      </c>
      <c r="AF28" s="37">
        <v>0</v>
      </c>
      <c r="AG28" s="37">
        <v>0</v>
      </c>
      <c r="AH28" s="37">
        <v>1E-4</v>
      </c>
      <c r="AI28" s="38">
        <v>0</v>
      </c>
      <c r="AJ28" s="37">
        <v>0</v>
      </c>
      <c r="AK28" s="39">
        <v>0</v>
      </c>
      <c r="AL28" s="37">
        <v>300</v>
      </c>
      <c r="AM28" s="37">
        <v>0</v>
      </c>
      <c r="AN28" s="37">
        <v>0</v>
      </c>
      <c r="AO28" s="37">
        <v>1</v>
      </c>
      <c r="AP28" s="37">
        <v>7.0000000000000007E-2</v>
      </c>
      <c r="AQ28" s="37">
        <v>0.6</v>
      </c>
      <c r="AR28" s="37">
        <v>0</v>
      </c>
      <c r="AS28" s="37">
        <v>1</v>
      </c>
      <c r="AT28" s="37">
        <v>-0.32</v>
      </c>
      <c r="AU28" s="37">
        <v>2.56</v>
      </c>
      <c r="AV28" s="37">
        <v>0</v>
      </c>
      <c r="AW28" s="37">
        <v>1</v>
      </c>
      <c r="AX28" s="37">
        <v>-0.03</v>
      </c>
      <c r="AY28" s="38">
        <v>0.74</v>
      </c>
      <c r="AZ28" s="37">
        <v>0</v>
      </c>
      <c r="BA28" s="39">
        <v>0</v>
      </c>
      <c r="BB28" s="37">
        <v>200</v>
      </c>
      <c r="BC28" s="37">
        <v>0</v>
      </c>
      <c r="BD28" s="37">
        <v>0</v>
      </c>
      <c r="BE28" s="37">
        <v>1</v>
      </c>
      <c r="BF28" s="37">
        <v>-0.08</v>
      </c>
      <c r="BG28" s="37">
        <v>0.65</v>
      </c>
      <c r="BH28" s="37">
        <v>0</v>
      </c>
      <c r="BI28" s="37">
        <v>1</v>
      </c>
      <c r="BJ28" s="37">
        <v>-3.0000000000000001E-3</v>
      </c>
      <c r="BK28" s="37">
        <v>0.2</v>
      </c>
      <c r="BL28" s="37">
        <v>0</v>
      </c>
      <c r="BM28" s="37">
        <v>1</v>
      </c>
      <c r="BN28" s="37">
        <v>-0.16</v>
      </c>
      <c r="BO28" s="37">
        <v>1.01</v>
      </c>
      <c r="BP28" s="40">
        <v>0</v>
      </c>
    </row>
    <row r="29" spans="1:68" s="41" customFormat="1" x14ac:dyDescent="0.15">
      <c r="A29" s="36" t="s">
        <v>260</v>
      </c>
      <c r="B29" s="36" t="s">
        <v>250</v>
      </c>
      <c r="C29" s="36"/>
      <c r="D29" s="36" t="s">
        <v>244</v>
      </c>
      <c r="E29" s="36">
        <v>0</v>
      </c>
      <c r="F29" s="36">
        <v>199.99999999995072</v>
      </c>
      <c r="G29" s="36">
        <v>0</v>
      </c>
      <c r="H29" s="36">
        <v>0</v>
      </c>
      <c r="I29" s="37">
        <v>2</v>
      </c>
      <c r="J29" s="37">
        <v>15.8319696366803</v>
      </c>
      <c r="K29" s="37">
        <v>-7.6590932324649597</v>
      </c>
      <c r="L29" s="37">
        <v>-0.29626549436935201</v>
      </c>
      <c r="M29" s="37">
        <v>1</v>
      </c>
      <c r="N29" s="37">
        <v>-1.5456878212353524</v>
      </c>
      <c r="O29" s="37">
        <v>14.399999999999977</v>
      </c>
      <c r="P29" s="37">
        <v>0</v>
      </c>
      <c r="Q29" s="37">
        <v>1</v>
      </c>
      <c r="R29" s="37">
        <v>-2.2204460492503131E-14</v>
      </c>
      <c r="S29" s="38">
        <v>0.91936953093877183</v>
      </c>
      <c r="T29" s="37">
        <v>0</v>
      </c>
      <c r="U29" s="39">
        <v>0</v>
      </c>
      <c r="V29" s="37">
        <v>10</v>
      </c>
      <c r="W29" s="37">
        <v>0</v>
      </c>
      <c r="X29" s="37">
        <v>0</v>
      </c>
      <c r="Y29" s="37">
        <v>1</v>
      </c>
      <c r="Z29" s="37">
        <v>-0.04</v>
      </c>
      <c r="AA29" s="37">
        <v>0.47</v>
      </c>
      <c r="AB29" s="37">
        <v>0</v>
      </c>
      <c r="AC29" s="37">
        <v>1</v>
      </c>
      <c r="AD29" s="37">
        <v>-0.2</v>
      </c>
      <c r="AE29" s="37">
        <v>1.25</v>
      </c>
      <c r="AF29" s="37">
        <v>0</v>
      </c>
      <c r="AG29" s="37">
        <v>0</v>
      </c>
      <c r="AH29" s="37">
        <v>1E-4</v>
      </c>
      <c r="AI29" s="38">
        <v>0</v>
      </c>
      <c r="AJ29" s="37">
        <v>0</v>
      </c>
      <c r="AK29" s="39">
        <v>0</v>
      </c>
      <c r="AL29" s="37">
        <v>300</v>
      </c>
      <c r="AM29" s="37">
        <v>0</v>
      </c>
      <c r="AN29" s="37">
        <v>0</v>
      </c>
      <c r="AO29" s="37">
        <v>1</v>
      </c>
      <c r="AP29" s="37">
        <v>0.09</v>
      </c>
      <c r="AQ29" s="37">
        <v>0.57999999999999996</v>
      </c>
      <c r="AR29" s="37">
        <v>0</v>
      </c>
      <c r="AS29" s="37">
        <v>1</v>
      </c>
      <c r="AT29" s="37">
        <v>-0.26</v>
      </c>
      <c r="AU29" s="37">
        <v>2.77</v>
      </c>
      <c r="AV29" s="37">
        <v>0</v>
      </c>
      <c r="AW29" s="37">
        <v>1</v>
      </c>
      <c r="AX29" s="37">
        <v>-0.03</v>
      </c>
      <c r="AY29" s="38">
        <v>0.4</v>
      </c>
      <c r="AZ29" s="37">
        <v>0</v>
      </c>
      <c r="BA29" s="39">
        <v>0</v>
      </c>
      <c r="BB29" s="37">
        <v>200</v>
      </c>
      <c r="BC29" s="37">
        <v>0</v>
      </c>
      <c r="BD29" s="37">
        <v>0</v>
      </c>
      <c r="BE29" s="37">
        <v>1</v>
      </c>
      <c r="BF29" s="37">
        <v>-0.09</v>
      </c>
      <c r="BG29" s="37">
        <v>0.82</v>
      </c>
      <c r="BH29" s="37">
        <v>0</v>
      </c>
      <c r="BI29" s="37">
        <v>1</v>
      </c>
      <c r="BJ29" s="37">
        <v>-0.02</v>
      </c>
      <c r="BK29" s="37">
        <v>0.26</v>
      </c>
      <c r="BL29" s="37">
        <v>0</v>
      </c>
      <c r="BM29" s="37">
        <v>1</v>
      </c>
      <c r="BN29" s="37">
        <v>-0.12</v>
      </c>
      <c r="BO29" s="37">
        <v>0.83</v>
      </c>
      <c r="BP29" s="40">
        <v>0</v>
      </c>
    </row>
    <row r="30" spans="1:68" s="41" customFormat="1" x14ac:dyDescent="0.15">
      <c r="A30" s="42" t="s">
        <v>261</v>
      </c>
      <c r="B30" s="36" t="s">
        <v>250</v>
      </c>
      <c r="C30" s="36"/>
      <c r="D30" s="42" t="s">
        <v>234</v>
      </c>
      <c r="E30" s="36">
        <v>0</v>
      </c>
      <c r="F30" s="36">
        <v>200</v>
      </c>
      <c r="G30" s="36">
        <v>0</v>
      </c>
      <c r="H30" s="36">
        <v>0</v>
      </c>
      <c r="I30" s="37">
        <v>1</v>
      </c>
      <c r="J30" s="37">
        <v>3</v>
      </c>
      <c r="K30" s="37">
        <v>6.7767900000000001</v>
      </c>
      <c r="L30" s="37">
        <v>0</v>
      </c>
      <c r="M30" s="37">
        <v>1</v>
      </c>
      <c r="N30" s="37">
        <v>0.5</v>
      </c>
      <c r="O30" s="37">
        <v>1.11897</v>
      </c>
      <c r="P30" s="37">
        <v>0</v>
      </c>
      <c r="Q30" s="37">
        <v>0</v>
      </c>
      <c r="R30" s="37">
        <v>0.94</v>
      </c>
      <c r="S30" s="38">
        <v>0</v>
      </c>
      <c r="T30" s="37">
        <v>0</v>
      </c>
      <c r="U30" s="39">
        <v>0</v>
      </c>
      <c r="V30" s="37">
        <v>20</v>
      </c>
      <c r="W30" s="37">
        <v>0</v>
      </c>
      <c r="X30" s="37">
        <v>0</v>
      </c>
      <c r="Y30" s="37">
        <v>1</v>
      </c>
      <c r="Z30" s="37">
        <v>-0.1</v>
      </c>
      <c r="AA30" s="37">
        <v>0.19</v>
      </c>
      <c r="AB30" s="37">
        <v>0</v>
      </c>
      <c r="AC30" s="37">
        <v>0</v>
      </c>
      <c r="AD30" s="37">
        <v>20</v>
      </c>
      <c r="AE30" s="37">
        <v>0</v>
      </c>
      <c r="AF30" s="37">
        <v>0</v>
      </c>
      <c r="AG30" s="37">
        <v>0</v>
      </c>
      <c r="AH30" s="37">
        <v>1E-4</v>
      </c>
      <c r="AI30" s="38">
        <v>0</v>
      </c>
      <c r="AJ30" s="37">
        <v>0</v>
      </c>
      <c r="AK30" s="39">
        <v>1</v>
      </c>
      <c r="AL30" s="37">
        <v>-0.2</v>
      </c>
      <c r="AM30" s="37">
        <v>2.17</v>
      </c>
      <c r="AN30" s="37">
        <v>0</v>
      </c>
      <c r="AO30" s="37">
        <v>1</v>
      </c>
      <c r="AP30" s="37">
        <v>-7.0000000000000007E-2</v>
      </c>
      <c r="AQ30" s="37">
        <v>0.62</v>
      </c>
      <c r="AR30" s="37">
        <v>0</v>
      </c>
      <c r="AS30" s="37">
        <v>1</v>
      </c>
      <c r="AT30" s="37">
        <v>-0.37</v>
      </c>
      <c r="AU30" s="37">
        <v>3.07</v>
      </c>
      <c r="AV30" s="37">
        <v>0</v>
      </c>
      <c r="AW30" s="37">
        <v>1</v>
      </c>
      <c r="AX30" s="37">
        <v>-0.04</v>
      </c>
      <c r="AY30" s="38">
        <v>0.9</v>
      </c>
      <c r="AZ30" s="37">
        <v>0</v>
      </c>
      <c r="BA30" s="39">
        <v>0</v>
      </c>
      <c r="BB30" s="37">
        <v>50</v>
      </c>
      <c r="BC30" s="37">
        <v>0</v>
      </c>
      <c r="BD30" s="37">
        <v>0</v>
      </c>
      <c r="BE30" s="37">
        <v>1</v>
      </c>
      <c r="BF30" s="37">
        <v>-0.04</v>
      </c>
      <c r="BG30" s="37">
        <v>0.26</v>
      </c>
      <c r="BH30" s="37">
        <v>0</v>
      </c>
      <c r="BI30" s="37">
        <v>0</v>
      </c>
      <c r="BJ30" s="37">
        <v>0.28000000000000003</v>
      </c>
      <c r="BK30" s="37">
        <v>0</v>
      </c>
      <c r="BL30" s="37">
        <v>0</v>
      </c>
      <c r="BM30" s="37">
        <v>0</v>
      </c>
      <c r="BN30" s="37">
        <v>0.87</v>
      </c>
      <c r="BO30" s="37">
        <v>0</v>
      </c>
      <c r="BP30" s="40">
        <v>0</v>
      </c>
    </row>
    <row r="31" spans="1:68" x14ac:dyDescent="0.15">
      <c r="A31" s="8" t="s">
        <v>262</v>
      </c>
      <c r="B31" s="8" t="s">
        <v>263</v>
      </c>
      <c r="C31" s="8" t="s">
        <v>264</v>
      </c>
      <c r="D31" s="8" t="s">
        <v>234</v>
      </c>
      <c r="E31" s="8">
        <v>0</v>
      </c>
      <c r="F31" s="8">
        <v>299.99999999507583</v>
      </c>
      <c r="G31" s="8">
        <v>0</v>
      </c>
      <c r="H31" s="8">
        <v>0</v>
      </c>
      <c r="I31" s="11">
        <v>1</v>
      </c>
      <c r="J31" s="11">
        <v>-18.093139887522799</v>
      </c>
      <c r="K31" s="11">
        <v>81.333856385174499</v>
      </c>
      <c r="L31" s="11">
        <v>0</v>
      </c>
      <c r="M31" s="11">
        <v>1</v>
      </c>
      <c r="N31" s="11">
        <v>-2.3999955869394092</v>
      </c>
      <c r="O31" s="11">
        <v>49.977416056744929</v>
      </c>
      <c r="P31" s="11">
        <v>0</v>
      </c>
      <c r="Q31" s="11">
        <v>0</v>
      </c>
      <c r="R31" s="11">
        <v>0.99624527174013067</v>
      </c>
      <c r="S31" s="12">
        <v>0</v>
      </c>
      <c r="T31" s="11">
        <v>0</v>
      </c>
      <c r="U31" s="10">
        <v>0</v>
      </c>
      <c r="V31" s="11">
        <v>20</v>
      </c>
      <c r="W31" s="11">
        <v>0</v>
      </c>
      <c r="X31" s="11">
        <v>0</v>
      </c>
      <c r="Y31" s="11">
        <v>1</v>
      </c>
      <c r="Z31" s="11">
        <v>-0.02</v>
      </c>
      <c r="AA31" s="11">
        <v>0.21</v>
      </c>
      <c r="AB31" s="11">
        <v>0</v>
      </c>
      <c r="AC31" s="11">
        <v>0</v>
      </c>
      <c r="AD31" s="11">
        <v>20</v>
      </c>
      <c r="AE31" s="11">
        <v>0</v>
      </c>
      <c r="AF31" s="11">
        <v>0</v>
      </c>
      <c r="AG31" s="11">
        <v>0</v>
      </c>
      <c r="AH31" s="11">
        <v>1E-4</v>
      </c>
      <c r="AI31" s="12">
        <v>0</v>
      </c>
      <c r="AJ31" s="11">
        <v>0</v>
      </c>
      <c r="AK31" s="10">
        <v>1</v>
      </c>
      <c r="AL31" s="11">
        <v>-0.48</v>
      </c>
      <c r="AM31" s="11">
        <v>3.33</v>
      </c>
      <c r="AN31" s="11">
        <v>0</v>
      </c>
      <c r="AO31" s="11">
        <v>1</v>
      </c>
      <c r="AP31" s="11">
        <v>-0.09</v>
      </c>
      <c r="AQ31" s="11">
        <v>0.72</v>
      </c>
      <c r="AR31" s="11">
        <v>0</v>
      </c>
      <c r="AS31" s="11">
        <v>1</v>
      </c>
      <c r="AT31" s="11">
        <v>-0.38</v>
      </c>
      <c r="AU31" s="11">
        <v>3.02</v>
      </c>
      <c r="AV31" s="11">
        <v>0</v>
      </c>
      <c r="AW31" s="11">
        <v>1</v>
      </c>
      <c r="AX31" s="11">
        <v>-0.06</v>
      </c>
      <c r="AY31" s="12">
        <v>0.95</v>
      </c>
      <c r="AZ31" s="11">
        <v>0</v>
      </c>
      <c r="BA31" s="10">
        <v>0</v>
      </c>
      <c r="BB31" s="11">
        <v>50</v>
      </c>
      <c r="BC31" s="11">
        <v>0</v>
      </c>
      <c r="BD31" s="11">
        <v>0</v>
      </c>
      <c r="BE31" s="11">
        <v>1</v>
      </c>
      <c r="BF31" s="11">
        <v>-0.06</v>
      </c>
      <c r="BG31" s="11">
        <v>0.4</v>
      </c>
      <c r="BH31" s="11">
        <v>0</v>
      </c>
      <c r="BI31" s="11">
        <v>0</v>
      </c>
      <c r="BJ31" s="11">
        <v>0.28999999999999998</v>
      </c>
      <c r="BK31" s="11">
        <v>0</v>
      </c>
      <c r="BL31" s="11">
        <v>0</v>
      </c>
      <c r="BM31" s="11">
        <v>0</v>
      </c>
      <c r="BN31" s="11">
        <v>0.88</v>
      </c>
      <c r="BO31" s="11">
        <v>0</v>
      </c>
      <c r="BP31" s="9">
        <v>0</v>
      </c>
    </row>
    <row r="32" spans="1:68" x14ac:dyDescent="0.15">
      <c r="A32" s="8" t="s">
        <v>265</v>
      </c>
      <c r="B32" s="8" t="s">
        <v>263</v>
      </c>
      <c r="C32" s="8" t="s">
        <v>264</v>
      </c>
      <c r="D32" s="8" t="s">
        <v>234</v>
      </c>
      <c r="E32" s="8">
        <v>0</v>
      </c>
      <c r="F32" s="8">
        <v>430.52040786377665</v>
      </c>
      <c r="G32" s="8">
        <v>0</v>
      </c>
      <c r="H32" s="8">
        <v>0</v>
      </c>
      <c r="I32" s="11">
        <v>1</v>
      </c>
      <c r="J32" s="11">
        <v>-4.39701381619955</v>
      </c>
      <c r="K32" s="11">
        <v>68.274712108328899</v>
      </c>
      <c r="L32" s="11">
        <v>0</v>
      </c>
      <c r="M32" s="11">
        <v>1</v>
      </c>
      <c r="N32" s="11">
        <v>5.5570375799564582</v>
      </c>
      <c r="O32" s="11">
        <v>69.680738355842337</v>
      </c>
      <c r="P32" s="11">
        <v>0</v>
      </c>
      <c r="Q32" s="11">
        <v>0</v>
      </c>
      <c r="R32" s="11">
        <v>0.9984482010137905</v>
      </c>
      <c r="S32" s="12">
        <v>0</v>
      </c>
      <c r="T32" s="11">
        <v>0</v>
      </c>
      <c r="U32" s="10">
        <v>0</v>
      </c>
      <c r="V32" s="11">
        <v>20</v>
      </c>
      <c r="W32" s="11">
        <v>0</v>
      </c>
      <c r="X32" s="11">
        <v>0</v>
      </c>
      <c r="Y32" s="11">
        <v>1</v>
      </c>
      <c r="Z32" s="11">
        <v>-0.02</v>
      </c>
      <c r="AA32" s="11">
        <v>0.21</v>
      </c>
      <c r="AB32" s="11">
        <v>0</v>
      </c>
      <c r="AC32" s="11">
        <v>0</v>
      </c>
      <c r="AD32" s="11">
        <v>20</v>
      </c>
      <c r="AE32" s="11">
        <v>0</v>
      </c>
      <c r="AF32" s="11">
        <v>0</v>
      </c>
      <c r="AG32" s="11">
        <v>0</v>
      </c>
      <c r="AH32" s="11">
        <v>1E-4</v>
      </c>
      <c r="AI32" s="12">
        <v>0</v>
      </c>
      <c r="AJ32" s="11">
        <v>0</v>
      </c>
      <c r="AK32" s="10">
        <v>1</v>
      </c>
      <c r="AL32" s="11">
        <v>-0.48</v>
      </c>
      <c r="AM32" s="11">
        <v>3.33</v>
      </c>
      <c r="AN32" s="11">
        <v>0</v>
      </c>
      <c r="AO32" s="11">
        <v>1</v>
      </c>
      <c r="AP32" s="11">
        <v>-0.09</v>
      </c>
      <c r="AQ32" s="11">
        <v>0.72</v>
      </c>
      <c r="AR32" s="11">
        <v>0</v>
      </c>
      <c r="AS32" s="11">
        <v>1</v>
      </c>
      <c r="AT32" s="11">
        <v>-0.38</v>
      </c>
      <c r="AU32" s="11">
        <v>3.02</v>
      </c>
      <c r="AV32" s="11">
        <v>0</v>
      </c>
      <c r="AW32" s="11">
        <v>1</v>
      </c>
      <c r="AX32" s="11">
        <v>-0.06</v>
      </c>
      <c r="AY32" s="12">
        <v>0.95</v>
      </c>
      <c r="AZ32" s="11">
        <v>0</v>
      </c>
      <c r="BA32" s="10">
        <v>0</v>
      </c>
      <c r="BB32" s="11">
        <v>50</v>
      </c>
      <c r="BC32" s="11">
        <v>0</v>
      </c>
      <c r="BD32" s="11">
        <v>0</v>
      </c>
      <c r="BE32" s="11">
        <v>1</v>
      </c>
      <c r="BF32" s="11">
        <v>-0.06</v>
      </c>
      <c r="BG32" s="11">
        <v>0.4</v>
      </c>
      <c r="BH32" s="11">
        <v>0</v>
      </c>
      <c r="BI32" s="11">
        <v>0</v>
      </c>
      <c r="BJ32" s="11">
        <v>0.28999999999999998</v>
      </c>
      <c r="BK32" s="11">
        <v>0</v>
      </c>
      <c r="BL32" s="11">
        <v>0</v>
      </c>
      <c r="BM32" s="11">
        <v>0</v>
      </c>
      <c r="BN32" s="11">
        <v>0.88</v>
      </c>
      <c r="BO32" s="11">
        <v>0</v>
      </c>
      <c r="BP32" s="9">
        <v>0</v>
      </c>
    </row>
    <row r="33" spans="1:70" s="41" customFormat="1" x14ac:dyDescent="0.15">
      <c r="A33" s="42" t="s">
        <v>266</v>
      </c>
      <c r="B33" s="36" t="s">
        <v>250</v>
      </c>
      <c r="C33" s="36"/>
      <c r="D33" s="36" t="s">
        <v>244</v>
      </c>
      <c r="E33" s="36">
        <v>0</v>
      </c>
      <c r="F33" s="36">
        <v>199.99999999995072</v>
      </c>
      <c r="G33" s="36">
        <v>0</v>
      </c>
      <c r="H33" s="36">
        <v>0</v>
      </c>
      <c r="I33" s="37">
        <v>2</v>
      </c>
      <c r="J33" s="37">
        <v>15.8319696366803</v>
      </c>
      <c r="K33" s="37">
        <v>-7.6590932324649597</v>
      </c>
      <c r="L33" s="37">
        <v>-0.29626549436935201</v>
      </c>
      <c r="M33" s="37">
        <v>1</v>
      </c>
      <c r="N33" s="37">
        <v>-1.5456878212353524</v>
      </c>
      <c r="O33" s="37">
        <v>14.399999999999977</v>
      </c>
      <c r="P33" s="37">
        <v>0</v>
      </c>
      <c r="Q33" s="37">
        <v>1</v>
      </c>
      <c r="R33" s="37">
        <v>-2.2204460492503131E-14</v>
      </c>
      <c r="S33" s="38">
        <v>0.91936953093877183</v>
      </c>
      <c r="T33" s="37">
        <v>0</v>
      </c>
      <c r="U33" s="39">
        <v>0</v>
      </c>
      <c r="V33" s="45">
        <v>5.0000000000365201</v>
      </c>
      <c r="W33" s="37">
        <v>0</v>
      </c>
      <c r="X33" s="37">
        <v>0</v>
      </c>
      <c r="Y33" s="37">
        <v>1</v>
      </c>
      <c r="Z33" s="37">
        <v>-5.3976382771485198E-2</v>
      </c>
      <c r="AA33" s="37">
        <v>0.49476790763170297</v>
      </c>
      <c r="AB33" s="37">
        <v>0</v>
      </c>
      <c r="AC33" s="37">
        <v>1</v>
      </c>
      <c r="AD33" s="37">
        <v>-7.2710584606612005E-2</v>
      </c>
      <c r="AE33" s="37">
        <v>0.26897200812711197</v>
      </c>
      <c r="AF33" s="37">
        <v>0</v>
      </c>
      <c r="AG33" s="37">
        <v>0</v>
      </c>
      <c r="AH33" s="37">
        <v>2.4792615724761199E-12</v>
      </c>
      <c r="AI33" s="38">
        <v>0</v>
      </c>
      <c r="AJ33" s="37">
        <v>0</v>
      </c>
      <c r="AK33" s="39">
        <v>0</v>
      </c>
      <c r="AL33" s="37">
        <v>300</v>
      </c>
      <c r="AM33" s="37">
        <v>0</v>
      </c>
      <c r="AN33" s="37">
        <v>0</v>
      </c>
      <c r="AO33" s="37">
        <v>1</v>
      </c>
      <c r="AP33" s="37">
        <v>0.09</v>
      </c>
      <c r="AQ33" s="37">
        <v>0.57999999999999996</v>
      </c>
      <c r="AR33" s="37">
        <v>0</v>
      </c>
      <c r="AS33" s="37">
        <v>1</v>
      </c>
      <c r="AT33" s="37">
        <v>-0.26</v>
      </c>
      <c r="AU33" s="37">
        <v>2.77</v>
      </c>
      <c r="AV33" s="37">
        <v>0</v>
      </c>
      <c r="AW33" s="37">
        <v>1</v>
      </c>
      <c r="AX33" s="37">
        <v>-0.03</v>
      </c>
      <c r="AY33" s="38">
        <v>0.4</v>
      </c>
      <c r="AZ33" s="37">
        <v>0</v>
      </c>
      <c r="BA33" s="39">
        <v>0</v>
      </c>
      <c r="BB33" s="37">
        <v>200</v>
      </c>
      <c r="BC33" s="37">
        <v>0</v>
      </c>
      <c r="BD33" s="37">
        <v>0</v>
      </c>
      <c r="BE33" s="37">
        <v>1</v>
      </c>
      <c r="BF33" s="37">
        <v>-0.09</v>
      </c>
      <c r="BG33" s="37">
        <v>0.82</v>
      </c>
      <c r="BH33" s="37">
        <v>0</v>
      </c>
      <c r="BI33" s="37">
        <v>1</v>
      </c>
      <c r="BJ33" s="37">
        <v>-0.02</v>
      </c>
      <c r="BK33" s="37">
        <v>0.26</v>
      </c>
      <c r="BL33" s="37">
        <v>0</v>
      </c>
      <c r="BM33" s="37">
        <v>1</v>
      </c>
      <c r="BN33" s="37">
        <v>-0.12</v>
      </c>
      <c r="BO33" s="37">
        <v>0.83</v>
      </c>
      <c r="BP33" s="40">
        <v>0</v>
      </c>
    </row>
    <row r="34" spans="1:70" x14ac:dyDescent="0.15">
      <c r="A34" s="8" t="s">
        <v>267</v>
      </c>
      <c r="B34" s="8" t="s">
        <v>250</v>
      </c>
      <c r="C34" s="8" t="s">
        <v>264</v>
      </c>
      <c r="D34" s="8" t="s">
        <v>244</v>
      </c>
      <c r="E34" s="8">
        <v>0</v>
      </c>
      <c r="F34" s="8">
        <v>499.672808029446</v>
      </c>
      <c r="G34" s="8">
        <v>0</v>
      </c>
      <c r="H34" s="8">
        <v>0</v>
      </c>
      <c r="I34" s="11">
        <v>2</v>
      </c>
      <c r="J34" s="11">
        <v>15.8319696366803</v>
      </c>
      <c r="K34" s="11">
        <v>-7.6590932324649597</v>
      </c>
      <c r="L34" s="11">
        <v>-0.29626549436935201</v>
      </c>
      <c r="M34" s="11">
        <v>1</v>
      </c>
      <c r="N34" s="11">
        <v>-2.3638540919117701</v>
      </c>
      <c r="O34" s="11">
        <v>51.003965176915898</v>
      </c>
      <c r="P34" s="11">
        <v>0</v>
      </c>
      <c r="Q34" s="11">
        <v>1</v>
      </c>
      <c r="R34" s="11">
        <v>-2.9042937650003498E-6</v>
      </c>
      <c r="S34" s="12">
        <v>0.97661486443323997</v>
      </c>
      <c r="T34" s="11">
        <v>0</v>
      </c>
      <c r="U34" s="10">
        <v>0</v>
      </c>
      <c r="V34" s="11">
        <v>5.0000000000365201</v>
      </c>
      <c r="W34" s="11">
        <v>0</v>
      </c>
      <c r="X34" s="11">
        <v>0</v>
      </c>
      <c r="Y34" s="11">
        <v>1</v>
      </c>
      <c r="Z34" s="11">
        <v>-5.3976382771485198E-2</v>
      </c>
      <c r="AA34" s="11">
        <v>0.49476790763170297</v>
      </c>
      <c r="AB34" s="11">
        <v>0</v>
      </c>
      <c r="AC34" s="11">
        <v>1</v>
      </c>
      <c r="AD34" s="11">
        <v>-7.2710584606612005E-2</v>
      </c>
      <c r="AE34" s="11">
        <v>0.26897200812711197</v>
      </c>
      <c r="AF34" s="11">
        <v>0</v>
      </c>
      <c r="AG34" s="11">
        <v>0</v>
      </c>
      <c r="AH34" s="11">
        <v>2.4792615724761199E-12</v>
      </c>
      <c r="AI34" s="12">
        <v>0</v>
      </c>
      <c r="AJ34" s="11">
        <v>0</v>
      </c>
      <c r="AK34" s="10">
        <v>0</v>
      </c>
      <c r="AL34" s="11">
        <v>300</v>
      </c>
      <c r="AM34" s="11">
        <v>0</v>
      </c>
      <c r="AN34" s="11">
        <v>0</v>
      </c>
      <c r="AO34" s="11">
        <v>1</v>
      </c>
      <c r="AP34" s="11">
        <v>0.09</v>
      </c>
      <c r="AQ34" s="11">
        <v>0.57999999999999996</v>
      </c>
      <c r="AR34" s="11">
        <v>0</v>
      </c>
      <c r="AS34" s="11">
        <v>1</v>
      </c>
      <c r="AT34" s="11">
        <v>-0.26</v>
      </c>
      <c r="AU34" s="11">
        <v>2.77</v>
      </c>
      <c r="AV34" s="11">
        <v>0</v>
      </c>
      <c r="AW34" s="11">
        <v>1</v>
      </c>
      <c r="AX34" s="11">
        <v>-0.03</v>
      </c>
      <c r="AY34" s="12">
        <v>0.4</v>
      </c>
      <c r="AZ34" s="11">
        <v>0</v>
      </c>
      <c r="BA34" s="10">
        <v>0</v>
      </c>
      <c r="BB34" s="11">
        <v>200</v>
      </c>
      <c r="BC34" s="11">
        <v>0</v>
      </c>
      <c r="BD34" s="11">
        <v>0</v>
      </c>
      <c r="BE34" s="11">
        <v>1</v>
      </c>
      <c r="BF34" s="11">
        <v>-0.09</v>
      </c>
      <c r="BG34" s="11">
        <v>0.82</v>
      </c>
      <c r="BH34" s="11">
        <v>0</v>
      </c>
      <c r="BI34" s="11">
        <v>1</v>
      </c>
      <c r="BJ34" s="11">
        <v>-0.02</v>
      </c>
      <c r="BK34" s="11">
        <v>0.26</v>
      </c>
      <c r="BL34" s="11">
        <v>0</v>
      </c>
      <c r="BM34" s="11">
        <v>1</v>
      </c>
      <c r="BN34" s="11">
        <v>-0.12</v>
      </c>
      <c r="BO34" s="11">
        <v>0.83</v>
      </c>
      <c r="BP34" s="9">
        <v>0</v>
      </c>
    </row>
    <row r="35" spans="1:70" x14ac:dyDescent="0.15">
      <c r="A35" s="8" t="s">
        <v>268</v>
      </c>
      <c r="B35" s="8" t="s">
        <v>250</v>
      </c>
      <c r="C35" s="8" t="s">
        <v>264</v>
      </c>
      <c r="D35" s="8" t="s">
        <v>244</v>
      </c>
      <c r="E35" s="8">
        <v>0</v>
      </c>
      <c r="F35" s="8">
        <v>57.053088773419603</v>
      </c>
      <c r="G35" s="8">
        <v>0</v>
      </c>
      <c r="H35" s="8">
        <v>0</v>
      </c>
      <c r="I35" s="11">
        <v>2</v>
      </c>
      <c r="J35" s="11">
        <v>15.8319994385112</v>
      </c>
      <c r="K35" s="11">
        <v>-8.8146084659373898</v>
      </c>
      <c r="L35" s="11">
        <v>-0.199367907203541</v>
      </c>
      <c r="M35" s="11">
        <v>1</v>
      </c>
      <c r="N35" s="11">
        <v>-2.3999999998894541</v>
      </c>
      <c r="O35" s="11">
        <v>18.266239341141397</v>
      </c>
      <c r="P35" s="11">
        <v>0</v>
      </c>
      <c r="Q35" s="11">
        <v>1</v>
      </c>
      <c r="R35" s="11">
        <v>-5.3975215727881528E-10</v>
      </c>
      <c r="S35" s="12">
        <v>0.95168754799307298</v>
      </c>
      <c r="T35" s="11">
        <v>0</v>
      </c>
      <c r="U35" s="10">
        <v>0</v>
      </c>
      <c r="V35" s="11">
        <v>12.056414634431601</v>
      </c>
      <c r="W35" s="11">
        <v>0</v>
      </c>
      <c r="X35" s="11">
        <v>0</v>
      </c>
      <c r="Y35" s="11">
        <v>1</v>
      </c>
      <c r="Z35" s="11">
        <v>-9.29677854695245E-2</v>
      </c>
      <c r="AA35" s="11">
        <v>0.58793744416059301</v>
      </c>
      <c r="AB35" s="11">
        <v>0</v>
      </c>
      <c r="AC35" s="11">
        <v>1</v>
      </c>
      <c r="AD35" s="11">
        <v>-0.103559417162825</v>
      </c>
      <c r="AE35" s="11">
        <v>0.32066461546931802</v>
      </c>
      <c r="AF35" s="11">
        <v>0</v>
      </c>
      <c r="AG35" s="11">
        <v>0</v>
      </c>
      <c r="AH35" s="11">
        <v>1.7912291587453501E-7</v>
      </c>
      <c r="AI35" s="12">
        <v>0</v>
      </c>
      <c r="AJ35" s="11">
        <v>0</v>
      </c>
      <c r="AK35" s="10">
        <v>0</v>
      </c>
      <c r="AL35" s="11">
        <v>300</v>
      </c>
      <c r="AM35" s="11">
        <v>0</v>
      </c>
      <c r="AN35" s="11">
        <v>0</v>
      </c>
      <c r="AO35" s="11">
        <v>1</v>
      </c>
      <c r="AP35" s="11">
        <v>7.0000000000000007E-2</v>
      </c>
      <c r="AQ35" s="11">
        <v>0.6</v>
      </c>
      <c r="AR35" s="11">
        <v>0</v>
      </c>
      <c r="AS35" s="11">
        <v>1</v>
      </c>
      <c r="AT35" s="11">
        <v>-0.32</v>
      </c>
      <c r="AU35" s="11">
        <v>2.56</v>
      </c>
      <c r="AV35" s="11">
        <v>0</v>
      </c>
      <c r="AW35" s="11">
        <v>1</v>
      </c>
      <c r="AX35" s="11">
        <v>-0.03</v>
      </c>
      <c r="AY35" s="12">
        <v>0.74</v>
      </c>
      <c r="AZ35" s="11">
        <v>0</v>
      </c>
      <c r="BA35" s="10">
        <v>0</v>
      </c>
      <c r="BB35" s="11">
        <v>200</v>
      </c>
      <c r="BC35" s="11">
        <v>0</v>
      </c>
      <c r="BD35" s="11">
        <v>0</v>
      </c>
      <c r="BE35" s="11">
        <v>1</v>
      </c>
      <c r="BF35" s="11">
        <v>-0.08</v>
      </c>
      <c r="BG35" s="11">
        <v>0.65</v>
      </c>
      <c r="BH35" s="11">
        <v>0</v>
      </c>
      <c r="BI35" s="11">
        <v>1</v>
      </c>
      <c r="BJ35" s="11">
        <v>-3.0000000000000001E-3</v>
      </c>
      <c r="BK35" s="11">
        <v>0.2</v>
      </c>
      <c r="BL35" s="11">
        <v>0</v>
      </c>
      <c r="BM35" s="11">
        <v>1</v>
      </c>
      <c r="BN35" s="11">
        <v>-0.16</v>
      </c>
      <c r="BO35" s="11">
        <v>1.01</v>
      </c>
      <c r="BP35" s="9">
        <v>0</v>
      </c>
    </row>
    <row r="36" spans="1:70" x14ac:dyDescent="0.15">
      <c r="A36" s="8" t="s">
        <v>269</v>
      </c>
      <c r="B36" s="8" t="s">
        <v>250</v>
      </c>
      <c r="C36" s="8" t="s">
        <v>264</v>
      </c>
      <c r="D36" s="8" t="s">
        <v>244</v>
      </c>
      <c r="E36" s="8">
        <v>0</v>
      </c>
      <c r="F36" s="8">
        <v>57.053088773419603</v>
      </c>
      <c r="G36" s="8">
        <v>0</v>
      </c>
      <c r="H36" s="8">
        <v>0</v>
      </c>
      <c r="I36" s="11">
        <v>2</v>
      </c>
      <c r="J36" s="11">
        <v>15.8319994385112</v>
      </c>
      <c r="K36" s="11">
        <v>-8.8146084659373898</v>
      </c>
      <c r="L36" s="11">
        <v>-0.199367907203541</v>
      </c>
      <c r="M36" s="11">
        <v>1</v>
      </c>
      <c r="N36" s="11">
        <v>-2.3999999998894541</v>
      </c>
      <c r="O36" s="11">
        <v>18.266239341141397</v>
      </c>
      <c r="P36" s="11">
        <v>0</v>
      </c>
      <c r="Q36" s="11">
        <v>1</v>
      </c>
      <c r="R36" s="11">
        <v>-5.3975215727881528E-10</v>
      </c>
      <c r="S36" s="12">
        <v>0.95168754799307298</v>
      </c>
      <c r="T36" s="11">
        <v>0</v>
      </c>
      <c r="U36" s="10">
        <v>0</v>
      </c>
      <c r="V36" s="11">
        <v>12.056414634431601</v>
      </c>
      <c r="W36" s="11">
        <v>0</v>
      </c>
      <c r="X36" s="11">
        <v>0</v>
      </c>
      <c r="Y36" s="11">
        <v>1</v>
      </c>
      <c r="Z36" s="11">
        <v>-9.29677854695245E-2</v>
      </c>
      <c r="AA36" s="11">
        <v>0.58793744416059301</v>
      </c>
      <c r="AB36" s="11">
        <v>0</v>
      </c>
      <c r="AC36" s="11">
        <v>1</v>
      </c>
      <c r="AD36" s="11">
        <v>-0.103559417162825</v>
      </c>
      <c r="AE36" s="11">
        <v>0.32066461546931802</v>
      </c>
      <c r="AF36" s="11">
        <v>0</v>
      </c>
      <c r="AG36" s="11">
        <v>0</v>
      </c>
      <c r="AH36" s="11">
        <v>1.7912291587453501E-7</v>
      </c>
      <c r="AI36" s="12">
        <v>0</v>
      </c>
      <c r="AJ36" s="11">
        <v>0</v>
      </c>
      <c r="AK36" s="10">
        <v>0</v>
      </c>
      <c r="AL36" s="11">
        <v>300</v>
      </c>
      <c r="AM36" s="11">
        <v>0</v>
      </c>
      <c r="AN36" s="11">
        <v>0</v>
      </c>
      <c r="AO36" s="11">
        <v>1</v>
      </c>
      <c r="AP36" s="11">
        <v>7.0000000000000007E-2</v>
      </c>
      <c r="AQ36" s="11">
        <v>0.6</v>
      </c>
      <c r="AR36" s="11">
        <v>0</v>
      </c>
      <c r="AS36" s="11">
        <v>1</v>
      </c>
      <c r="AT36" s="11">
        <v>-0.32</v>
      </c>
      <c r="AU36" s="11">
        <v>2.56</v>
      </c>
      <c r="AV36" s="11">
        <v>0</v>
      </c>
      <c r="AW36" s="11">
        <v>1</v>
      </c>
      <c r="AX36" s="11">
        <v>-0.03</v>
      </c>
      <c r="AY36" s="12">
        <v>0.74</v>
      </c>
      <c r="AZ36" s="11">
        <v>0</v>
      </c>
      <c r="BA36" s="10">
        <v>0</v>
      </c>
      <c r="BB36" s="11">
        <v>1146.0729396853301</v>
      </c>
      <c r="BC36" s="11">
        <v>0</v>
      </c>
      <c r="BD36" s="11">
        <v>0</v>
      </c>
      <c r="BE36" s="11">
        <v>1</v>
      </c>
      <c r="BF36" s="11">
        <v>-2.7283896022895101E-2</v>
      </c>
      <c r="BG36" s="11">
        <v>0.119888864397857</v>
      </c>
      <c r="BH36" s="11">
        <v>0</v>
      </c>
      <c r="BI36" s="11">
        <v>1</v>
      </c>
      <c r="BJ36" s="11">
        <v>9.3101335001315698E-3</v>
      </c>
      <c r="BK36" s="11">
        <v>-5.0699217109184801E-3</v>
      </c>
      <c r="BL36" s="11">
        <v>0</v>
      </c>
      <c r="BM36" s="11">
        <v>1</v>
      </c>
      <c r="BN36" s="11">
        <v>-8.28303348819142E-2</v>
      </c>
      <c r="BO36" s="11">
        <v>1.3600726176050999</v>
      </c>
      <c r="BP36" s="9">
        <v>0</v>
      </c>
    </row>
    <row r="37" spans="1:70" x14ac:dyDescent="0.15">
      <c r="A37" s="8" t="s">
        <v>270</v>
      </c>
      <c r="B37" s="8" t="s">
        <v>250</v>
      </c>
      <c r="C37" s="8" t="s">
        <v>264</v>
      </c>
      <c r="D37" s="8" t="s">
        <v>244</v>
      </c>
      <c r="E37" s="8">
        <v>0</v>
      </c>
      <c r="F37" s="8">
        <v>57.053088773419603</v>
      </c>
      <c r="G37" s="8">
        <v>0</v>
      </c>
      <c r="H37" s="8">
        <v>0</v>
      </c>
      <c r="I37" s="11">
        <v>2</v>
      </c>
      <c r="J37" s="11">
        <v>15.8319994385112</v>
      </c>
      <c r="K37" s="11">
        <v>-8.8146084659373898</v>
      </c>
      <c r="L37" s="11">
        <v>-0.199367907203541</v>
      </c>
      <c r="M37" s="11">
        <v>1</v>
      </c>
      <c r="N37" s="11">
        <v>-2.3999999998894541</v>
      </c>
      <c r="O37" s="11">
        <v>18.266239341141397</v>
      </c>
      <c r="P37" s="11">
        <v>0</v>
      </c>
      <c r="Q37" s="11">
        <v>1</v>
      </c>
      <c r="R37" s="11">
        <v>-5.3975215727881528E-10</v>
      </c>
      <c r="S37" s="12">
        <v>0.95168754799307298</v>
      </c>
      <c r="T37" s="11">
        <v>0</v>
      </c>
      <c r="U37" s="10">
        <v>0</v>
      </c>
      <c r="V37" s="11">
        <v>12.056414634431601</v>
      </c>
      <c r="W37" s="11">
        <v>0</v>
      </c>
      <c r="X37" s="11">
        <v>0</v>
      </c>
      <c r="Y37" s="11">
        <v>1</v>
      </c>
      <c r="Z37" s="11">
        <v>-9.29677854695245E-2</v>
      </c>
      <c r="AA37" s="11">
        <v>0.58793744416059301</v>
      </c>
      <c r="AB37" s="11">
        <v>0</v>
      </c>
      <c r="AC37" s="11">
        <v>1</v>
      </c>
      <c r="AD37" s="11">
        <v>-0.103559417162825</v>
      </c>
      <c r="AE37" s="11">
        <v>0.32066461546931802</v>
      </c>
      <c r="AF37" s="11">
        <v>0</v>
      </c>
      <c r="AG37" s="11">
        <v>0</v>
      </c>
      <c r="AH37" s="11">
        <v>1.7912291587453501E-7</v>
      </c>
      <c r="AI37" s="12">
        <v>0</v>
      </c>
      <c r="AJ37" s="11">
        <v>0</v>
      </c>
      <c r="AK37" s="10">
        <v>0</v>
      </c>
      <c r="AL37" s="11">
        <v>40.484001238759703</v>
      </c>
      <c r="AM37" s="11">
        <v>0</v>
      </c>
      <c r="AN37" s="11">
        <v>0</v>
      </c>
      <c r="AO37" s="11">
        <v>1</v>
      </c>
      <c r="AP37" s="11">
        <v>2.0263391959678899E-5</v>
      </c>
      <c r="AQ37" s="11">
        <v>2.65604561386617E-2</v>
      </c>
      <c r="AR37" s="11">
        <v>0</v>
      </c>
      <c r="AS37" s="11">
        <v>1</v>
      </c>
      <c r="AT37" s="11">
        <v>-0.183349250799274</v>
      </c>
      <c r="AU37" s="11">
        <v>2.6557715413692602</v>
      </c>
      <c r="AV37" s="11">
        <v>0</v>
      </c>
      <c r="AW37" s="11">
        <v>1</v>
      </c>
      <c r="AX37" s="11">
        <v>2.3111174671732002E-2</v>
      </c>
      <c r="AY37" s="12">
        <v>0.91589637563792703</v>
      </c>
      <c r="AZ37" s="11">
        <v>0</v>
      </c>
      <c r="BA37" s="10">
        <v>0</v>
      </c>
      <c r="BB37" s="11">
        <v>1146.0729396853301</v>
      </c>
      <c r="BC37" s="11">
        <v>0</v>
      </c>
      <c r="BD37" s="11">
        <v>0</v>
      </c>
      <c r="BE37" s="11">
        <v>1</v>
      </c>
      <c r="BF37" s="11">
        <v>-2.7283896022895101E-2</v>
      </c>
      <c r="BG37" s="11">
        <v>0.119888864397857</v>
      </c>
      <c r="BH37" s="11">
        <v>0</v>
      </c>
      <c r="BI37" s="11">
        <v>1</v>
      </c>
      <c r="BJ37" s="11">
        <v>9.3101335001315698E-3</v>
      </c>
      <c r="BK37" s="11">
        <v>-5.0699217109184801E-3</v>
      </c>
      <c r="BL37" s="11">
        <v>0</v>
      </c>
      <c r="BM37" s="11">
        <v>1</v>
      </c>
      <c r="BN37" s="11">
        <v>-8.28303348819142E-2</v>
      </c>
      <c r="BO37" s="11">
        <v>1.3600726176050999</v>
      </c>
      <c r="BP37" s="9">
        <v>0</v>
      </c>
    </row>
    <row r="38" spans="1:70" x14ac:dyDescent="0.15">
      <c r="A38" s="8" t="s">
        <v>271</v>
      </c>
      <c r="B38" s="8" t="s">
        <v>263</v>
      </c>
      <c r="C38" s="8" t="s">
        <v>264</v>
      </c>
      <c r="D38" s="8" t="s">
        <v>234</v>
      </c>
      <c r="E38" s="8">
        <v>0</v>
      </c>
      <c r="F38" s="8">
        <v>200</v>
      </c>
      <c r="G38" s="8">
        <v>0</v>
      </c>
      <c r="H38" s="8">
        <v>0</v>
      </c>
      <c r="I38" s="11">
        <v>1</v>
      </c>
      <c r="J38" s="11">
        <v>-18.093139999999998</v>
      </c>
      <c r="K38" s="11">
        <v>81.333860000000001</v>
      </c>
      <c r="L38" s="11">
        <v>0</v>
      </c>
      <c r="M38" s="11">
        <v>1</v>
      </c>
      <c r="N38" s="11">
        <v>14.99188</v>
      </c>
      <c r="O38" s="11">
        <v>2.17</v>
      </c>
      <c r="P38" s="11">
        <v>0</v>
      </c>
      <c r="Q38" s="11">
        <v>0</v>
      </c>
      <c r="R38" s="11">
        <v>0.99792999999999998</v>
      </c>
      <c r="S38" s="12">
        <v>0</v>
      </c>
      <c r="T38" s="11">
        <v>0</v>
      </c>
      <c r="U38" s="10">
        <v>0</v>
      </c>
      <c r="V38" s="11">
        <v>0.31137722527817102</v>
      </c>
      <c r="W38" s="11">
        <v>0</v>
      </c>
      <c r="X38" s="11">
        <v>0</v>
      </c>
      <c r="Y38" s="11">
        <v>1</v>
      </c>
      <c r="Z38" s="11">
        <v>0.104953551624292</v>
      </c>
      <c r="AA38" s="11">
        <v>9.2329157271455506E-2</v>
      </c>
      <c r="AB38" s="11">
        <v>0</v>
      </c>
      <c r="AC38" s="11">
        <v>0</v>
      </c>
      <c r="AD38" s="11">
        <v>10.214569852096901</v>
      </c>
      <c r="AE38" s="11">
        <v>0</v>
      </c>
      <c r="AF38" s="11">
        <v>0</v>
      </c>
      <c r="AG38" s="11">
        <v>0</v>
      </c>
      <c r="AH38" s="11">
        <v>0.84203011273345596</v>
      </c>
      <c r="AI38" s="12">
        <v>0</v>
      </c>
      <c r="AJ38" s="11">
        <v>0</v>
      </c>
      <c r="AK38" s="10">
        <v>1</v>
      </c>
      <c r="AL38" s="11">
        <v>-0.48</v>
      </c>
      <c r="AM38" s="11">
        <v>3.33</v>
      </c>
      <c r="AN38" s="11">
        <v>0</v>
      </c>
      <c r="AO38" s="11">
        <v>1</v>
      </c>
      <c r="AP38" s="11">
        <v>-0.09</v>
      </c>
      <c r="AQ38" s="11">
        <v>0.72</v>
      </c>
      <c r="AR38" s="11">
        <v>0</v>
      </c>
      <c r="AS38" s="11">
        <v>1</v>
      </c>
      <c r="AT38" s="11">
        <v>-0.38</v>
      </c>
      <c r="AU38" s="11">
        <v>3.02</v>
      </c>
      <c r="AV38" s="11">
        <v>0</v>
      </c>
      <c r="AW38" s="11">
        <v>1</v>
      </c>
      <c r="AX38" s="11">
        <v>-0.06</v>
      </c>
      <c r="AY38" s="12">
        <v>0.95</v>
      </c>
      <c r="AZ38" s="11">
        <v>0</v>
      </c>
      <c r="BA38" s="10">
        <v>0</v>
      </c>
      <c r="BB38" s="11">
        <v>50</v>
      </c>
      <c r="BC38" s="11">
        <v>0</v>
      </c>
      <c r="BD38" s="11">
        <v>0</v>
      </c>
      <c r="BE38" s="11">
        <v>1</v>
      </c>
      <c r="BF38" s="11">
        <v>-0.06</v>
      </c>
      <c r="BG38" s="11">
        <v>0.4</v>
      </c>
      <c r="BH38" s="11">
        <v>0</v>
      </c>
      <c r="BI38" s="11">
        <v>0</v>
      </c>
      <c r="BJ38" s="11">
        <v>0.28999999999999998</v>
      </c>
      <c r="BK38" s="11">
        <v>0</v>
      </c>
      <c r="BL38" s="11">
        <v>0</v>
      </c>
      <c r="BM38" s="11">
        <v>0</v>
      </c>
      <c r="BN38" s="11">
        <v>0.88</v>
      </c>
      <c r="BO38" s="11">
        <v>0</v>
      </c>
      <c r="BP38" s="9">
        <v>0</v>
      </c>
    </row>
    <row r="39" spans="1:70" x14ac:dyDescent="0.15">
      <c r="A39" s="8" t="s">
        <v>272</v>
      </c>
      <c r="B39" s="8" t="s">
        <v>273</v>
      </c>
      <c r="C39" s="8" t="s">
        <v>264</v>
      </c>
      <c r="D39" s="8" t="s">
        <v>234</v>
      </c>
      <c r="E39" s="8">
        <v>0</v>
      </c>
      <c r="F39" s="8">
        <v>200</v>
      </c>
      <c r="G39" s="8">
        <v>0</v>
      </c>
      <c r="H39" s="8">
        <v>0</v>
      </c>
      <c r="I39" s="11">
        <v>1</v>
      </c>
      <c r="J39" s="11">
        <v>-18.093139999999998</v>
      </c>
      <c r="K39" s="11">
        <v>81.333860000000001</v>
      </c>
      <c r="L39" s="11">
        <v>0</v>
      </c>
      <c r="M39" s="11">
        <v>1</v>
      </c>
      <c r="N39" s="11">
        <v>14.99188</v>
      </c>
      <c r="O39" s="11">
        <v>2.17</v>
      </c>
      <c r="P39" s="11">
        <v>0</v>
      </c>
      <c r="Q39" s="11">
        <v>0</v>
      </c>
      <c r="R39" s="11">
        <v>0.99792999999999998</v>
      </c>
      <c r="S39" s="12">
        <v>0</v>
      </c>
      <c r="T39" s="11">
        <v>0</v>
      </c>
      <c r="U39" s="10">
        <v>0</v>
      </c>
      <c r="V39" s="11">
        <v>0.31137722527817102</v>
      </c>
      <c r="W39" s="11">
        <v>0</v>
      </c>
      <c r="X39" s="11">
        <v>0</v>
      </c>
      <c r="Y39" s="11">
        <v>0</v>
      </c>
      <c r="Z39" s="11">
        <v>0.104953551624292</v>
      </c>
      <c r="AA39" s="11">
        <v>9.2329157271455506E-2</v>
      </c>
      <c r="AB39" s="11">
        <v>0</v>
      </c>
      <c r="AC39" s="11">
        <v>0</v>
      </c>
      <c r="AD39" s="11">
        <v>10.214569852096901</v>
      </c>
      <c r="AE39" s="11">
        <v>0</v>
      </c>
      <c r="AF39" s="11">
        <v>0</v>
      </c>
      <c r="AG39" s="11">
        <v>0</v>
      </c>
      <c r="AH39" s="11">
        <v>0.84203011273345596</v>
      </c>
      <c r="AI39" s="12">
        <v>0</v>
      </c>
      <c r="AJ39" s="11">
        <v>0</v>
      </c>
      <c r="AK39" s="10">
        <v>1</v>
      </c>
      <c r="AL39" s="11">
        <v>4.3377463535607701</v>
      </c>
      <c r="AM39" s="11">
        <v>26.334885255772999</v>
      </c>
      <c r="AN39" s="11">
        <v>0</v>
      </c>
      <c r="AO39" s="11">
        <v>1</v>
      </c>
      <c r="AP39" s="11">
        <v>-9.6042200418298002E-2</v>
      </c>
      <c r="AQ39" s="11">
        <v>0.43175773576611798</v>
      </c>
      <c r="AR39" s="11">
        <v>0</v>
      </c>
      <c r="AS39" s="11">
        <v>1</v>
      </c>
      <c r="AT39" s="11">
        <v>-0.55768905290058701</v>
      </c>
      <c r="AU39" s="11">
        <v>2.58104004197883</v>
      </c>
      <c r="AV39" s="11">
        <v>0</v>
      </c>
      <c r="AW39" s="11">
        <v>1</v>
      </c>
      <c r="AX39" s="11">
        <v>-1.1575938523373099E-2</v>
      </c>
      <c r="AY39" s="12">
        <v>1.04012614682084</v>
      </c>
      <c r="AZ39" s="11">
        <v>0</v>
      </c>
      <c r="BA39" s="10">
        <v>0</v>
      </c>
      <c r="BB39" s="11">
        <v>50</v>
      </c>
      <c r="BC39" s="11">
        <v>0</v>
      </c>
      <c r="BD39" s="11">
        <v>0</v>
      </c>
      <c r="BE39" s="11">
        <v>1</v>
      </c>
      <c r="BF39" s="11">
        <v>-0.06</v>
      </c>
      <c r="BG39" s="11">
        <v>0.4</v>
      </c>
      <c r="BH39" s="11">
        <v>0</v>
      </c>
      <c r="BI39" s="11">
        <v>0</v>
      </c>
      <c r="BJ39" s="11">
        <v>0.28999999999999998</v>
      </c>
      <c r="BK39" s="11">
        <v>0</v>
      </c>
      <c r="BL39" s="11">
        <v>0</v>
      </c>
      <c r="BM39" s="11">
        <v>0</v>
      </c>
      <c r="BN39" s="11">
        <v>0.88</v>
      </c>
      <c r="BO39" s="11">
        <v>0</v>
      </c>
      <c r="BP39" s="9">
        <v>0</v>
      </c>
    </row>
    <row r="40" spans="1:70" s="41" customFormat="1" x14ac:dyDescent="0.15">
      <c r="A40" s="42" t="s">
        <v>274</v>
      </c>
      <c r="B40" s="42" t="s">
        <v>89</v>
      </c>
      <c r="C40" s="36"/>
      <c r="D40" s="42" t="s">
        <v>234</v>
      </c>
      <c r="E40" s="36">
        <v>0</v>
      </c>
      <c r="F40" s="36">
        <v>58.93</v>
      </c>
      <c r="G40" s="36">
        <v>0</v>
      </c>
      <c r="H40" s="36">
        <v>0</v>
      </c>
      <c r="I40" s="37">
        <v>1</v>
      </c>
      <c r="J40" s="37">
        <v>-9.49</v>
      </c>
      <c r="K40" s="37">
        <v>25.61</v>
      </c>
      <c r="L40" s="37">
        <v>0</v>
      </c>
      <c r="M40" s="37">
        <v>1</v>
      </c>
      <c r="N40" s="37">
        <v>-0.83</v>
      </c>
      <c r="O40" s="37">
        <v>7.31</v>
      </c>
      <c r="P40" s="37">
        <v>0</v>
      </c>
      <c r="Q40" s="37">
        <v>0</v>
      </c>
      <c r="R40" s="37">
        <v>0.96199999999999997</v>
      </c>
      <c r="S40" s="38">
        <v>0</v>
      </c>
      <c r="T40" s="37">
        <v>0</v>
      </c>
      <c r="U40" s="39">
        <v>0</v>
      </c>
      <c r="V40" s="8">
        <v>5.0046790779064798</v>
      </c>
      <c r="W40" s="37">
        <v>0</v>
      </c>
      <c r="X40" s="37">
        <v>0</v>
      </c>
      <c r="Y40" s="37">
        <v>1</v>
      </c>
      <c r="Z40" s="8">
        <v>0.41604331130468297</v>
      </c>
      <c r="AA40" s="8">
        <v>0.99988848715450296</v>
      </c>
      <c r="AB40" s="37">
        <v>0</v>
      </c>
      <c r="AC40" s="37">
        <v>0</v>
      </c>
      <c r="AD40" s="8">
        <v>139.717350500771</v>
      </c>
      <c r="AE40" s="37">
        <v>0</v>
      </c>
      <c r="AF40" s="37">
        <v>0</v>
      </c>
      <c r="AG40" s="37">
        <v>0</v>
      </c>
      <c r="AH40" s="8">
        <v>0.99481355878337896</v>
      </c>
      <c r="AI40" s="38">
        <v>0</v>
      </c>
      <c r="AJ40" s="37">
        <v>0</v>
      </c>
      <c r="AK40" s="39">
        <v>1</v>
      </c>
      <c r="AL40" s="37">
        <v>-0.48</v>
      </c>
      <c r="AM40" s="37">
        <v>3.33</v>
      </c>
      <c r="AN40" s="37">
        <v>0</v>
      </c>
      <c r="AO40" s="37">
        <v>1</v>
      </c>
      <c r="AP40" s="37">
        <v>-0.09</v>
      </c>
      <c r="AQ40" s="37">
        <v>0.72</v>
      </c>
      <c r="AR40" s="37">
        <v>0</v>
      </c>
      <c r="AS40" s="37">
        <v>1</v>
      </c>
      <c r="AT40" s="37">
        <v>-0.38</v>
      </c>
      <c r="AU40" s="37">
        <v>3.02</v>
      </c>
      <c r="AV40" s="37">
        <v>0</v>
      </c>
      <c r="AW40" s="37">
        <v>1</v>
      </c>
      <c r="AX40" s="37">
        <v>-0.06</v>
      </c>
      <c r="AY40" s="38">
        <v>0.95</v>
      </c>
      <c r="AZ40" s="37">
        <v>0</v>
      </c>
      <c r="BA40" s="39">
        <v>0</v>
      </c>
      <c r="BB40" s="37">
        <v>50</v>
      </c>
      <c r="BC40" s="37">
        <v>0</v>
      </c>
      <c r="BD40" s="37">
        <v>0</v>
      </c>
      <c r="BE40" s="37">
        <v>1</v>
      </c>
      <c r="BF40" s="37">
        <v>-0.06</v>
      </c>
      <c r="BG40" s="37">
        <v>0.4</v>
      </c>
      <c r="BH40" s="37">
        <v>0</v>
      </c>
      <c r="BI40" s="37">
        <v>0</v>
      </c>
      <c r="BJ40" s="37">
        <v>0.28999999999999998</v>
      </c>
      <c r="BK40" s="37">
        <v>0</v>
      </c>
      <c r="BL40" s="37">
        <v>0</v>
      </c>
      <c r="BM40" s="37">
        <v>0</v>
      </c>
      <c r="BN40" s="37">
        <v>0.88</v>
      </c>
      <c r="BO40" s="37">
        <v>0</v>
      </c>
      <c r="BP40" s="40">
        <v>0</v>
      </c>
    </row>
    <row r="41" spans="1:70" s="41" customFormat="1" x14ac:dyDescent="0.15">
      <c r="A41" s="42" t="s">
        <v>275</v>
      </c>
      <c r="B41" s="42" t="s">
        <v>89</v>
      </c>
      <c r="C41" s="36"/>
      <c r="D41" s="42" t="s">
        <v>234</v>
      </c>
      <c r="E41" s="36">
        <v>0</v>
      </c>
      <c r="F41">
        <v>699.752658077663</v>
      </c>
      <c r="G41" s="36">
        <v>0</v>
      </c>
      <c r="H41" s="36">
        <v>0</v>
      </c>
      <c r="I41" s="37">
        <v>1</v>
      </c>
      <c r="J41">
        <v>19.458599993370001</v>
      </c>
      <c r="K41">
        <v>1.00000312768351</v>
      </c>
      <c r="L41" s="37">
        <v>0</v>
      </c>
      <c r="M41" s="37">
        <v>1</v>
      </c>
      <c r="N41">
        <v>16.4310556579549</v>
      </c>
      <c r="O41">
        <v>0.20000570964105199</v>
      </c>
      <c r="P41" s="37">
        <v>0</v>
      </c>
      <c r="Q41" s="37">
        <v>0</v>
      </c>
      <c r="R41" s="46">
        <v>0.96425708442704205</v>
      </c>
      <c r="S41" s="38">
        <v>0</v>
      </c>
      <c r="T41" s="37">
        <v>0</v>
      </c>
      <c r="U41" s="39">
        <v>0</v>
      </c>
      <c r="V41" s="37">
        <v>20</v>
      </c>
      <c r="W41" s="37">
        <v>0</v>
      </c>
      <c r="X41" s="37">
        <v>0</v>
      </c>
      <c r="Y41" s="37">
        <v>1</v>
      </c>
      <c r="Z41" s="37">
        <v>-0.02</v>
      </c>
      <c r="AA41" s="37">
        <v>0.21</v>
      </c>
      <c r="AB41" s="37">
        <v>0</v>
      </c>
      <c r="AC41" s="37">
        <v>0</v>
      </c>
      <c r="AD41" s="37">
        <v>20</v>
      </c>
      <c r="AE41" s="37">
        <v>0</v>
      </c>
      <c r="AF41" s="37">
        <v>0</v>
      </c>
      <c r="AG41" s="37">
        <v>0</v>
      </c>
      <c r="AH41" s="37">
        <v>1E-4</v>
      </c>
      <c r="AI41" s="38">
        <v>0</v>
      </c>
      <c r="AJ41" s="37">
        <v>0</v>
      </c>
      <c r="AK41" s="39">
        <v>1</v>
      </c>
      <c r="AL41">
        <v>5.1409070609339098</v>
      </c>
      <c r="AM41">
        <v>113.547217272308</v>
      </c>
      <c r="AN41" s="37">
        <v>0</v>
      </c>
      <c r="AO41" s="37">
        <v>1</v>
      </c>
      <c r="AP41">
        <v>-0.15260514646387299</v>
      </c>
      <c r="AQ41">
        <v>0.65624818945086005</v>
      </c>
      <c r="AR41" s="37">
        <v>0</v>
      </c>
      <c r="AS41" s="37">
        <v>1</v>
      </c>
      <c r="AT41">
        <v>-0.53316206996418702</v>
      </c>
      <c r="AU41">
        <v>2.60020649663476</v>
      </c>
      <c r="AV41" s="37">
        <v>0</v>
      </c>
      <c r="AW41" s="37">
        <v>1</v>
      </c>
      <c r="AX41">
        <v>-5.9160209300685301E-2</v>
      </c>
      <c r="AY41" s="8">
        <v>0.95379022723806905</v>
      </c>
      <c r="AZ41" s="37">
        <v>0</v>
      </c>
      <c r="BA41" s="39">
        <v>0</v>
      </c>
      <c r="BB41">
        <v>120.538298729071</v>
      </c>
      <c r="BC41" s="37">
        <v>0</v>
      </c>
      <c r="BD41" s="37">
        <v>0</v>
      </c>
      <c r="BE41" s="37">
        <v>1</v>
      </c>
      <c r="BF41">
        <v>-0.178970337701301</v>
      </c>
      <c r="BG41">
        <v>0.72995049213177199</v>
      </c>
      <c r="BH41" s="37">
        <v>0</v>
      </c>
      <c r="BI41" s="37">
        <v>0</v>
      </c>
      <c r="BJ41">
        <v>2.15273947764032E-3</v>
      </c>
      <c r="BK41" s="37">
        <v>0</v>
      </c>
      <c r="BL41" s="37">
        <v>0</v>
      </c>
      <c r="BM41" s="37">
        <v>0</v>
      </c>
      <c r="BN41">
        <v>0.704269970243805</v>
      </c>
      <c r="BO41" s="37">
        <v>0</v>
      </c>
      <c r="BP41" s="40">
        <v>0</v>
      </c>
    </row>
    <row r="42" spans="1:70" s="41" customFormat="1" x14ac:dyDescent="0.15">
      <c r="A42" s="36" t="s">
        <v>276</v>
      </c>
      <c r="B42" s="36" t="s">
        <v>89</v>
      </c>
      <c r="C42" s="36"/>
      <c r="D42" s="42" t="s">
        <v>244</v>
      </c>
      <c r="E42" s="39">
        <v>0</v>
      </c>
      <c r="F42">
        <v>164.05941906636201</v>
      </c>
      <c r="G42" s="37">
        <v>0</v>
      </c>
      <c r="H42" s="37">
        <v>0</v>
      </c>
      <c r="I42" s="37">
        <v>2</v>
      </c>
      <c r="J42">
        <v>15.832000000000001</v>
      </c>
      <c r="K42">
        <v>-4.0790000000000202</v>
      </c>
      <c r="L42">
        <v>-2.43999999999998</v>
      </c>
      <c r="M42" s="37">
        <v>1</v>
      </c>
      <c r="N42">
        <v>0.49999999999997802</v>
      </c>
      <c r="O42" s="46">
        <v>14.4</v>
      </c>
      <c r="P42" s="37">
        <v>0</v>
      </c>
      <c r="Q42" s="37">
        <v>1</v>
      </c>
      <c r="R42" s="8">
        <v>-0.13001357484791501</v>
      </c>
      <c r="S42" s="8">
        <v>0.99939067866604203</v>
      </c>
      <c r="T42" s="37">
        <v>0</v>
      </c>
      <c r="U42" s="39">
        <v>0</v>
      </c>
      <c r="V42" s="37">
        <v>10</v>
      </c>
      <c r="W42" s="37">
        <v>0</v>
      </c>
      <c r="X42" s="37">
        <v>0</v>
      </c>
      <c r="Y42" s="37">
        <v>1</v>
      </c>
      <c r="Z42" s="37">
        <v>-0.04</v>
      </c>
      <c r="AA42" s="37">
        <v>0.47</v>
      </c>
      <c r="AB42" s="37">
        <v>0</v>
      </c>
      <c r="AC42" s="37">
        <v>1</v>
      </c>
      <c r="AD42" s="37">
        <v>-0.2</v>
      </c>
      <c r="AE42" s="37">
        <v>1.25</v>
      </c>
      <c r="AF42" s="37">
        <v>0</v>
      </c>
      <c r="AG42" s="37">
        <v>0</v>
      </c>
      <c r="AH42" s="37">
        <v>1E-4</v>
      </c>
      <c r="AI42" s="38" t="s">
        <v>83</v>
      </c>
      <c r="AJ42" s="37" t="s">
        <v>83</v>
      </c>
      <c r="AK42" s="39">
        <v>0</v>
      </c>
      <c r="AL42" s="37">
        <v>300</v>
      </c>
      <c r="AM42" s="43" t="s">
        <v>83</v>
      </c>
      <c r="AN42" s="43" t="s">
        <v>83</v>
      </c>
      <c r="AO42" s="37">
        <v>1</v>
      </c>
      <c r="AP42" s="37">
        <v>0.09</v>
      </c>
      <c r="AQ42" s="37">
        <v>0.57999999999999996</v>
      </c>
      <c r="AR42" s="37" t="s">
        <v>83</v>
      </c>
      <c r="AS42" s="37">
        <v>1</v>
      </c>
      <c r="AT42" s="37">
        <v>-0.26</v>
      </c>
      <c r="AU42" s="37">
        <v>2.77</v>
      </c>
      <c r="AV42" s="44" t="s">
        <v>83</v>
      </c>
      <c r="AW42" s="37">
        <v>1</v>
      </c>
      <c r="AX42" s="37">
        <v>-0.03</v>
      </c>
      <c r="AY42" s="38">
        <v>0.4</v>
      </c>
      <c r="AZ42" s="44" t="s">
        <v>83</v>
      </c>
      <c r="BA42" s="39">
        <v>0</v>
      </c>
      <c r="BB42" s="37">
        <v>200</v>
      </c>
      <c r="BC42" s="37" t="s">
        <v>83</v>
      </c>
      <c r="BD42" s="37" t="s">
        <v>83</v>
      </c>
      <c r="BE42" s="37">
        <v>1</v>
      </c>
      <c r="BF42" s="37">
        <v>-0.09</v>
      </c>
      <c r="BG42" s="37">
        <v>0.82</v>
      </c>
      <c r="BH42" s="37" t="s">
        <v>83</v>
      </c>
      <c r="BI42" s="37">
        <v>1</v>
      </c>
      <c r="BJ42" s="37">
        <v>-0.02</v>
      </c>
      <c r="BK42" s="37">
        <v>0.26</v>
      </c>
      <c r="BL42" s="37" t="s">
        <v>83</v>
      </c>
      <c r="BM42" s="37">
        <v>1</v>
      </c>
      <c r="BN42" s="37">
        <v>-0.12</v>
      </c>
      <c r="BO42" s="37">
        <v>0.83</v>
      </c>
      <c r="BP42" s="40" t="s">
        <v>83</v>
      </c>
    </row>
    <row r="43" spans="1:70" x14ac:dyDescent="0.15">
      <c r="A43" t="str">
        <f t="shared" ref="A43:A50" si="0">"sand_dunrik"&amp;" "&amp;BQ43</f>
        <v>sand_dunrik 75</v>
      </c>
      <c r="B43" s="42" t="s">
        <v>89</v>
      </c>
      <c r="C43" s="36" t="s">
        <v>277</v>
      </c>
      <c r="D43" s="42" t="s">
        <v>234</v>
      </c>
      <c r="E43" s="36">
        <v>0</v>
      </c>
      <c r="F43">
        <f t="shared" ref="F43:F50" si="1">146.1-92.11*BR43</f>
        <v>77.017499999999998</v>
      </c>
      <c r="G43" s="36">
        <v>0</v>
      </c>
      <c r="H43" s="36">
        <v>0</v>
      </c>
      <c r="I43" s="36">
        <v>1</v>
      </c>
      <c r="J43">
        <f t="shared" ref="J43:J50" si="2">0.3375-8.9*BR43</f>
        <v>-6.3375000000000004</v>
      </c>
      <c r="K43" s="36">
        <f t="shared" ref="K43:K50" si="3">0.3667+25.89*BR43</f>
        <v>19.784200000000002</v>
      </c>
      <c r="L43" s="36">
        <v>0</v>
      </c>
      <c r="M43" s="36">
        <v>1</v>
      </c>
      <c r="N43">
        <f t="shared" ref="N43:N50" si="4">-0.9178</f>
        <v>-0.91779999999999995</v>
      </c>
      <c r="O43">
        <f t="shared" ref="O43:O50" si="5">8.73-0.6982*BR43</f>
        <v>8.2063500000000005</v>
      </c>
      <c r="P43" s="36">
        <v>0</v>
      </c>
      <c r="Q43" s="36">
        <v>0</v>
      </c>
      <c r="R43">
        <f t="shared" ref="R43:R50" si="6">0.917+0.06193*BR43</f>
        <v>0.96344750000000001</v>
      </c>
      <c r="S43" s="36">
        <v>0</v>
      </c>
      <c r="T43" s="36">
        <v>0</v>
      </c>
      <c r="U43" s="36">
        <v>0</v>
      </c>
      <c r="V43" s="36">
        <v>20</v>
      </c>
      <c r="W43" s="36">
        <v>0</v>
      </c>
      <c r="X43" s="36">
        <v>0</v>
      </c>
      <c r="Y43" s="36">
        <v>1</v>
      </c>
      <c r="Z43">
        <f t="shared" ref="Z43:Z50" si="7">-0.1989+0.2019*BR43</f>
        <v>-4.7474999999999989E-2</v>
      </c>
      <c r="AA43" s="36">
        <v>0.26050000000000001</v>
      </c>
      <c r="AB43" s="36">
        <v>0</v>
      </c>
      <c r="AC43" s="36">
        <v>0</v>
      </c>
      <c r="AD43" s="36">
        <v>17</v>
      </c>
      <c r="AE43" s="36">
        <v>0</v>
      </c>
      <c r="AF43" s="36">
        <v>0</v>
      </c>
      <c r="AG43" s="36">
        <v>0</v>
      </c>
      <c r="AH43" s="36">
        <v>1E-4</v>
      </c>
      <c r="AI43" s="36">
        <v>0</v>
      </c>
      <c r="AJ43" s="36">
        <v>0</v>
      </c>
      <c r="AK43" s="36">
        <v>1</v>
      </c>
      <c r="AL43">
        <f t="shared" ref="AL43:AL50" si="8">0.1695-0.7018*BR43</f>
        <v>-0.35685</v>
      </c>
      <c r="AM43">
        <f t="shared" ref="AM43:AM50" si="9">0.515+2.883*BR43</f>
        <v>2.6772500000000004</v>
      </c>
      <c r="AN43" s="36">
        <v>0</v>
      </c>
      <c r="AO43" s="36">
        <v>1</v>
      </c>
      <c r="AP43">
        <f t="shared" ref="AP43:AP50" si="10">0.03988-0.1606*BR43</f>
        <v>-8.0570000000000003E-2</v>
      </c>
      <c r="AQ43">
        <f t="shared" ref="AQ43:AQ50" si="11">0.09952+0.7996*BR43</f>
        <v>0.69921999999999995</v>
      </c>
      <c r="AR43" s="36">
        <v>0</v>
      </c>
      <c r="AS43" s="36">
        <v>1</v>
      </c>
      <c r="AT43">
        <f t="shared" ref="AT43:AT50" si="12">-0.007969-0.4292*BR43</f>
        <v>-0.32986900000000002</v>
      </c>
      <c r="AU43">
        <f t="shared" ref="AU43:AU50" si="13">6.505-2.985*BR43</f>
        <v>4.2662499999999994</v>
      </c>
      <c r="AV43" s="36">
        <v>0</v>
      </c>
      <c r="AW43" s="36">
        <v>1</v>
      </c>
      <c r="AX43">
        <f t="shared" ref="AX43:AX50" si="14">0.004994-0.07005*BR43</f>
        <v>-4.7543500000000002E-2</v>
      </c>
      <c r="AY43">
        <f t="shared" ref="AY43:AY50" si="15">0.09978+0.7974*BR43</f>
        <v>0.69782999999999995</v>
      </c>
      <c r="AZ43" s="36">
        <v>0</v>
      </c>
      <c r="BA43" s="36">
        <v>0</v>
      </c>
      <c r="BB43" s="36">
        <v>44.89</v>
      </c>
      <c r="BC43" s="36">
        <v>0</v>
      </c>
      <c r="BD43" s="36">
        <v>0</v>
      </c>
      <c r="BE43" s="36">
        <v>1</v>
      </c>
      <c r="BF43">
        <f t="shared" ref="BF43:BF50" si="16">0.01998-0.09041*BR43</f>
        <v>-4.7827500000000009E-2</v>
      </c>
      <c r="BG43" s="36">
        <f t="shared" ref="BG43:BG50" si="17">0.09981+0.371*BR43</f>
        <v>0.37806000000000001</v>
      </c>
      <c r="BH43" s="36">
        <v>0</v>
      </c>
      <c r="BI43" s="36">
        <v>0</v>
      </c>
      <c r="BJ43" s="36">
        <v>0.35149999999999998</v>
      </c>
      <c r="BK43" s="36">
        <v>0</v>
      </c>
      <c r="BL43" s="36">
        <v>0</v>
      </c>
      <c r="BM43" s="36">
        <v>0</v>
      </c>
      <c r="BN43">
        <f t="shared" ref="BN43:BN50" si="18">0.3+0.4986*BR43</f>
        <v>0.67395000000000005</v>
      </c>
      <c r="BO43" s="36">
        <v>0</v>
      </c>
      <c r="BP43" s="40">
        <v>0</v>
      </c>
      <c r="BQ43">
        <v>75</v>
      </c>
      <c r="BR43">
        <f t="shared" ref="BR43:BR50" si="19">BQ43/100</f>
        <v>0.75</v>
      </c>
    </row>
    <row r="44" spans="1:70" x14ac:dyDescent="0.15">
      <c r="A44" t="str">
        <f t="shared" si="0"/>
        <v>sand_dunrik 56</v>
      </c>
      <c r="B44" s="42" t="s">
        <v>89</v>
      </c>
      <c r="C44" s="36" t="s">
        <v>277</v>
      </c>
      <c r="D44" s="42" t="s">
        <v>234</v>
      </c>
      <c r="E44" s="36">
        <v>0</v>
      </c>
      <c r="F44">
        <f t="shared" si="1"/>
        <v>94.518399999999986</v>
      </c>
      <c r="G44" s="36">
        <v>0</v>
      </c>
      <c r="H44" s="36">
        <v>0</v>
      </c>
      <c r="I44" s="36">
        <v>1</v>
      </c>
      <c r="J44">
        <f t="shared" si="2"/>
        <v>-4.6465000000000005</v>
      </c>
      <c r="K44" s="36">
        <f t="shared" si="3"/>
        <v>14.865100000000002</v>
      </c>
      <c r="L44" s="36">
        <v>0</v>
      </c>
      <c r="M44" s="36">
        <v>1</v>
      </c>
      <c r="N44">
        <f t="shared" si="4"/>
        <v>-0.91779999999999995</v>
      </c>
      <c r="O44">
        <f t="shared" si="5"/>
        <v>8.3390079999999998</v>
      </c>
      <c r="P44" s="36">
        <v>0</v>
      </c>
      <c r="Q44" s="36">
        <v>0</v>
      </c>
      <c r="R44">
        <f t="shared" si="6"/>
        <v>0.95168079999999999</v>
      </c>
      <c r="S44" s="36">
        <v>0</v>
      </c>
      <c r="T44" s="36">
        <v>0</v>
      </c>
      <c r="U44" s="36">
        <v>0</v>
      </c>
      <c r="V44" s="36">
        <v>20</v>
      </c>
      <c r="W44" s="36">
        <v>0</v>
      </c>
      <c r="X44" s="36">
        <v>0</v>
      </c>
      <c r="Y44" s="36">
        <v>1</v>
      </c>
      <c r="Z44">
        <f t="shared" si="7"/>
        <v>-8.5835999999999982E-2</v>
      </c>
      <c r="AA44" s="36">
        <v>0.26050000000000001</v>
      </c>
      <c r="AB44" s="36">
        <v>0</v>
      </c>
      <c r="AC44" s="36">
        <v>0</v>
      </c>
      <c r="AD44" s="36">
        <v>17</v>
      </c>
      <c r="AE44" s="36">
        <v>0</v>
      </c>
      <c r="AF44" s="36">
        <v>0</v>
      </c>
      <c r="AG44" s="36">
        <v>0</v>
      </c>
      <c r="AH44" s="36">
        <v>1E-4</v>
      </c>
      <c r="AI44" s="36">
        <v>0</v>
      </c>
      <c r="AJ44" s="36">
        <v>0</v>
      </c>
      <c r="AK44" s="36">
        <v>1</v>
      </c>
      <c r="AL44">
        <f t="shared" si="8"/>
        <v>-0.22350800000000001</v>
      </c>
      <c r="AM44">
        <f t="shared" si="9"/>
        <v>2.12948</v>
      </c>
      <c r="AN44" s="36">
        <v>0</v>
      </c>
      <c r="AO44" s="36">
        <v>1</v>
      </c>
      <c r="AP44">
        <f t="shared" si="10"/>
        <v>-5.0056000000000003E-2</v>
      </c>
      <c r="AQ44">
        <f t="shared" si="11"/>
        <v>0.547296</v>
      </c>
      <c r="AR44" s="36">
        <v>0</v>
      </c>
      <c r="AS44" s="36">
        <v>1</v>
      </c>
      <c r="AT44">
        <f t="shared" si="12"/>
        <v>-0.24832100000000004</v>
      </c>
      <c r="AU44">
        <f t="shared" si="13"/>
        <v>4.8333999999999993</v>
      </c>
      <c r="AV44" s="36">
        <v>0</v>
      </c>
      <c r="AW44" s="36">
        <v>1</v>
      </c>
      <c r="AX44">
        <f t="shared" si="14"/>
        <v>-3.4234000000000007E-2</v>
      </c>
      <c r="AY44">
        <f t="shared" si="15"/>
        <v>0.54632400000000003</v>
      </c>
      <c r="AZ44" s="36">
        <v>0</v>
      </c>
      <c r="BA44" s="36">
        <v>0</v>
      </c>
      <c r="BB44" s="36">
        <v>44.89</v>
      </c>
      <c r="BC44" s="36">
        <v>0</v>
      </c>
      <c r="BD44" s="36">
        <v>0</v>
      </c>
      <c r="BE44" s="36">
        <v>1</v>
      </c>
      <c r="BF44">
        <f t="shared" si="16"/>
        <v>-3.0649600000000003E-2</v>
      </c>
      <c r="BG44" s="36">
        <f t="shared" si="17"/>
        <v>0.30757000000000001</v>
      </c>
      <c r="BH44" s="36">
        <v>0</v>
      </c>
      <c r="BI44" s="36">
        <v>0</v>
      </c>
      <c r="BJ44" s="36">
        <v>0.35149999999999998</v>
      </c>
      <c r="BK44" s="36">
        <v>0</v>
      </c>
      <c r="BL44" s="36">
        <v>0</v>
      </c>
      <c r="BM44" s="36">
        <v>0</v>
      </c>
      <c r="BN44">
        <f t="shared" si="18"/>
        <v>0.57921599999999995</v>
      </c>
      <c r="BO44" s="36">
        <v>0</v>
      </c>
      <c r="BP44" s="40">
        <v>0</v>
      </c>
      <c r="BQ44">
        <v>56</v>
      </c>
      <c r="BR44">
        <f t="shared" si="19"/>
        <v>0.56000000000000005</v>
      </c>
    </row>
    <row r="45" spans="1:70" x14ac:dyDescent="0.15">
      <c r="A45" t="str">
        <f t="shared" si="0"/>
        <v>sand_dunrik 68</v>
      </c>
      <c r="B45" s="42" t="s">
        <v>89</v>
      </c>
      <c r="C45" s="36" t="s">
        <v>277</v>
      </c>
      <c r="D45" s="42" t="s">
        <v>234</v>
      </c>
      <c r="E45" s="36">
        <v>0</v>
      </c>
      <c r="F45">
        <f t="shared" si="1"/>
        <v>83.465199999999982</v>
      </c>
      <c r="G45" s="36">
        <v>0</v>
      </c>
      <c r="H45" s="36">
        <v>0</v>
      </c>
      <c r="I45" s="36">
        <v>1</v>
      </c>
      <c r="J45">
        <f t="shared" si="2"/>
        <v>-5.7145000000000001</v>
      </c>
      <c r="K45" s="36">
        <f t="shared" si="3"/>
        <v>17.971900000000002</v>
      </c>
      <c r="L45" s="36">
        <v>0</v>
      </c>
      <c r="M45" s="36">
        <v>1</v>
      </c>
      <c r="N45">
        <f t="shared" si="4"/>
        <v>-0.91779999999999995</v>
      </c>
      <c r="O45">
        <f t="shared" si="5"/>
        <v>8.2552240000000001</v>
      </c>
      <c r="P45" s="36">
        <v>0</v>
      </c>
      <c r="Q45" s="36">
        <v>0</v>
      </c>
      <c r="R45">
        <f t="shared" si="6"/>
        <v>0.95911240000000009</v>
      </c>
      <c r="S45" s="36">
        <v>0</v>
      </c>
      <c r="T45" s="36">
        <v>0</v>
      </c>
      <c r="U45" s="36">
        <v>0</v>
      </c>
      <c r="V45" s="36">
        <v>20</v>
      </c>
      <c r="W45" s="36">
        <v>0</v>
      </c>
      <c r="X45" s="36">
        <v>0</v>
      </c>
      <c r="Y45" s="36">
        <v>1</v>
      </c>
      <c r="Z45">
        <f t="shared" si="7"/>
        <v>-6.1607999999999996E-2</v>
      </c>
      <c r="AA45" s="36">
        <v>0.26050000000000001</v>
      </c>
      <c r="AB45" s="36">
        <v>0</v>
      </c>
      <c r="AC45" s="36">
        <v>0</v>
      </c>
      <c r="AD45" s="36">
        <v>17</v>
      </c>
      <c r="AE45" s="36">
        <v>0</v>
      </c>
      <c r="AF45" s="36">
        <v>0</v>
      </c>
      <c r="AG45" s="36">
        <v>0</v>
      </c>
      <c r="AH45" s="36">
        <v>1E-4</v>
      </c>
      <c r="AI45" s="36">
        <v>0</v>
      </c>
      <c r="AJ45" s="36">
        <v>0</v>
      </c>
      <c r="AK45" s="36">
        <v>1</v>
      </c>
      <c r="AL45">
        <f t="shared" si="8"/>
        <v>-0.307724</v>
      </c>
      <c r="AM45">
        <f t="shared" si="9"/>
        <v>2.4754400000000003</v>
      </c>
      <c r="AN45" s="36">
        <v>0</v>
      </c>
      <c r="AO45" s="36">
        <v>1</v>
      </c>
      <c r="AP45">
        <f t="shared" si="10"/>
        <v>-6.9328000000000001E-2</v>
      </c>
      <c r="AQ45">
        <f t="shared" si="11"/>
        <v>0.64324800000000004</v>
      </c>
      <c r="AR45" s="36">
        <v>0</v>
      </c>
      <c r="AS45" s="36">
        <v>1</v>
      </c>
      <c r="AT45">
        <f t="shared" si="12"/>
        <v>-0.29982500000000006</v>
      </c>
      <c r="AU45">
        <f t="shared" si="13"/>
        <v>4.4751999999999992</v>
      </c>
      <c r="AV45" s="36">
        <v>0</v>
      </c>
      <c r="AW45" s="36">
        <v>1</v>
      </c>
      <c r="AX45">
        <f t="shared" si="14"/>
        <v>-4.2640000000000004E-2</v>
      </c>
      <c r="AY45">
        <f t="shared" si="15"/>
        <v>0.64201200000000003</v>
      </c>
      <c r="AZ45" s="36">
        <v>0</v>
      </c>
      <c r="BA45" s="36">
        <v>0</v>
      </c>
      <c r="BB45" s="36">
        <v>44.89</v>
      </c>
      <c r="BC45" s="36">
        <v>0</v>
      </c>
      <c r="BD45" s="36">
        <v>0</v>
      </c>
      <c r="BE45" s="36">
        <v>1</v>
      </c>
      <c r="BF45">
        <f t="shared" si="16"/>
        <v>-4.1498800000000002E-2</v>
      </c>
      <c r="BG45" s="36">
        <f t="shared" si="17"/>
        <v>0.35209000000000001</v>
      </c>
      <c r="BH45" s="36">
        <v>0</v>
      </c>
      <c r="BI45" s="36">
        <v>0</v>
      </c>
      <c r="BJ45" s="36">
        <v>0.35149999999999998</v>
      </c>
      <c r="BK45" s="36">
        <v>0</v>
      </c>
      <c r="BL45" s="36">
        <v>0</v>
      </c>
      <c r="BM45" s="36">
        <v>0</v>
      </c>
      <c r="BN45">
        <f t="shared" si="18"/>
        <v>0.63904800000000006</v>
      </c>
      <c r="BO45" s="36">
        <v>0</v>
      </c>
      <c r="BP45" s="40">
        <v>0</v>
      </c>
      <c r="BQ45">
        <v>68</v>
      </c>
      <c r="BR45">
        <f t="shared" si="19"/>
        <v>0.68</v>
      </c>
    </row>
    <row r="46" spans="1:70" x14ac:dyDescent="0.15">
      <c r="A46" t="str">
        <f t="shared" si="0"/>
        <v>sand_dunrik 79</v>
      </c>
      <c r="B46" s="42" t="s">
        <v>89</v>
      </c>
      <c r="C46" s="36" t="s">
        <v>277</v>
      </c>
      <c r="D46" s="42" t="s">
        <v>234</v>
      </c>
      <c r="E46" s="36">
        <v>0</v>
      </c>
      <c r="F46">
        <f t="shared" si="1"/>
        <v>73.333099999999988</v>
      </c>
      <c r="G46" s="36">
        <v>0</v>
      </c>
      <c r="H46" s="36">
        <v>0</v>
      </c>
      <c r="I46" s="36">
        <v>1</v>
      </c>
      <c r="J46">
        <f t="shared" si="2"/>
        <v>-6.6935000000000002</v>
      </c>
      <c r="K46" s="36">
        <f t="shared" si="3"/>
        <v>20.819800000000004</v>
      </c>
      <c r="L46" s="36">
        <v>0</v>
      </c>
      <c r="M46" s="36">
        <v>1</v>
      </c>
      <c r="N46">
        <f t="shared" si="4"/>
        <v>-0.91779999999999995</v>
      </c>
      <c r="O46">
        <f t="shared" si="5"/>
        <v>8.1784220000000012</v>
      </c>
      <c r="P46" s="36">
        <v>0</v>
      </c>
      <c r="Q46" s="36">
        <v>0</v>
      </c>
      <c r="R46">
        <f t="shared" si="6"/>
        <v>0.96592470000000008</v>
      </c>
      <c r="S46" s="36">
        <v>0</v>
      </c>
      <c r="T46" s="36">
        <v>0</v>
      </c>
      <c r="U46" s="36">
        <v>0</v>
      </c>
      <c r="V46" s="36">
        <v>20</v>
      </c>
      <c r="W46" s="36">
        <v>0</v>
      </c>
      <c r="X46" s="36">
        <v>0</v>
      </c>
      <c r="Y46" s="36">
        <v>1</v>
      </c>
      <c r="Z46">
        <f t="shared" si="7"/>
        <v>-3.939899999999999E-2</v>
      </c>
      <c r="AA46" s="36">
        <v>0.26050000000000001</v>
      </c>
      <c r="AB46" s="36">
        <v>0</v>
      </c>
      <c r="AC46" s="36">
        <v>0</v>
      </c>
      <c r="AD46" s="36">
        <v>17</v>
      </c>
      <c r="AE46" s="36">
        <v>0</v>
      </c>
      <c r="AF46" s="36">
        <v>0</v>
      </c>
      <c r="AG46" s="36">
        <v>0</v>
      </c>
      <c r="AH46" s="36">
        <v>1E-4</v>
      </c>
      <c r="AI46" s="36">
        <v>0</v>
      </c>
      <c r="AJ46" s="36">
        <v>0</v>
      </c>
      <c r="AK46" s="36">
        <v>1</v>
      </c>
      <c r="AL46">
        <f t="shared" si="8"/>
        <v>-0.38492199999999999</v>
      </c>
      <c r="AM46">
        <f t="shared" si="9"/>
        <v>2.7925700000000004</v>
      </c>
      <c r="AN46" s="36">
        <v>0</v>
      </c>
      <c r="AO46" s="36">
        <v>1</v>
      </c>
      <c r="AP46">
        <f t="shared" si="10"/>
        <v>-8.6993999999999988E-2</v>
      </c>
      <c r="AQ46">
        <f t="shared" si="11"/>
        <v>0.73120399999999997</v>
      </c>
      <c r="AR46" s="36">
        <v>0</v>
      </c>
      <c r="AS46" s="36">
        <v>1</v>
      </c>
      <c r="AT46">
        <f t="shared" si="12"/>
        <v>-0.34703700000000004</v>
      </c>
      <c r="AU46">
        <f t="shared" si="13"/>
        <v>4.1468499999999997</v>
      </c>
      <c r="AV46" s="36">
        <v>0</v>
      </c>
      <c r="AW46" s="36">
        <v>1</v>
      </c>
      <c r="AX46">
        <f t="shared" si="14"/>
        <v>-5.0345500000000008E-2</v>
      </c>
      <c r="AY46">
        <f t="shared" si="15"/>
        <v>0.72972599999999999</v>
      </c>
      <c r="AZ46" s="36">
        <v>0</v>
      </c>
      <c r="BA46" s="36">
        <v>0</v>
      </c>
      <c r="BB46" s="36">
        <v>44.89</v>
      </c>
      <c r="BC46" s="36">
        <v>0</v>
      </c>
      <c r="BD46" s="36">
        <v>0</v>
      </c>
      <c r="BE46" s="36">
        <v>1</v>
      </c>
      <c r="BF46">
        <f t="shared" si="16"/>
        <v>-5.1443900000000015E-2</v>
      </c>
      <c r="BG46" s="36">
        <f t="shared" si="17"/>
        <v>0.39290000000000003</v>
      </c>
      <c r="BH46" s="36">
        <v>0</v>
      </c>
      <c r="BI46" s="36">
        <v>0</v>
      </c>
      <c r="BJ46" s="36">
        <v>0.35149999999999998</v>
      </c>
      <c r="BK46" s="36">
        <v>0</v>
      </c>
      <c r="BL46" s="36">
        <v>0</v>
      </c>
      <c r="BM46" s="36">
        <v>0</v>
      </c>
      <c r="BN46">
        <f t="shared" si="18"/>
        <v>0.69389400000000001</v>
      </c>
      <c r="BO46" s="36">
        <v>0</v>
      </c>
      <c r="BP46" s="40">
        <v>0</v>
      </c>
      <c r="BQ46">
        <v>79</v>
      </c>
      <c r="BR46">
        <f t="shared" si="19"/>
        <v>0.79</v>
      </c>
    </row>
    <row r="47" spans="1:70" x14ac:dyDescent="0.15">
      <c r="A47" t="str">
        <f t="shared" si="0"/>
        <v>sand_dunrik 59</v>
      </c>
      <c r="B47" s="42" t="s">
        <v>89</v>
      </c>
      <c r="C47" s="36" t="s">
        <v>277</v>
      </c>
      <c r="D47" s="42" t="s">
        <v>234</v>
      </c>
      <c r="E47" s="36">
        <v>0</v>
      </c>
      <c r="F47">
        <f t="shared" si="1"/>
        <v>91.755099999999999</v>
      </c>
      <c r="G47" s="36">
        <v>0</v>
      </c>
      <c r="H47" s="36">
        <v>0</v>
      </c>
      <c r="I47" s="36">
        <v>1</v>
      </c>
      <c r="J47">
        <f t="shared" si="2"/>
        <v>-4.9135</v>
      </c>
      <c r="K47" s="36">
        <f t="shared" si="3"/>
        <v>15.6418</v>
      </c>
      <c r="L47" s="36">
        <v>0</v>
      </c>
      <c r="M47" s="36">
        <v>1</v>
      </c>
      <c r="N47">
        <f t="shared" si="4"/>
        <v>-0.91779999999999995</v>
      </c>
      <c r="O47">
        <f t="shared" si="5"/>
        <v>8.3180620000000012</v>
      </c>
      <c r="P47" s="36">
        <v>0</v>
      </c>
      <c r="Q47" s="36">
        <v>0</v>
      </c>
      <c r="R47">
        <f t="shared" si="6"/>
        <v>0.95353870000000007</v>
      </c>
      <c r="S47" s="36">
        <v>0</v>
      </c>
      <c r="T47" s="36">
        <v>0</v>
      </c>
      <c r="U47" s="36">
        <v>0</v>
      </c>
      <c r="V47" s="36">
        <v>20</v>
      </c>
      <c r="W47" s="36">
        <v>0</v>
      </c>
      <c r="X47" s="36">
        <v>0</v>
      </c>
      <c r="Y47" s="36">
        <v>1</v>
      </c>
      <c r="Z47">
        <f t="shared" si="7"/>
        <v>-7.9779000000000003E-2</v>
      </c>
      <c r="AA47" s="36">
        <v>0.26050000000000001</v>
      </c>
      <c r="AB47" s="36">
        <v>0</v>
      </c>
      <c r="AC47" s="36">
        <v>0</v>
      </c>
      <c r="AD47" s="36">
        <v>17</v>
      </c>
      <c r="AE47" s="36">
        <v>0</v>
      </c>
      <c r="AF47" s="36">
        <v>0</v>
      </c>
      <c r="AG47" s="36">
        <v>0</v>
      </c>
      <c r="AH47" s="36">
        <v>1E-4</v>
      </c>
      <c r="AI47" s="36">
        <v>0</v>
      </c>
      <c r="AJ47" s="36">
        <v>0</v>
      </c>
      <c r="AK47" s="36">
        <v>1</v>
      </c>
      <c r="AL47">
        <f t="shared" si="8"/>
        <v>-0.24456199999999997</v>
      </c>
      <c r="AM47">
        <f t="shared" si="9"/>
        <v>2.21597</v>
      </c>
      <c r="AN47" s="36">
        <v>0</v>
      </c>
      <c r="AO47" s="36">
        <v>1</v>
      </c>
      <c r="AP47">
        <f t="shared" si="10"/>
        <v>-5.4873999999999992E-2</v>
      </c>
      <c r="AQ47">
        <f t="shared" si="11"/>
        <v>0.5712839999999999</v>
      </c>
      <c r="AR47" s="36">
        <v>0</v>
      </c>
      <c r="AS47" s="36">
        <v>1</v>
      </c>
      <c r="AT47">
        <f t="shared" si="12"/>
        <v>-0.26119700000000001</v>
      </c>
      <c r="AU47">
        <f t="shared" si="13"/>
        <v>4.7438500000000001</v>
      </c>
      <c r="AV47" s="36">
        <v>0</v>
      </c>
      <c r="AW47" s="36">
        <v>1</v>
      </c>
      <c r="AX47">
        <f t="shared" si="14"/>
        <v>-3.63355E-2</v>
      </c>
      <c r="AY47">
        <f t="shared" si="15"/>
        <v>0.57024600000000003</v>
      </c>
      <c r="AZ47" s="36">
        <v>0</v>
      </c>
      <c r="BA47" s="36">
        <v>0</v>
      </c>
      <c r="BB47" s="36">
        <v>44.89</v>
      </c>
      <c r="BC47" s="36">
        <v>0</v>
      </c>
      <c r="BD47" s="36">
        <v>0</v>
      </c>
      <c r="BE47" s="36">
        <v>1</v>
      </c>
      <c r="BF47">
        <f t="shared" si="16"/>
        <v>-3.33619E-2</v>
      </c>
      <c r="BG47" s="36">
        <f t="shared" si="17"/>
        <v>0.31869999999999998</v>
      </c>
      <c r="BH47" s="36">
        <v>0</v>
      </c>
      <c r="BI47" s="36">
        <v>0</v>
      </c>
      <c r="BJ47" s="36">
        <v>0.35149999999999998</v>
      </c>
      <c r="BK47" s="36">
        <v>0</v>
      </c>
      <c r="BL47" s="36">
        <v>0</v>
      </c>
      <c r="BM47" s="36">
        <v>0</v>
      </c>
      <c r="BN47">
        <f t="shared" si="18"/>
        <v>0.59417399999999998</v>
      </c>
      <c r="BO47" s="36">
        <v>0</v>
      </c>
      <c r="BP47" s="40">
        <v>0</v>
      </c>
      <c r="BQ47">
        <v>59</v>
      </c>
      <c r="BR47">
        <f t="shared" si="19"/>
        <v>0.59</v>
      </c>
    </row>
    <row r="48" spans="1:70" x14ac:dyDescent="0.15">
      <c r="A48" t="str">
        <f t="shared" si="0"/>
        <v>sand_dunrik 80</v>
      </c>
      <c r="B48" s="42" t="s">
        <v>89</v>
      </c>
      <c r="C48" s="36" t="s">
        <v>277</v>
      </c>
      <c r="D48" s="42" t="s">
        <v>234</v>
      </c>
      <c r="E48" s="36">
        <v>0</v>
      </c>
      <c r="F48">
        <f>146.1-92.11*BR48</f>
        <v>72.411999999999992</v>
      </c>
      <c r="G48" s="36">
        <v>0</v>
      </c>
      <c r="H48" s="36">
        <v>0</v>
      </c>
      <c r="I48" s="36">
        <v>1</v>
      </c>
      <c r="J48">
        <f t="shared" si="2"/>
        <v>-6.7825000000000006</v>
      </c>
      <c r="K48" s="36">
        <f t="shared" si="3"/>
        <v>21.078700000000005</v>
      </c>
      <c r="L48" s="36">
        <v>0</v>
      </c>
      <c r="M48" s="36">
        <v>1</v>
      </c>
      <c r="N48">
        <f t="shared" si="4"/>
        <v>-0.91779999999999995</v>
      </c>
      <c r="O48">
        <f t="shared" si="5"/>
        <v>8.1714400000000005</v>
      </c>
      <c r="P48" s="36">
        <v>0</v>
      </c>
      <c r="Q48" s="36">
        <v>0</v>
      </c>
      <c r="R48">
        <f t="shared" si="6"/>
        <v>0.96654400000000007</v>
      </c>
      <c r="S48" s="36">
        <v>0</v>
      </c>
      <c r="T48" s="36">
        <v>0</v>
      </c>
      <c r="U48" s="36">
        <v>0</v>
      </c>
      <c r="V48" s="36">
        <v>20</v>
      </c>
      <c r="W48" s="36">
        <v>0</v>
      </c>
      <c r="X48" s="36">
        <v>0</v>
      </c>
      <c r="Y48" s="36">
        <v>1</v>
      </c>
      <c r="Z48">
        <f t="shared" si="7"/>
        <v>-3.7379999999999997E-2</v>
      </c>
      <c r="AA48" s="36">
        <v>0.26050000000000001</v>
      </c>
      <c r="AB48" s="36">
        <v>0</v>
      </c>
      <c r="AC48" s="36">
        <v>0</v>
      </c>
      <c r="AD48" s="36">
        <v>17</v>
      </c>
      <c r="AE48" s="36">
        <v>0</v>
      </c>
      <c r="AF48" s="36">
        <v>0</v>
      </c>
      <c r="AG48" s="36">
        <v>0</v>
      </c>
      <c r="AH48" s="36">
        <v>1E-4</v>
      </c>
      <c r="AI48" s="36">
        <v>0</v>
      </c>
      <c r="AJ48" s="36">
        <v>0</v>
      </c>
      <c r="AK48" s="36">
        <v>1</v>
      </c>
      <c r="AL48">
        <f t="shared" si="8"/>
        <v>-0.39194000000000007</v>
      </c>
      <c r="AM48">
        <f t="shared" si="9"/>
        <v>2.8214000000000001</v>
      </c>
      <c r="AN48" s="36">
        <v>0</v>
      </c>
      <c r="AO48" s="36">
        <v>1</v>
      </c>
      <c r="AP48">
        <f t="shared" si="10"/>
        <v>-8.8600000000000012E-2</v>
      </c>
      <c r="AQ48">
        <f t="shared" si="11"/>
        <v>0.73920000000000008</v>
      </c>
      <c r="AR48" s="36">
        <v>0</v>
      </c>
      <c r="AS48" s="36">
        <v>1</v>
      </c>
      <c r="AT48">
        <f t="shared" si="12"/>
        <v>-0.35132900000000006</v>
      </c>
      <c r="AU48">
        <f t="shared" si="13"/>
        <v>4.117</v>
      </c>
      <c r="AV48" s="36">
        <v>0</v>
      </c>
      <c r="AW48" s="36">
        <v>1</v>
      </c>
      <c r="AX48">
        <f t="shared" si="14"/>
        <v>-5.1046000000000008E-2</v>
      </c>
      <c r="AY48">
        <f t="shared" si="15"/>
        <v>0.73770000000000002</v>
      </c>
      <c r="AZ48" s="36">
        <v>0</v>
      </c>
      <c r="BA48" s="36">
        <v>0</v>
      </c>
      <c r="BB48" s="36">
        <v>44.89</v>
      </c>
      <c r="BC48" s="36">
        <v>0</v>
      </c>
      <c r="BD48" s="36">
        <v>0</v>
      </c>
      <c r="BE48" s="36">
        <v>1</v>
      </c>
      <c r="BF48">
        <f t="shared" si="16"/>
        <v>-5.2348000000000006E-2</v>
      </c>
      <c r="BG48" s="36">
        <f t="shared" si="17"/>
        <v>0.39661000000000002</v>
      </c>
      <c r="BH48" s="36">
        <v>0</v>
      </c>
      <c r="BI48" s="36">
        <v>0</v>
      </c>
      <c r="BJ48" s="36">
        <v>0.35149999999999998</v>
      </c>
      <c r="BK48" s="36">
        <v>0</v>
      </c>
      <c r="BL48" s="36">
        <v>0</v>
      </c>
      <c r="BM48" s="36">
        <v>0</v>
      </c>
      <c r="BN48">
        <f t="shared" si="18"/>
        <v>0.69887999999999995</v>
      </c>
      <c r="BO48" s="36">
        <v>0</v>
      </c>
      <c r="BP48" s="40">
        <v>0</v>
      </c>
      <c r="BQ48">
        <v>80</v>
      </c>
      <c r="BR48">
        <f t="shared" si="19"/>
        <v>0.8</v>
      </c>
    </row>
    <row r="49" spans="1:70" x14ac:dyDescent="0.15">
      <c r="A49" t="str">
        <f t="shared" si="0"/>
        <v>sand_dunrik 80</v>
      </c>
      <c r="B49" s="42" t="s">
        <v>89</v>
      </c>
      <c r="C49" s="36" t="s">
        <v>277</v>
      </c>
      <c r="D49" s="42" t="s">
        <v>234</v>
      </c>
      <c r="E49" s="36">
        <v>0</v>
      </c>
      <c r="F49">
        <f t="shared" si="1"/>
        <v>72.411999999999992</v>
      </c>
      <c r="G49" s="36">
        <v>0</v>
      </c>
      <c r="H49" s="36">
        <v>0</v>
      </c>
      <c r="I49" s="36">
        <v>1</v>
      </c>
      <c r="J49">
        <f t="shared" si="2"/>
        <v>-6.7825000000000006</v>
      </c>
      <c r="K49" s="36">
        <f t="shared" si="3"/>
        <v>21.078700000000005</v>
      </c>
      <c r="L49" s="36">
        <v>0</v>
      </c>
      <c r="M49" s="36">
        <v>1</v>
      </c>
      <c r="N49">
        <f t="shared" si="4"/>
        <v>-0.91779999999999995</v>
      </c>
      <c r="O49">
        <f t="shared" si="5"/>
        <v>8.1714400000000005</v>
      </c>
      <c r="P49" s="36">
        <v>0</v>
      </c>
      <c r="Q49" s="36">
        <v>0</v>
      </c>
      <c r="R49">
        <f t="shared" si="6"/>
        <v>0.96654400000000007</v>
      </c>
      <c r="S49" s="36">
        <v>0</v>
      </c>
      <c r="T49" s="36">
        <v>0</v>
      </c>
      <c r="U49" s="36">
        <v>0</v>
      </c>
      <c r="V49" s="36">
        <v>20</v>
      </c>
      <c r="W49" s="36">
        <v>0</v>
      </c>
      <c r="X49" s="36">
        <v>0</v>
      </c>
      <c r="Y49" s="36">
        <v>1</v>
      </c>
      <c r="Z49">
        <f t="shared" si="7"/>
        <v>-3.7379999999999997E-2</v>
      </c>
      <c r="AA49" s="36">
        <v>0.26050000000000001</v>
      </c>
      <c r="AB49" s="36">
        <v>0</v>
      </c>
      <c r="AC49" s="36">
        <v>0</v>
      </c>
      <c r="AD49" s="36">
        <v>17</v>
      </c>
      <c r="AE49" s="36">
        <v>0</v>
      </c>
      <c r="AF49" s="36">
        <v>0</v>
      </c>
      <c r="AG49" s="36">
        <v>0</v>
      </c>
      <c r="AH49" s="36">
        <v>1E-4</v>
      </c>
      <c r="AI49" s="36">
        <v>0</v>
      </c>
      <c r="AJ49" s="36">
        <v>0</v>
      </c>
      <c r="AK49" s="36">
        <v>1</v>
      </c>
      <c r="AL49">
        <f t="shared" si="8"/>
        <v>-0.39194000000000007</v>
      </c>
      <c r="AM49">
        <f t="shared" si="9"/>
        <v>2.8214000000000001</v>
      </c>
      <c r="AN49" s="36">
        <v>0</v>
      </c>
      <c r="AO49" s="36">
        <v>1</v>
      </c>
      <c r="AP49">
        <f t="shared" si="10"/>
        <v>-8.8600000000000012E-2</v>
      </c>
      <c r="AQ49">
        <f t="shared" si="11"/>
        <v>0.73920000000000008</v>
      </c>
      <c r="AR49" s="36">
        <v>0</v>
      </c>
      <c r="AS49" s="36">
        <v>1</v>
      </c>
      <c r="AT49">
        <f t="shared" si="12"/>
        <v>-0.35132900000000006</v>
      </c>
      <c r="AU49">
        <f t="shared" si="13"/>
        <v>4.117</v>
      </c>
      <c r="AV49" s="36">
        <v>0</v>
      </c>
      <c r="AW49" s="36">
        <v>1</v>
      </c>
      <c r="AX49">
        <f t="shared" si="14"/>
        <v>-5.1046000000000008E-2</v>
      </c>
      <c r="AY49">
        <f t="shared" si="15"/>
        <v>0.73770000000000002</v>
      </c>
      <c r="AZ49" s="36">
        <v>0</v>
      </c>
      <c r="BA49" s="36">
        <v>0</v>
      </c>
      <c r="BB49" s="36">
        <v>44.89</v>
      </c>
      <c r="BC49" s="36">
        <v>0</v>
      </c>
      <c r="BD49" s="36">
        <v>0</v>
      </c>
      <c r="BE49" s="36">
        <v>1</v>
      </c>
      <c r="BF49">
        <f t="shared" si="16"/>
        <v>-5.2348000000000006E-2</v>
      </c>
      <c r="BG49" s="36">
        <f t="shared" si="17"/>
        <v>0.39661000000000002</v>
      </c>
      <c r="BH49" s="36">
        <v>0</v>
      </c>
      <c r="BI49" s="36">
        <v>0</v>
      </c>
      <c r="BJ49" s="36">
        <v>0.35149999999999998</v>
      </c>
      <c r="BK49" s="36">
        <v>0</v>
      </c>
      <c r="BL49" s="36">
        <v>0</v>
      </c>
      <c r="BM49" s="36">
        <v>0</v>
      </c>
      <c r="BN49">
        <f t="shared" si="18"/>
        <v>0.69887999999999995</v>
      </c>
      <c r="BO49" s="36">
        <v>0</v>
      </c>
      <c r="BP49" s="40">
        <v>0</v>
      </c>
      <c r="BQ49">
        <v>80</v>
      </c>
      <c r="BR49">
        <f t="shared" si="19"/>
        <v>0.8</v>
      </c>
    </row>
    <row r="50" spans="1:70" x14ac:dyDescent="0.15">
      <c r="A50" t="str">
        <f t="shared" si="0"/>
        <v>sand_dunrik 68</v>
      </c>
      <c r="B50" s="42" t="s">
        <v>89</v>
      </c>
      <c r="C50" s="36" t="s">
        <v>277</v>
      </c>
      <c r="D50" s="42" t="s">
        <v>234</v>
      </c>
      <c r="E50" s="36">
        <v>0</v>
      </c>
      <c r="F50">
        <f t="shared" si="1"/>
        <v>83.465199999999982</v>
      </c>
      <c r="G50" s="36">
        <v>0</v>
      </c>
      <c r="H50" s="36">
        <v>0</v>
      </c>
      <c r="I50" s="36">
        <v>1</v>
      </c>
      <c r="J50">
        <f t="shared" si="2"/>
        <v>-5.7145000000000001</v>
      </c>
      <c r="K50" s="36">
        <f t="shared" si="3"/>
        <v>17.971900000000002</v>
      </c>
      <c r="L50" s="36">
        <v>0</v>
      </c>
      <c r="M50" s="36">
        <v>1</v>
      </c>
      <c r="N50">
        <f t="shared" si="4"/>
        <v>-0.91779999999999995</v>
      </c>
      <c r="O50">
        <f t="shared" si="5"/>
        <v>8.2552240000000001</v>
      </c>
      <c r="P50" s="36">
        <v>0</v>
      </c>
      <c r="Q50" s="36">
        <v>0</v>
      </c>
      <c r="R50">
        <f t="shared" si="6"/>
        <v>0.95911240000000009</v>
      </c>
      <c r="S50" s="36">
        <v>0</v>
      </c>
      <c r="T50" s="36">
        <v>0</v>
      </c>
      <c r="U50" s="36">
        <v>0</v>
      </c>
      <c r="V50" s="36">
        <v>20</v>
      </c>
      <c r="W50" s="36">
        <v>0</v>
      </c>
      <c r="X50" s="36">
        <v>0</v>
      </c>
      <c r="Y50" s="36">
        <v>1</v>
      </c>
      <c r="Z50">
        <f t="shared" si="7"/>
        <v>-6.1607999999999996E-2</v>
      </c>
      <c r="AA50" s="36">
        <v>0.26050000000000001</v>
      </c>
      <c r="AB50" s="36">
        <v>0</v>
      </c>
      <c r="AC50" s="36">
        <v>0</v>
      </c>
      <c r="AD50" s="36">
        <v>17</v>
      </c>
      <c r="AE50" s="36">
        <v>0</v>
      </c>
      <c r="AF50" s="36">
        <v>0</v>
      </c>
      <c r="AG50" s="36">
        <v>0</v>
      </c>
      <c r="AH50" s="36">
        <v>1E-4</v>
      </c>
      <c r="AI50" s="36">
        <v>0</v>
      </c>
      <c r="AJ50" s="36">
        <v>0</v>
      </c>
      <c r="AK50" s="36">
        <v>1</v>
      </c>
      <c r="AL50">
        <f t="shared" si="8"/>
        <v>-0.307724</v>
      </c>
      <c r="AM50">
        <f t="shared" si="9"/>
        <v>2.4754400000000003</v>
      </c>
      <c r="AN50" s="36">
        <v>0</v>
      </c>
      <c r="AO50" s="36">
        <v>1</v>
      </c>
      <c r="AP50">
        <f t="shared" si="10"/>
        <v>-6.9328000000000001E-2</v>
      </c>
      <c r="AQ50">
        <f t="shared" si="11"/>
        <v>0.64324800000000004</v>
      </c>
      <c r="AR50" s="36">
        <v>0</v>
      </c>
      <c r="AS50" s="36">
        <v>1</v>
      </c>
      <c r="AT50">
        <f t="shared" si="12"/>
        <v>-0.29982500000000006</v>
      </c>
      <c r="AU50">
        <f t="shared" si="13"/>
        <v>4.4751999999999992</v>
      </c>
      <c r="AV50" s="36">
        <v>0</v>
      </c>
      <c r="AW50" s="36">
        <v>1</v>
      </c>
      <c r="AX50">
        <f t="shared" si="14"/>
        <v>-4.2640000000000004E-2</v>
      </c>
      <c r="AY50">
        <f t="shared" si="15"/>
        <v>0.64201200000000003</v>
      </c>
      <c r="AZ50" s="36">
        <v>0</v>
      </c>
      <c r="BA50" s="36">
        <v>0</v>
      </c>
      <c r="BB50" s="36">
        <v>44.89</v>
      </c>
      <c r="BC50" s="36">
        <v>0</v>
      </c>
      <c r="BD50" s="36">
        <v>0</v>
      </c>
      <c r="BE50" s="36">
        <v>1</v>
      </c>
      <c r="BF50">
        <f t="shared" si="16"/>
        <v>-4.1498800000000002E-2</v>
      </c>
      <c r="BG50" s="36">
        <f t="shared" si="17"/>
        <v>0.35209000000000001</v>
      </c>
      <c r="BH50" s="36">
        <v>0</v>
      </c>
      <c r="BI50" s="36">
        <v>0</v>
      </c>
      <c r="BJ50" s="36">
        <v>0.35149999999999998</v>
      </c>
      <c r="BK50" s="36">
        <v>0</v>
      </c>
      <c r="BL50" s="36">
        <v>0</v>
      </c>
      <c r="BM50" s="36">
        <v>0</v>
      </c>
      <c r="BN50">
        <f t="shared" si="18"/>
        <v>0.63904800000000006</v>
      </c>
      <c r="BO50" s="36">
        <v>0</v>
      </c>
      <c r="BP50" s="40">
        <v>0</v>
      </c>
      <c r="BQ50">
        <v>68</v>
      </c>
      <c r="BR50">
        <f t="shared" si="19"/>
        <v>0.68</v>
      </c>
    </row>
    <row r="51" spans="1:70" x14ac:dyDescent="0.15">
      <c r="A51"/>
      <c r="B51" s="42"/>
      <c r="C51" s="36"/>
      <c r="D51" s="42"/>
      <c r="E51" s="36"/>
      <c r="F51"/>
      <c r="G51" s="36"/>
      <c r="H51" s="36"/>
      <c r="I51" s="36"/>
      <c r="J51"/>
      <c r="K51" s="36"/>
      <c r="L51" s="36"/>
      <c r="M51" s="36"/>
      <c r="N51"/>
      <c r="O51"/>
      <c r="P51" s="36"/>
      <c r="Q51" s="36"/>
      <c r="R51"/>
      <c r="S51" s="36"/>
      <c r="T51" s="36"/>
      <c r="U51" s="36"/>
      <c r="V51" s="36"/>
      <c r="W51" s="36"/>
      <c r="X51" s="36"/>
      <c r="Y51" s="36"/>
      <c r="Z51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/>
      <c r="AM51"/>
      <c r="AN51" s="36"/>
      <c r="AO51" s="36"/>
      <c r="AP51"/>
      <c r="AQ51"/>
      <c r="AR51" s="36"/>
      <c r="AS51" s="36"/>
      <c r="AT51"/>
      <c r="AU51"/>
      <c r="AV51" s="36"/>
      <c r="AW51" s="36"/>
      <c r="AX51"/>
      <c r="AY51"/>
      <c r="AZ51" s="36"/>
      <c r="BA51" s="36"/>
      <c r="BB51" s="36"/>
      <c r="BC51" s="36"/>
      <c r="BD51" s="36"/>
      <c r="BE51" s="36"/>
      <c r="BF51"/>
      <c r="BG51" s="36"/>
      <c r="BH51" s="36"/>
      <c r="BI51" s="36"/>
      <c r="BJ51" s="36"/>
      <c r="BK51" s="36"/>
      <c r="BL51" s="36"/>
      <c r="BM51" s="36"/>
      <c r="BN51"/>
      <c r="BO51" s="36"/>
      <c r="BP51" s="37"/>
      <c r="BQ51" s="47"/>
    </row>
    <row r="52" spans="1:70" x14ac:dyDescent="0.15">
      <c r="A52"/>
      <c r="B52" s="42"/>
      <c r="C52" s="36"/>
      <c r="D52" s="42"/>
      <c r="E52" s="36"/>
      <c r="F52"/>
      <c r="G52" s="36"/>
      <c r="H52" s="36"/>
      <c r="I52" s="36"/>
      <c r="J52"/>
      <c r="K52" s="36"/>
      <c r="L52" s="36"/>
      <c r="M52" s="36"/>
      <c r="N52"/>
      <c r="O52"/>
      <c r="P52" s="36"/>
      <c r="Q52" s="36"/>
      <c r="R52"/>
      <c r="S52" s="36"/>
      <c r="T52" s="36"/>
      <c r="U52" s="36"/>
      <c r="V52" s="36"/>
      <c r="W52" s="36"/>
      <c r="X52" s="36"/>
      <c r="Y52" s="36"/>
      <c r="Z52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/>
      <c r="AM52"/>
      <c r="AN52" s="36"/>
      <c r="AO52" s="36"/>
      <c r="AP52"/>
      <c r="AQ52"/>
      <c r="AR52" s="36"/>
      <c r="AS52" s="36"/>
      <c r="AT52"/>
      <c r="AU52"/>
      <c r="AV52" s="36"/>
      <c r="AW52" s="36"/>
      <c r="AX52"/>
      <c r="AY52"/>
      <c r="AZ52" s="36"/>
      <c r="BA52" s="36"/>
      <c r="BB52" s="36"/>
      <c r="BC52" s="36"/>
      <c r="BD52" s="36"/>
      <c r="BE52" s="36"/>
      <c r="BF52"/>
      <c r="BG52" s="36"/>
      <c r="BH52" s="36"/>
      <c r="BI52" s="36"/>
      <c r="BJ52" s="36"/>
      <c r="BK52" s="36"/>
      <c r="BL52" s="36"/>
      <c r="BM52" s="36"/>
      <c r="BN52"/>
      <c r="BO52" s="36"/>
      <c r="BP52" s="37"/>
      <c r="BQ52" s="47"/>
    </row>
    <row r="53" spans="1:70" x14ac:dyDescent="0.15">
      <c r="A53"/>
      <c r="B53" s="42"/>
      <c r="C53" s="36"/>
      <c r="D53" s="42"/>
      <c r="E53" s="36"/>
      <c r="F53"/>
      <c r="G53" s="36"/>
      <c r="H53" s="36"/>
      <c r="I53" s="36"/>
      <c r="J53"/>
      <c r="K53" s="36"/>
      <c r="L53" s="36"/>
      <c r="M53" s="36"/>
      <c r="N53"/>
      <c r="O53"/>
      <c r="P53" s="36"/>
      <c r="Q53" s="36"/>
      <c r="R53"/>
      <c r="S53" s="36"/>
      <c r="T53" s="36"/>
      <c r="U53" s="36"/>
      <c r="V53" s="36"/>
      <c r="W53" s="36"/>
      <c r="X53" s="36"/>
      <c r="Y53" s="36"/>
      <c r="Z53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/>
      <c r="AM53"/>
      <c r="AN53" s="36"/>
      <c r="AO53" s="36"/>
      <c r="AP53"/>
      <c r="AQ53"/>
      <c r="AR53" s="36"/>
      <c r="AS53" s="36"/>
      <c r="AT53"/>
      <c r="AU53"/>
      <c r="AV53" s="36"/>
      <c r="AW53" s="36"/>
      <c r="AX53"/>
      <c r="AY53"/>
      <c r="AZ53" s="36"/>
      <c r="BA53" s="36"/>
      <c r="BB53" s="36"/>
      <c r="BC53" s="36"/>
      <c r="BD53" s="36"/>
      <c r="BE53" s="36"/>
      <c r="BF53"/>
      <c r="BG53" s="36"/>
      <c r="BH53" s="36"/>
      <c r="BI53" s="36"/>
      <c r="BJ53" s="36"/>
      <c r="BK53" s="36"/>
      <c r="BL53" s="36"/>
      <c r="BM53" s="36"/>
      <c r="BN53"/>
      <c r="BO53" s="36"/>
      <c r="BP53" s="37"/>
      <c r="BQ53" s="47"/>
    </row>
    <row r="54" spans="1:70" x14ac:dyDescent="0.15">
      <c r="A54"/>
      <c r="B54" s="42"/>
      <c r="C54" s="36"/>
      <c r="D54" s="42"/>
      <c r="E54" s="36"/>
      <c r="F54"/>
      <c r="G54" s="36"/>
      <c r="H54" s="36"/>
      <c r="I54" s="36"/>
      <c r="J54"/>
      <c r="K54" s="36"/>
      <c r="L54" s="36"/>
      <c r="M54" s="36"/>
      <c r="N54"/>
      <c r="O54"/>
      <c r="P54" s="36"/>
      <c r="Q54" s="36"/>
      <c r="R54"/>
      <c r="S54" s="36"/>
      <c r="T54" s="36"/>
      <c r="U54" s="36"/>
      <c r="V54" s="36"/>
      <c r="W54" s="36"/>
      <c r="X54" s="36"/>
      <c r="Y54" s="36"/>
      <c r="Z54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/>
      <c r="AM54"/>
      <c r="AN54" s="36"/>
      <c r="AO54" s="36"/>
      <c r="AP54"/>
      <c r="AQ54"/>
      <c r="AR54" s="36"/>
      <c r="AS54" s="36"/>
      <c r="AT54"/>
      <c r="AU54"/>
      <c r="AV54" s="36"/>
      <c r="AW54" s="36"/>
      <c r="AX54"/>
      <c r="AY54"/>
      <c r="AZ54" s="36"/>
      <c r="BA54" s="36"/>
      <c r="BB54" s="36"/>
      <c r="BC54" s="36"/>
      <c r="BD54" s="36"/>
      <c r="BE54" s="36"/>
      <c r="BF54"/>
      <c r="BG54" s="36"/>
      <c r="BH54" s="36"/>
      <c r="BI54" s="36"/>
      <c r="BJ54" s="36"/>
      <c r="BK54" s="36"/>
      <c r="BL54" s="36"/>
      <c r="BM54" s="36"/>
      <c r="BN54"/>
      <c r="BO54" s="36"/>
      <c r="BP54" s="37"/>
      <c r="BQ54" s="47"/>
    </row>
    <row r="55" spans="1:70" x14ac:dyDescent="0.15">
      <c r="A55"/>
      <c r="B55" s="42"/>
      <c r="C55" s="36"/>
      <c r="D55" s="42"/>
      <c r="E55" s="36"/>
      <c r="F55"/>
      <c r="G55" s="36"/>
      <c r="H55" s="36"/>
      <c r="I55" s="36"/>
      <c r="J55"/>
      <c r="K55" s="36"/>
      <c r="L55" s="36"/>
      <c r="M55" s="36"/>
      <c r="N55"/>
      <c r="O55"/>
      <c r="P55" s="36"/>
      <c r="Q55" s="36"/>
      <c r="R55"/>
      <c r="S55" s="36"/>
      <c r="T55" s="36"/>
      <c r="U55" s="36"/>
      <c r="V55" s="36"/>
      <c r="W55" s="36"/>
      <c r="X55" s="36"/>
      <c r="Y55" s="36"/>
      <c r="Z55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/>
      <c r="AM55"/>
      <c r="AN55" s="36"/>
      <c r="AO55" s="36"/>
      <c r="AP55"/>
      <c r="AQ55"/>
      <c r="AR55" s="36"/>
      <c r="AS55" s="36"/>
      <c r="AT55"/>
      <c r="AU55"/>
      <c r="AV55" s="36"/>
      <c r="AW55" s="36"/>
      <c r="AX55"/>
      <c r="AY55"/>
      <c r="AZ55" s="36"/>
      <c r="BA55" s="36"/>
      <c r="BB55" s="36"/>
      <c r="BC55" s="36"/>
      <c r="BD55" s="36"/>
      <c r="BE55" s="36"/>
      <c r="BF55"/>
      <c r="BG55" s="36"/>
      <c r="BH55" s="36"/>
      <c r="BI55" s="36"/>
      <c r="BJ55" s="36"/>
      <c r="BK55" s="36"/>
      <c r="BL55" s="36"/>
      <c r="BM55" s="36"/>
      <c r="BN55"/>
      <c r="BO55" s="36"/>
      <c r="BP55" s="37"/>
      <c r="BQ55" s="47"/>
    </row>
    <row r="56" spans="1:70" x14ac:dyDescent="0.15">
      <c r="A56"/>
      <c r="B56" s="42"/>
      <c r="C56" s="36"/>
      <c r="D56" s="42"/>
      <c r="E56" s="36"/>
      <c r="F56"/>
      <c r="G56" s="36"/>
      <c r="H56" s="36"/>
      <c r="I56" s="36"/>
      <c r="J56"/>
      <c r="K56" s="36"/>
      <c r="L56" s="36"/>
      <c r="M56" s="36"/>
      <c r="N56"/>
      <c r="O56"/>
      <c r="P56" s="36"/>
      <c r="Q56" s="36"/>
      <c r="R56"/>
      <c r="S56" s="36"/>
      <c r="T56" s="36"/>
      <c r="U56" s="36"/>
      <c r="V56" s="36"/>
      <c r="W56" s="36"/>
      <c r="X56" s="36"/>
      <c r="Y56" s="36"/>
      <c r="Z5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/>
      <c r="AM56"/>
      <c r="AN56" s="36"/>
      <c r="AO56" s="36"/>
      <c r="AP56"/>
      <c r="AQ56"/>
      <c r="AR56" s="36"/>
      <c r="AS56" s="36"/>
      <c r="AT56"/>
      <c r="AU56"/>
      <c r="AV56" s="36"/>
      <c r="AW56" s="36"/>
      <c r="AX56"/>
      <c r="AY56"/>
      <c r="AZ56" s="36"/>
      <c r="BA56" s="36"/>
      <c r="BB56" s="36"/>
      <c r="BC56" s="36"/>
      <c r="BD56" s="36"/>
      <c r="BE56" s="36"/>
      <c r="BF56"/>
      <c r="BG56" s="36"/>
      <c r="BH56" s="36"/>
      <c r="BI56" s="36"/>
      <c r="BJ56" s="36"/>
      <c r="BK56" s="36"/>
      <c r="BL56" s="36"/>
      <c r="BM56" s="36"/>
      <c r="BN56"/>
      <c r="BO56" s="36"/>
      <c r="BP56" s="37"/>
      <c r="BQ56" s="47"/>
    </row>
    <row r="57" spans="1:70" x14ac:dyDescent="0.15">
      <c r="A57"/>
      <c r="B57" s="42"/>
      <c r="C57" s="36"/>
      <c r="D57" s="42"/>
      <c r="E57" s="36"/>
      <c r="F57"/>
      <c r="G57" s="36"/>
      <c r="H57" s="36"/>
      <c r="I57" s="36"/>
      <c r="J57"/>
      <c r="K57" s="36"/>
      <c r="L57" s="36"/>
      <c r="M57" s="36"/>
      <c r="N57"/>
      <c r="O57"/>
      <c r="P57" s="36"/>
      <c r="Q57" s="36"/>
      <c r="R57"/>
      <c r="S57" s="36"/>
      <c r="T57" s="36"/>
      <c r="U57" s="36"/>
      <c r="V57" s="36"/>
      <c r="W57" s="36"/>
      <c r="X57" s="36"/>
      <c r="Y57" s="36"/>
      <c r="Z57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/>
      <c r="AM57"/>
      <c r="AN57" s="36"/>
      <c r="AO57" s="36"/>
      <c r="AP57"/>
      <c r="AQ57"/>
      <c r="AR57" s="36"/>
      <c r="AS57" s="36"/>
      <c r="AT57"/>
      <c r="AU57"/>
      <c r="AV57" s="36"/>
      <c r="AW57" s="36"/>
      <c r="AX57"/>
      <c r="AY57"/>
      <c r="AZ57" s="36"/>
      <c r="BA57" s="36"/>
      <c r="BB57" s="36"/>
      <c r="BC57" s="36"/>
      <c r="BD57" s="36"/>
      <c r="BE57" s="36"/>
      <c r="BF57"/>
      <c r="BG57" s="36"/>
      <c r="BH57" s="36"/>
      <c r="BI57" s="36"/>
      <c r="BJ57" s="36"/>
      <c r="BK57" s="36"/>
      <c r="BL57" s="36"/>
      <c r="BM57" s="36"/>
      <c r="BN57"/>
      <c r="BO57" s="36"/>
      <c r="BP57" s="37"/>
      <c r="BQ57" s="47"/>
    </row>
    <row r="58" spans="1:70" x14ac:dyDescent="0.15">
      <c r="A58"/>
      <c r="B58" s="42"/>
      <c r="C58" s="36"/>
      <c r="D58" s="42"/>
      <c r="E58" s="36"/>
      <c r="F58"/>
      <c r="G58" s="36"/>
      <c r="H58" s="36"/>
      <c r="I58" s="36"/>
      <c r="J58"/>
      <c r="K58" s="36"/>
      <c r="L58" s="36"/>
      <c r="M58" s="36"/>
      <c r="N58"/>
      <c r="O58"/>
      <c r="P58" s="36"/>
      <c r="Q58" s="36"/>
      <c r="R58"/>
      <c r="S58" s="36"/>
      <c r="T58" s="36"/>
      <c r="U58" s="36"/>
      <c r="V58" s="36"/>
      <c r="W58" s="36"/>
      <c r="X58" s="36"/>
      <c r="Y58" s="36"/>
      <c r="Z58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/>
      <c r="AM58"/>
      <c r="AN58" s="36"/>
      <c r="AO58" s="36"/>
      <c r="AP58"/>
      <c r="AQ58"/>
      <c r="AR58" s="36"/>
      <c r="AS58" s="36"/>
      <c r="AT58"/>
      <c r="AU58"/>
      <c r="AV58" s="36"/>
      <c r="AW58" s="36"/>
      <c r="AX58"/>
      <c r="AY58"/>
      <c r="AZ58" s="36"/>
      <c r="BA58" s="36"/>
      <c r="BB58" s="36"/>
      <c r="BC58" s="36"/>
      <c r="BD58" s="36"/>
      <c r="BE58" s="36"/>
      <c r="BF58"/>
      <c r="BG58" s="36"/>
      <c r="BH58" s="36"/>
      <c r="BI58" s="36"/>
      <c r="BJ58" s="36"/>
      <c r="BK58" s="36"/>
      <c r="BL58" s="36"/>
      <c r="BM58" s="36"/>
      <c r="BN58"/>
      <c r="BO58" s="36"/>
      <c r="BP58" s="37"/>
      <c r="BQ58" s="47"/>
    </row>
    <row r="59" spans="1:70" x14ac:dyDescent="0.15">
      <c r="A59"/>
      <c r="B59" s="42"/>
      <c r="C59" s="36"/>
      <c r="D59" s="42"/>
      <c r="E59" s="36"/>
      <c r="F59"/>
      <c r="G59" s="36"/>
      <c r="H59" s="36"/>
      <c r="I59" s="36"/>
      <c r="J59"/>
      <c r="K59" s="36"/>
      <c r="L59" s="36"/>
      <c r="M59" s="36"/>
      <c r="N59"/>
      <c r="O59"/>
      <c r="P59" s="36"/>
      <c r="Q59" s="36"/>
      <c r="R59"/>
      <c r="S59" s="36"/>
      <c r="T59" s="36"/>
      <c r="U59" s="36"/>
      <c r="V59" s="36"/>
      <c r="W59" s="36"/>
      <c r="X59" s="36"/>
      <c r="Y59" s="36"/>
      <c r="Z59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/>
      <c r="AM59"/>
      <c r="AN59" s="36"/>
      <c r="AO59" s="36"/>
      <c r="AP59"/>
      <c r="AQ59"/>
      <c r="AR59" s="36"/>
      <c r="AS59" s="36"/>
      <c r="AT59"/>
      <c r="AU59"/>
      <c r="AV59" s="36"/>
      <c r="AW59" s="36"/>
      <c r="AX59"/>
      <c r="AY59"/>
      <c r="AZ59" s="36"/>
      <c r="BA59" s="36"/>
      <c r="BB59" s="36"/>
      <c r="BC59" s="36"/>
      <c r="BD59" s="36"/>
      <c r="BE59" s="36"/>
      <c r="BF59"/>
      <c r="BG59" s="36"/>
      <c r="BH59" s="36"/>
      <c r="BI59" s="36"/>
      <c r="BJ59" s="36"/>
      <c r="BK59" s="36"/>
      <c r="BL59" s="36"/>
      <c r="BM59" s="36"/>
      <c r="BN59"/>
      <c r="BO59" s="36"/>
      <c r="BP59" s="37"/>
      <c r="BQ59" s="47"/>
    </row>
    <row r="60" spans="1:70" x14ac:dyDescent="0.15">
      <c r="A60"/>
      <c r="B60" s="42"/>
      <c r="C60" s="36"/>
      <c r="D60" s="42"/>
      <c r="E60" s="36"/>
      <c r="F60"/>
      <c r="G60" s="36"/>
      <c r="H60" s="36"/>
      <c r="I60" s="36"/>
      <c r="J60"/>
      <c r="K60" s="36"/>
      <c r="L60" s="36"/>
      <c r="M60" s="36"/>
      <c r="N60"/>
      <c r="O60"/>
      <c r="P60" s="36"/>
      <c r="Q60" s="36"/>
      <c r="R60"/>
      <c r="S60" s="36"/>
      <c r="T60" s="36"/>
      <c r="U60" s="36"/>
      <c r="V60" s="36"/>
      <c r="W60" s="36"/>
      <c r="X60" s="36"/>
      <c r="Y60" s="36"/>
      <c r="Z60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/>
      <c r="AM60"/>
      <c r="AN60" s="36"/>
      <c r="AO60" s="36"/>
      <c r="AP60"/>
      <c r="AQ60"/>
      <c r="AR60" s="36"/>
      <c r="AS60" s="36"/>
      <c r="AT60"/>
      <c r="AU60"/>
      <c r="AV60" s="36"/>
      <c r="AW60" s="36"/>
      <c r="AX60"/>
      <c r="AY60"/>
      <c r="AZ60" s="36"/>
      <c r="BA60" s="36"/>
      <c r="BB60" s="36"/>
      <c r="BC60" s="36"/>
      <c r="BD60" s="36"/>
      <c r="BE60" s="36"/>
      <c r="BF60"/>
      <c r="BG60" s="36"/>
      <c r="BH60" s="36"/>
      <c r="BI60" s="36"/>
      <c r="BJ60" s="36"/>
      <c r="BK60" s="36"/>
      <c r="BL60" s="36"/>
      <c r="BM60" s="36"/>
      <c r="BN60"/>
      <c r="BO60" s="36"/>
      <c r="BP60" s="37"/>
      <c r="BQ60" s="47"/>
    </row>
    <row r="61" spans="1:70" x14ac:dyDescent="0.15">
      <c r="A61"/>
      <c r="B61" s="42"/>
      <c r="C61" s="36"/>
      <c r="D61" s="42"/>
      <c r="E61" s="36"/>
      <c r="F61"/>
      <c r="G61" s="36"/>
      <c r="H61" s="36"/>
      <c r="I61" s="36"/>
      <c r="J61"/>
      <c r="K61" s="36"/>
      <c r="L61" s="36"/>
      <c r="M61" s="36"/>
      <c r="N61"/>
      <c r="O61"/>
      <c r="P61" s="36"/>
      <c r="Q61" s="36"/>
      <c r="R61"/>
      <c r="S61" s="36"/>
      <c r="T61" s="36"/>
      <c r="U61" s="36"/>
      <c r="V61" s="36"/>
      <c r="W61" s="36"/>
      <c r="X61" s="36"/>
      <c r="Y61" s="36"/>
      <c r="Z61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/>
      <c r="AM61"/>
      <c r="AN61" s="36"/>
      <c r="AO61" s="36"/>
      <c r="AP61"/>
      <c r="AQ61"/>
      <c r="AR61" s="36"/>
      <c r="AS61" s="36"/>
      <c r="AT61"/>
      <c r="AU61"/>
      <c r="AV61" s="36"/>
      <c r="AW61" s="36"/>
      <c r="AX61"/>
      <c r="AY61"/>
      <c r="AZ61" s="36"/>
      <c r="BA61" s="36"/>
      <c r="BB61" s="36"/>
      <c r="BC61" s="36"/>
      <c r="BD61" s="36"/>
      <c r="BE61" s="36"/>
      <c r="BF61"/>
      <c r="BG61" s="36"/>
      <c r="BH61" s="36"/>
      <c r="BI61" s="36"/>
      <c r="BJ61" s="36"/>
      <c r="BK61" s="36"/>
      <c r="BL61" s="36"/>
      <c r="BM61" s="36"/>
      <c r="BN61"/>
      <c r="BO61" s="36"/>
      <c r="BP61" s="37"/>
      <c r="BQ61" s="47"/>
    </row>
    <row r="62" spans="1:70" x14ac:dyDescent="0.15">
      <c r="A62"/>
      <c r="B62" s="42"/>
      <c r="C62" s="36"/>
      <c r="D62" s="42"/>
      <c r="E62" s="36"/>
      <c r="F62"/>
      <c r="G62" s="36"/>
      <c r="H62" s="36"/>
      <c r="I62" s="36"/>
      <c r="J62"/>
      <c r="K62" s="36"/>
      <c r="L62" s="36"/>
      <c r="M62" s="36"/>
      <c r="N62"/>
      <c r="O62"/>
      <c r="P62" s="36"/>
      <c r="Q62" s="36"/>
      <c r="R62"/>
      <c r="S62" s="36"/>
      <c r="T62" s="36"/>
      <c r="U62" s="36"/>
      <c r="V62" s="36"/>
      <c r="W62" s="36"/>
      <c r="X62" s="36"/>
      <c r="Y62" s="36"/>
      <c r="Z62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/>
      <c r="AM62"/>
      <c r="AN62" s="36"/>
      <c r="AO62" s="36"/>
      <c r="AP62"/>
      <c r="AQ62"/>
      <c r="AR62" s="36"/>
      <c r="AS62" s="36"/>
      <c r="AT62"/>
      <c r="AU62"/>
      <c r="AV62" s="36"/>
      <c r="AW62" s="36"/>
      <c r="AX62"/>
      <c r="AY62"/>
      <c r="AZ62" s="36"/>
      <c r="BA62" s="36"/>
      <c r="BB62" s="36"/>
      <c r="BC62" s="36"/>
      <c r="BD62" s="36"/>
      <c r="BE62" s="36"/>
      <c r="BF62"/>
      <c r="BG62" s="36"/>
      <c r="BH62" s="36"/>
      <c r="BI62" s="36"/>
      <c r="BJ62" s="36"/>
      <c r="BK62" s="36"/>
      <c r="BL62" s="36"/>
      <c r="BM62" s="36"/>
      <c r="BN62"/>
      <c r="BO62" s="36"/>
      <c r="BP62" s="37"/>
      <c r="BQ62" s="47"/>
    </row>
    <row r="63" spans="1:70" x14ac:dyDescent="0.15">
      <c r="A63"/>
      <c r="B63" s="42"/>
      <c r="C63" s="36"/>
      <c r="D63" s="42"/>
      <c r="E63" s="36"/>
      <c r="F63"/>
      <c r="G63" s="36"/>
      <c r="H63" s="36"/>
      <c r="I63" s="36"/>
      <c r="J63"/>
      <c r="K63" s="36"/>
      <c r="L63" s="36"/>
      <c r="M63" s="36"/>
      <c r="N63"/>
      <c r="O63"/>
      <c r="P63" s="36"/>
      <c r="Q63" s="36"/>
      <c r="R63"/>
      <c r="S63" s="36"/>
      <c r="T63" s="36"/>
      <c r="U63" s="36"/>
      <c r="V63" s="36"/>
      <c r="W63" s="36"/>
      <c r="X63" s="36"/>
      <c r="Y63" s="36"/>
      <c r="Z63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/>
      <c r="AM63"/>
      <c r="AN63" s="36"/>
      <c r="AO63" s="36"/>
      <c r="AP63"/>
      <c r="AQ63"/>
      <c r="AR63" s="36"/>
      <c r="AS63" s="36"/>
      <c r="AT63"/>
      <c r="AU63"/>
      <c r="AV63" s="36"/>
      <c r="AW63" s="36"/>
      <c r="AX63"/>
      <c r="AY63"/>
      <c r="AZ63" s="36"/>
      <c r="BA63" s="36"/>
      <c r="BB63" s="36"/>
      <c r="BC63" s="36"/>
      <c r="BD63" s="36"/>
      <c r="BE63" s="36"/>
      <c r="BF63"/>
      <c r="BG63" s="36"/>
      <c r="BH63" s="36"/>
      <c r="BI63" s="36"/>
      <c r="BJ63" s="36"/>
      <c r="BK63" s="36"/>
      <c r="BL63" s="36"/>
      <c r="BM63" s="36"/>
      <c r="BN63"/>
      <c r="BO63" s="36"/>
      <c r="BP63" s="37"/>
      <c r="BQ63" s="47"/>
    </row>
    <row r="64" spans="1:70" ht="12" thickBot="1" x14ac:dyDescent="0.2">
      <c r="A64"/>
      <c r="B64" s="42"/>
      <c r="C64" s="36"/>
      <c r="D64" s="42"/>
      <c r="E64" s="36"/>
      <c r="F64"/>
      <c r="G64" s="36"/>
      <c r="H64" s="36"/>
      <c r="I64" s="36"/>
      <c r="J64"/>
      <c r="K64" s="36"/>
      <c r="L64" s="36"/>
      <c r="M64" s="36"/>
      <c r="N64"/>
      <c r="O64"/>
      <c r="P64" s="36"/>
      <c r="Q64" s="36"/>
      <c r="R64"/>
      <c r="S64" s="36"/>
      <c r="T64" s="36"/>
      <c r="U64" s="36"/>
      <c r="V64" s="36"/>
      <c r="W64" s="36"/>
      <c r="X64" s="36"/>
      <c r="Y64" s="36"/>
      <c r="Z64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/>
      <c r="AM64"/>
      <c r="AN64" s="36"/>
      <c r="AO64" s="36"/>
      <c r="AP64"/>
      <c r="AQ64"/>
      <c r="AR64" s="36"/>
      <c r="AS64" s="36"/>
      <c r="AT64"/>
      <c r="AU64"/>
      <c r="AV64" s="36"/>
      <c r="AW64" s="36"/>
      <c r="AX64"/>
      <c r="AY64"/>
      <c r="AZ64" s="36"/>
      <c r="BA64" s="36"/>
      <c r="BB64" s="36"/>
      <c r="BC64" s="36"/>
      <c r="BD64" s="36"/>
      <c r="BE64" s="36"/>
      <c r="BF64"/>
      <c r="BG64" s="36"/>
      <c r="BH64" s="36"/>
      <c r="BI64" s="36"/>
      <c r="BJ64" s="36"/>
      <c r="BK64" s="36"/>
      <c r="BL64" s="36"/>
      <c r="BM64" s="36"/>
      <c r="BN64"/>
      <c r="BO64" s="36"/>
      <c r="BP64" s="37"/>
      <c r="BQ64" s="47"/>
    </row>
    <row r="65" spans="1:70" s="52" customFormat="1" ht="15.75" thickBot="1" x14ac:dyDescent="0.2">
      <c r="A65" s="49" t="str">
        <f t="shared" ref="A65:A72" si="20">"He Dreit layer_n"&amp;" "&amp;BQ65</f>
        <v>He Dreit layer_n 2</v>
      </c>
      <c r="B65" s="50" t="s">
        <v>89</v>
      </c>
      <c r="C65" s="51" t="s">
        <v>277</v>
      </c>
      <c r="D65" s="50" t="s">
        <v>234</v>
      </c>
      <c r="E65" s="51">
        <v>0</v>
      </c>
      <c r="F65" s="54">
        <v>72.687200000000004</v>
      </c>
      <c r="G65" s="51">
        <v>0</v>
      </c>
      <c r="H65" s="51">
        <v>0</v>
      </c>
      <c r="I65" s="51">
        <v>1</v>
      </c>
      <c r="J65" s="55">
        <v>-52</v>
      </c>
      <c r="K65" s="54">
        <v>17.527470000000001</v>
      </c>
      <c r="L65" s="51">
        <v>0</v>
      </c>
      <c r="M65" s="51">
        <v>1</v>
      </c>
      <c r="N65" s="55">
        <v>-17.600000000000001</v>
      </c>
      <c r="O65" s="56">
        <v>23.1982</v>
      </c>
      <c r="P65" s="51">
        <v>0</v>
      </c>
      <c r="Q65" s="51">
        <v>0</v>
      </c>
      <c r="R65" s="56">
        <v>0.92864999999999998</v>
      </c>
      <c r="S65" s="51">
        <v>0</v>
      </c>
      <c r="T65" s="51">
        <v>0</v>
      </c>
      <c r="U65" s="51">
        <v>0</v>
      </c>
      <c r="V65" s="51">
        <v>20</v>
      </c>
      <c r="W65" s="51">
        <v>0</v>
      </c>
      <c r="X65" s="51">
        <v>0</v>
      </c>
      <c r="Y65" s="51">
        <v>1</v>
      </c>
      <c r="Z65" s="56">
        <v>-0.1</v>
      </c>
      <c r="AA65" s="56">
        <v>0.18128173</v>
      </c>
      <c r="AB65" s="51">
        <v>0</v>
      </c>
      <c r="AC65" s="51">
        <v>0</v>
      </c>
      <c r="AD65" s="54">
        <v>5.2749236499999999</v>
      </c>
      <c r="AE65" s="51">
        <v>0</v>
      </c>
      <c r="AF65" s="51">
        <v>0</v>
      </c>
      <c r="AG65" s="51">
        <v>0</v>
      </c>
      <c r="AH65" s="55">
        <v>0.99</v>
      </c>
      <c r="AI65" s="51">
        <v>0</v>
      </c>
      <c r="AJ65" s="51">
        <v>0</v>
      </c>
      <c r="AK65" s="51">
        <v>1</v>
      </c>
      <c r="AL65" s="52">
        <f t="shared" ref="AL65" si="21">0.1695-0.7018*BR65</f>
        <v>-0.46211999999999998</v>
      </c>
      <c r="AM65" s="52">
        <f t="shared" ref="AM65" si="22">0.515+2.883*BR65</f>
        <v>3.1097000000000001</v>
      </c>
      <c r="AN65" s="51">
        <v>0</v>
      </c>
      <c r="AO65" s="51">
        <v>1</v>
      </c>
      <c r="AP65" s="52">
        <f t="shared" ref="AP65" si="23">0.03988-0.1606*BR65</f>
        <v>-0.10466</v>
      </c>
      <c r="AQ65" s="52">
        <f t="shared" ref="AQ65" si="24">0.09952+0.7996*BR65</f>
        <v>0.81915999999999989</v>
      </c>
      <c r="AR65" s="51">
        <v>0</v>
      </c>
      <c r="AS65" s="51">
        <v>1</v>
      </c>
      <c r="AT65" s="52">
        <f t="shared" ref="AT65" si="25">-0.007969-0.4292*BR65</f>
        <v>-0.39424900000000002</v>
      </c>
      <c r="AU65" s="52">
        <f t="shared" ref="AU65" si="26">6.505-2.985*BR65</f>
        <v>3.8184999999999998</v>
      </c>
      <c r="AV65" s="51">
        <v>0</v>
      </c>
      <c r="AW65" s="51">
        <v>1</v>
      </c>
      <c r="AX65" s="52">
        <f t="shared" ref="AX65" si="27">0.004994-0.07005*BR65</f>
        <v>-5.8051000000000005E-2</v>
      </c>
      <c r="AY65" s="52">
        <f t="shared" ref="AY65" si="28">0.09978+0.7974*BR65</f>
        <v>0.81743999999999994</v>
      </c>
      <c r="AZ65" s="51">
        <v>0</v>
      </c>
      <c r="BA65" s="51">
        <v>0</v>
      </c>
      <c r="BB65" s="51">
        <v>44.89</v>
      </c>
      <c r="BC65" s="51">
        <v>0</v>
      </c>
      <c r="BD65" s="51">
        <v>0</v>
      </c>
      <c r="BE65" s="51">
        <v>1</v>
      </c>
      <c r="BF65" s="52">
        <f t="shared" ref="BF65" si="29">0.01998-0.09041*BR65</f>
        <v>-6.1389000000000013E-2</v>
      </c>
      <c r="BG65" s="51">
        <f t="shared" ref="BG65" si="30">0.09981+0.371*BR65</f>
        <v>0.43371000000000004</v>
      </c>
      <c r="BH65" s="51">
        <v>0</v>
      </c>
      <c r="BI65" s="51">
        <v>0</v>
      </c>
      <c r="BJ65" s="51">
        <v>0.35149999999999998</v>
      </c>
      <c r="BK65" s="51">
        <v>0</v>
      </c>
      <c r="BL65" s="51">
        <v>0</v>
      </c>
      <c r="BM65" s="51">
        <v>0</v>
      </c>
      <c r="BN65" s="52">
        <f t="shared" ref="BN65" si="31">0.3+0.4986*BR65</f>
        <v>0.74873999999999996</v>
      </c>
      <c r="BO65" s="51">
        <v>0</v>
      </c>
      <c r="BP65" s="51">
        <v>0</v>
      </c>
      <c r="BQ65" s="53">
        <v>2</v>
      </c>
      <c r="BR65" s="52">
        <f t="shared" ref="BR65:BR72" si="32">0.9</f>
        <v>0.9</v>
      </c>
    </row>
    <row r="66" spans="1:70" ht="15.75" thickBot="1" x14ac:dyDescent="0.2">
      <c r="A66" s="48" t="str">
        <f t="shared" si="20"/>
        <v>He Dreit layer_n 3</v>
      </c>
      <c r="B66" s="42" t="s">
        <v>89</v>
      </c>
      <c r="C66" s="36" t="s">
        <v>277</v>
      </c>
      <c r="D66" s="42" t="s">
        <v>234</v>
      </c>
      <c r="E66" s="36">
        <v>0</v>
      </c>
      <c r="F66" s="54">
        <v>48.989040000000003</v>
      </c>
      <c r="G66" s="36">
        <v>0</v>
      </c>
      <c r="H66" s="36">
        <v>0</v>
      </c>
      <c r="I66" s="36">
        <v>1</v>
      </c>
      <c r="J66" s="55">
        <v>10.5</v>
      </c>
      <c r="K66" s="54">
        <v>11.49333</v>
      </c>
      <c r="L66" s="36">
        <v>0</v>
      </c>
      <c r="M66" s="36">
        <v>1</v>
      </c>
      <c r="N66" s="55">
        <v>7.8</v>
      </c>
      <c r="O66" s="56">
        <v>15.5204</v>
      </c>
      <c r="P66" s="36">
        <v>0</v>
      </c>
      <c r="Q66" s="36">
        <v>0</v>
      </c>
      <c r="R66" s="56">
        <v>0.93684000000000001</v>
      </c>
      <c r="S66" s="36">
        <v>0</v>
      </c>
      <c r="T66" s="36">
        <v>0</v>
      </c>
      <c r="U66" s="36">
        <v>0</v>
      </c>
      <c r="V66" s="36">
        <v>20</v>
      </c>
      <c r="W66" s="36">
        <v>0</v>
      </c>
      <c r="X66" s="36">
        <v>0</v>
      </c>
      <c r="Y66" s="36">
        <v>1</v>
      </c>
      <c r="Z66" s="56">
        <v>6.7392935000000001E-2</v>
      </c>
      <c r="AA66" s="56">
        <v>0.1646145</v>
      </c>
      <c r="AB66" s="36">
        <v>0</v>
      </c>
      <c r="AC66" s="36">
        <v>0</v>
      </c>
      <c r="AD66" s="54">
        <v>29.481399</v>
      </c>
      <c r="AE66" s="36">
        <v>0</v>
      </c>
      <c r="AF66" s="36">
        <v>0</v>
      </c>
      <c r="AG66" s="36">
        <v>0</v>
      </c>
      <c r="AH66" s="55">
        <v>0.996</v>
      </c>
      <c r="AI66" s="36">
        <v>0</v>
      </c>
      <c r="AJ66" s="36">
        <v>0</v>
      </c>
      <c r="AK66" s="36">
        <v>1</v>
      </c>
      <c r="AL66">
        <f t="shared" ref="AL66:AL72" si="33">0.1695-0.7018*BR66</f>
        <v>-0.46211999999999998</v>
      </c>
      <c r="AM66">
        <f t="shared" ref="AM66:AM72" si="34">0.515+2.883*BR66</f>
        <v>3.1097000000000001</v>
      </c>
      <c r="AN66" s="36">
        <v>0</v>
      </c>
      <c r="AO66" s="36">
        <v>1</v>
      </c>
      <c r="AP66">
        <f t="shared" ref="AP66:AP72" si="35">0.03988-0.1606*BR66</f>
        <v>-0.10466</v>
      </c>
      <c r="AQ66">
        <f t="shared" ref="AQ66:AQ72" si="36">0.09952+0.7996*BR66</f>
        <v>0.81915999999999989</v>
      </c>
      <c r="AR66" s="36">
        <v>0</v>
      </c>
      <c r="AS66" s="36">
        <v>1</v>
      </c>
      <c r="AT66">
        <f t="shared" ref="AT66:AT72" si="37">-0.007969-0.4292*BR66</f>
        <v>-0.39424900000000002</v>
      </c>
      <c r="AU66">
        <f t="shared" ref="AU66:AU72" si="38">6.505-2.985*BR66</f>
        <v>3.8184999999999998</v>
      </c>
      <c r="AV66" s="36">
        <v>0</v>
      </c>
      <c r="AW66" s="36">
        <v>1</v>
      </c>
      <c r="AX66">
        <f t="shared" ref="AX66:AX72" si="39">0.004994-0.07005*BR66</f>
        <v>-5.8051000000000005E-2</v>
      </c>
      <c r="AY66">
        <f t="shared" ref="AY66:AY72" si="40">0.09978+0.7974*BR66</f>
        <v>0.81743999999999994</v>
      </c>
      <c r="AZ66" s="36">
        <v>0</v>
      </c>
      <c r="BA66" s="36">
        <v>0</v>
      </c>
      <c r="BB66" s="36">
        <v>44.89</v>
      </c>
      <c r="BC66" s="36">
        <v>0</v>
      </c>
      <c r="BD66" s="36">
        <v>0</v>
      </c>
      <c r="BE66" s="36">
        <v>1</v>
      </c>
      <c r="BF66">
        <f t="shared" ref="BF66:BF72" si="41">0.01998-0.09041*BR66</f>
        <v>-6.1389000000000013E-2</v>
      </c>
      <c r="BG66" s="36">
        <f t="shared" ref="BG66:BG72" si="42">0.09981+0.371*BR66</f>
        <v>0.43371000000000004</v>
      </c>
      <c r="BH66" s="36">
        <v>0</v>
      </c>
      <c r="BI66" s="36">
        <v>0</v>
      </c>
      <c r="BJ66" s="36">
        <v>0.35149999999999998</v>
      </c>
      <c r="BK66" s="36">
        <v>0</v>
      </c>
      <c r="BL66" s="36">
        <v>0</v>
      </c>
      <c r="BM66" s="36">
        <v>0</v>
      </c>
      <c r="BN66">
        <f t="shared" ref="BN66:BN72" si="43">0.3+0.4986*BR66</f>
        <v>0.74873999999999996</v>
      </c>
      <c r="BO66" s="36">
        <v>0</v>
      </c>
      <c r="BP66" s="37">
        <v>0</v>
      </c>
      <c r="BQ66" s="47">
        <v>3</v>
      </c>
      <c r="BR66">
        <f t="shared" si="32"/>
        <v>0.9</v>
      </c>
    </row>
    <row r="67" spans="1:70" ht="15.75" thickBot="1" x14ac:dyDescent="0.2">
      <c r="A67" s="48" t="str">
        <f t="shared" si="20"/>
        <v>He Dreit layer_n 4</v>
      </c>
      <c r="B67" s="42" t="s">
        <v>89</v>
      </c>
      <c r="C67" s="36" t="s">
        <v>277</v>
      </c>
      <c r="D67" s="42" t="s">
        <v>234</v>
      </c>
      <c r="E67" s="36">
        <v>0</v>
      </c>
      <c r="F67" s="54">
        <v>78.15943</v>
      </c>
      <c r="G67" s="36">
        <v>0</v>
      </c>
      <c r="H67" s="36">
        <v>0</v>
      </c>
      <c r="I67" s="36">
        <v>1</v>
      </c>
      <c r="J67" s="55">
        <v>-10.1</v>
      </c>
      <c r="K67" s="54">
        <v>20.465489999999999</v>
      </c>
      <c r="L67" s="36">
        <v>0</v>
      </c>
      <c r="M67" s="36">
        <v>1</v>
      </c>
      <c r="N67" s="55">
        <v>-2.2200000000000002</v>
      </c>
      <c r="O67" s="56">
        <v>17.396100000000001</v>
      </c>
      <c r="P67" s="36">
        <v>0</v>
      </c>
      <c r="Q67" s="36">
        <v>0</v>
      </c>
      <c r="R67" s="56">
        <v>0.96574000000000004</v>
      </c>
      <c r="S67" s="36">
        <v>0</v>
      </c>
      <c r="T67" s="36">
        <v>0</v>
      </c>
      <c r="U67" s="36">
        <v>0</v>
      </c>
      <c r="V67" s="36">
        <v>20</v>
      </c>
      <c r="W67" s="36">
        <v>0</v>
      </c>
      <c r="X67" s="36">
        <v>0</v>
      </c>
      <c r="Y67" s="36">
        <v>1</v>
      </c>
      <c r="Z67" s="56">
        <v>-5.1004439999999998E-2</v>
      </c>
      <c r="AA67" s="56">
        <v>0.19141530000000001</v>
      </c>
      <c r="AB67" s="36">
        <v>0</v>
      </c>
      <c r="AC67" s="36">
        <v>0</v>
      </c>
      <c r="AD67" s="54">
        <v>22.1458145</v>
      </c>
      <c r="AE67" s="36">
        <v>0</v>
      </c>
      <c r="AF67" s="36">
        <v>0</v>
      </c>
      <c r="AG67" s="36">
        <v>0</v>
      </c>
      <c r="AH67" s="55">
        <v>0.998</v>
      </c>
      <c r="AI67" s="36">
        <v>0</v>
      </c>
      <c r="AJ67" s="36">
        <v>0</v>
      </c>
      <c r="AK67" s="36">
        <v>1</v>
      </c>
      <c r="AL67">
        <f t="shared" si="33"/>
        <v>-0.46211999999999998</v>
      </c>
      <c r="AM67">
        <f t="shared" si="34"/>
        <v>3.1097000000000001</v>
      </c>
      <c r="AN67" s="36">
        <v>0</v>
      </c>
      <c r="AO67" s="36">
        <v>1</v>
      </c>
      <c r="AP67">
        <f t="shared" si="35"/>
        <v>-0.10466</v>
      </c>
      <c r="AQ67">
        <f t="shared" si="36"/>
        <v>0.81915999999999989</v>
      </c>
      <c r="AR67" s="36">
        <v>0</v>
      </c>
      <c r="AS67" s="36">
        <v>1</v>
      </c>
      <c r="AT67">
        <f t="shared" si="37"/>
        <v>-0.39424900000000002</v>
      </c>
      <c r="AU67">
        <f t="shared" si="38"/>
        <v>3.8184999999999998</v>
      </c>
      <c r="AV67" s="36">
        <v>0</v>
      </c>
      <c r="AW67" s="36">
        <v>1</v>
      </c>
      <c r="AX67">
        <f t="shared" si="39"/>
        <v>-5.8051000000000005E-2</v>
      </c>
      <c r="AY67">
        <f t="shared" si="40"/>
        <v>0.81743999999999994</v>
      </c>
      <c r="AZ67" s="36">
        <v>0</v>
      </c>
      <c r="BA67" s="36">
        <v>0</v>
      </c>
      <c r="BB67" s="36">
        <v>44.89</v>
      </c>
      <c r="BC67" s="36">
        <v>0</v>
      </c>
      <c r="BD67" s="36">
        <v>0</v>
      </c>
      <c r="BE67" s="36">
        <v>1</v>
      </c>
      <c r="BF67">
        <f t="shared" si="41"/>
        <v>-6.1389000000000013E-2</v>
      </c>
      <c r="BG67" s="36">
        <f t="shared" si="42"/>
        <v>0.43371000000000004</v>
      </c>
      <c r="BH67" s="36">
        <v>0</v>
      </c>
      <c r="BI67" s="36">
        <v>0</v>
      </c>
      <c r="BJ67" s="36">
        <v>0.35149999999999998</v>
      </c>
      <c r="BK67" s="36">
        <v>0</v>
      </c>
      <c r="BL67" s="36">
        <v>0</v>
      </c>
      <c r="BM67" s="36">
        <v>0</v>
      </c>
      <c r="BN67">
        <f t="shared" si="43"/>
        <v>0.74873999999999996</v>
      </c>
      <c r="BO67" s="36">
        <v>0</v>
      </c>
      <c r="BP67" s="37">
        <v>0</v>
      </c>
      <c r="BQ67" s="47">
        <v>4</v>
      </c>
      <c r="BR67">
        <f t="shared" si="32"/>
        <v>0.9</v>
      </c>
    </row>
    <row r="68" spans="1:70" ht="15.75" thickBot="1" x14ac:dyDescent="0.2">
      <c r="A68" s="48" t="str">
        <f t="shared" si="20"/>
        <v>He Dreit layer_n 5</v>
      </c>
      <c r="B68" s="42" t="s">
        <v>89</v>
      </c>
      <c r="C68" s="36" t="s">
        <v>277</v>
      </c>
      <c r="D68" s="42" t="s">
        <v>234</v>
      </c>
      <c r="E68" s="36">
        <v>0</v>
      </c>
      <c r="F68" s="54">
        <v>78.567059999999998</v>
      </c>
      <c r="G68" s="36">
        <v>0</v>
      </c>
      <c r="H68" s="36">
        <v>0</v>
      </c>
      <c r="I68" s="36">
        <v>1</v>
      </c>
      <c r="J68" s="55">
        <v>11.4</v>
      </c>
      <c r="K68" s="54">
        <v>15.386710000000001</v>
      </c>
      <c r="L68" s="36">
        <v>0</v>
      </c>
      <c r="M68" s="36">
        <v>1</v>
      </c>
      <c r="N68" s="55">
        <v>-16.399999999999999</v>
      </c>
      <c r="O68" s="56">
        <v>28.4727</v>
      </c>
      <c r="P68" s="36">
        <v>0</v>
      </c>
      <c r="Q68" s="36">
        <v>0</v>
      </c>
      <c r="R68" s="56">
        <v>0.9607</v>
      </c>
      <c r="S68" s="36">
        <v>0</v>
      </c>
      <c r="T68" s="36">
        <v>0</v>
      </c>
      <c r="U68" s="36">
        <v>0</v>
      </c>
      <c r="V68" s="36">
        <v>20</v>
      </c>
      <c r="W68" s="36">
        <v>0</v>
      </c>
      <c r="X68" s="36">
        <v>0</v>
      </c>
      <c r="Y68" s="36">
        <v>1</v>
      </c>
      <c r="Z68" s="56">
        <v>-0.1</v>
      </c>
      <c r="AA68" s="56">
        <v>0.17992161000000001</v>
      </c>
      <c r="AB68" s="36">
        <v>0</v>
      </c>
      <c r="AC68" s="36">
        <v>0</v>
      </c>
      <c r="AD68" s="54">
        <v>34.710239799999997</v>
      </c>
      <c r="AE68" s="36">
        <v>0</v>
      </c>
      <c r="AF68" s="36">
        <v>0</v>
      </c>
      <c r="AG68" s="36">
        <v>0</v>
      </c>
      <c r="AH68" s="55">
        <v>0.94799999999999995</v>
      </c>
      <c r="AI68" s="36">
        <v>0</v>
      </c>
      <c r="AJ68" s="36">
        <v>0</v>
      </c>
      <c r="AK68" s="36">
        <v>1</v>
      </c>
      <c r="AL68">
        <f t="shared" si="33"/>
        <v>-0.46211999999999998</v>
      </c>
      <c r="AM68">
        <f t="shared" si="34"/>
        <v>3.1097000000000001</v>
      </c>
      <c r="AN68" s="36">
        <v>0</v>
      </c>
      <c r="AO68" s="36">
        <v>1</v>
      </c>
      <c r="AP68">
        <f t="shared" si="35"/>
        <v>-0.10466</v>
      </c>
      <c r="AQ68">
        <f t="shared" si="36"/>
        <v>0.81915999999999989</v>
      </c>
      <c r="AR68" s="36">
        <v>0</v>
      </c>
      <c r="AS68" s="36">
        <v>1</v>
      </c>
      <c r="AT68">
        <f t="shared" si="37"/>
        <v>-0.39424900000000002</v>
      </c>
      <c r="AU68">
        <f t="shared" si="38"/>
        <v>3.8184999999999998</v>
      </c>
      <c r="AV68" s="36">
        <v>0</v>
      </c>
      <c r="AW68" s="36">
        <v>1</v>
      </c>
      <c r="AX68">
        <f t="shared" si="39"/>
        <v>-5.8051000000000005E-2</v>
      </c>
      <c r="AY68">
        <f t="shared" si="40"/>
        <v>0.81743999999999994</v>
      </c>
      <c r="AZ68" s="36">
        <v>0</v>
      </c>
      <c r="BA68" s="36">
        <v>0</v>
      </c>
      <c r="BB68" s="36">
        <v>44.89</v>
      </c>
      <c r="BC68" s="36">
        <v>0</v>
      </c>
      <c r="BD68" s="36">
        <v>0</v>
      </c>
      <c r="BE68" s="36">
        <v>1</v>
      </c>
      <c r="BF68">
        <f t="shared" si="41"/>
        <v>-6.1389000000000013E-2</v>
      </c>
      <c r="BG68" s="36">
        <f t="shared" si="42"/>
        <v>0.43371000000000004</v>
      </c>
      <c r="BH68" s="36">
        <v>0</v>
      </c>
      <c r="BI68" s="36">
        <v>0</v>
      </c>
      <c r="BJ68" s="36">
        <v>0.35149999999999998</v>
      </c>
      <c r="BK68" s="36">
        <v>0</v>
      </c>
      <c r="BL68" s="36">
        <v>0</v>
      </c>
      <c r="BM68" s="36">
        <v>0</v>
      </c>
      <c r="BN68">
        <f t="shared" si="43"/>
        <v>0.74873999999999996</v>
      </c>
      <c r="BO68" s="36">
        <v>0</v>
      </c>
      <c r="BP68" s="37">
        <v>0</v>
      </c>
      <c r="BQ68" s="47">
        <v>5</v>
      </c>
      <c r="BR68">
        <f t="shared" si="32"/>
        <v>0.9</v>
      </c>
    </row>
    <row r="69" spans="1:70" ht="15.75" thickBot="1" x14ac:dyDescent="0.2">
      <c r="A69" s="48" t="str">
        <f t="shared" si="20"/>
        <v>He Dreit layer_n 6</v>
      </c>
      <c r="B69" s="42" t="s">
        <v>89</v>
      </c>
      <c r="C69" s="36" t="s">
        <v>277</v>
      </c>
      <c r="D69" s="42" t="s">
        <v>234</v>
      </c>
      <c r="E69" s="36">
        <v>0</v>
      </c>
      <c r="F69" s="54">
        <v>104.9405</v>
      </c>
      <c r="G69" s="36">
        <v>0</v>
      </c>
      <c r="H69" s="36">
        <v>0</v>
      </c>
      <c r="I69" s="36">
        <v>1</v>
      </c>
      <c r="J69" s="55">
        <v>-120</v>
      </c>
      <c r="K69" s="54">
        <v>53.750059999999998</v>
      </c>
      <c r="L69" s="36">
        <v>0</v>
      </c>
      <c r="M69" s="36">
        <v>1</v>
      </c>
      <c r="N69" s="55">
        <v>-35</v>
      </c>
      <c r="O69" s="56">
        <v>44.467300000000002</v>
      </c>
      <c r="P69" s="36">
        <v>0</v>
      </c>
      <c r="Q69" s="36">
        <v>0</v>
      </c>
      <c r="R69" s="56">
        <v>0.96065</v>
      </c>
      <c r="S69" s="36">
        <v>0</v>
      </c>
      <c r="T69" s="36">
        <v>0</v>
      </c>
      <c r="U69" s="36">
        <v>0</v>
      </c>
      <c r="V69" s="36">
        <v>20</v>
      </c>
      <c r="W69" s="36">
        <v>0</v>
      </c>
      <c r="X69" s="36">
        <v>0</v>
      </c>
      <c r="Y69" s="36">
        <v>1</v>
      </c>
      <c r="Z69" s="56">
        <v>-0.1</v>
      </c>
      <c r="AA69" s="56">
        <v>0.16945987000000001</v>
      </c>
      <c r="AB69" s="36">
        <v>0</v>
      </c>
      <c r="AC69" s="36">
        <v>0</v>
      </c>
      <c r="AD69" s="54">
        <v>1.0021159999999999E-2</v>
      </c>
      <c r="AE69" s="36">
        <v>0</v>
      </c>
      <c r="AF69" s="36">
        <v>0</v>
      </c>
      <c r="AG69" s="36">
        <v>0</v>
      </c>
      <c r="AH69" s="55">
        <v>2.2199999999999999E-14</v>
      </c>
      <c r="AI69" s="36">
        <v>0</v>
      </c>
      <c r="AJ69" s="36">
        <v>0</v>
      </c>
      <c r="AK69" s="36">
        <v>1</v>
      </c>
      <c r="AL69">
        <f t="shared" si="33"/>
        <v>-0.46211999999999998</v>
      </c>
      <c r="AM69">
        <f t="shared" si="34"/>
        <v>3.1097000000000001</v>
      </c>
      <c r="AN69" s="36">
        <v>0</v>
      </c>
      <c r="AO69" s="36">
        <v>1</v>
      </c>
      <c r="AP69">
        <f t="shared" si="35"/>
        <v>-0.10466</v>
      </c>
      <c r="AQ69">
        <f t="shared" si="36"/>
        <v>0.81915999999999989</v>
      </c>
      <c r="AR69" s="36">
        <v>0</v>
      </c>
      <c r="AS69" s="36">
        <v>1</v>
      </c>
      <c r="AT69">
        <f t="shared" si="37"/>
        <v>-0.39424900000000002</v>
      </c>
      <c r="AU69">
        <f t="shared" si="38"/>
        <v>3.8184999999999998</v>
      </c>
      <c r="AV69" s="36">
        <v>0</v>
      </c>
      <c r="AW69" s="36">
        <v>1</v>
      </c>
      <c r="AX69">
        <f t="shared" si="39"/>
        <v>-5.8051000000000005E-2</v>
      </c>
      <c r="AY69">
        <f t="shared" si="40"/>
        <v>0.81743999999999994</v>
      </c>
      <c r="AZ69" s="36">
        <v>0</v>
      </c>
      <c r="BA69" s="36">
        <v>0</v>
      </c>
      <c r="BB69" s="36">
        <v>44.89</v>
      </c>
      <c r="BC69" s="36">
        <v>0</v>
      </c>
      <c r="BD69" s="36">
        <v>0</v>
      </c>
      <c r="BE69" s="36">
        <v>1</v>
      </c>
      <c r="BF69">
        <f t="shared" si="41"/>
        <v>-6.1389000000000013E-2</v>
      </c>
      <c r="BG69" s="36">
        <f t="shared" si="42"/>
        <v>0.43371000000000004</v>
      </c>
      <c r="BH69" s="36">
        <v>0</v>
      </c>
      <c r="BI69" s="36">
        <v>0</v>
      </c>
      <c r="BJ69" s="36">
        <v>0.35149999999999998</v>
      </c>
      <c r="BK69" s="36">
        <v>0</v>
      </c>
      <c r="BL69" s="36">
        <v>0</v>
      </c>
      <c r="BM69" s="36">
        <v>0</v>
      </c>
      <c r="BN69">
        <f t="shared" si="43"/>
        <v>0.74873999999999996</v>
      </c>
      <c r="BO69" s="36">
        <v>0</v>
      </c>
      <c r="BP69" s="37">
        <v>0</v>
      </c>
      <c r="BQ69" s="47">
        <v>6</v>
      </c>
      <c r="BR69">
        <f t="shared" si="32"/>
        <v>0.9</v>
      </c>
    </row>
    <row r="70" spans="1:70" ht="15.75" thickBot="1" x14ac:dyDescent="0.2">
      <c r="A70" s="48" t="str">
        <f t="shared" si="20"/>
        <v>He Dreit layer_n 7</v>
      </c>
      <c r="B70" s="42" t="s">
        <v>89</v>
      </c>
      <c r="C70" s="36" t="s">
        <v>277</v>
      </c>
      <c r="D70" s="42" t="s">
        <v>234</v>
      </c>
      <c r="E70" s="36">
        <v>0</v>
      </c>
      <c r="F70" s="54">
        <v>125.1095</v>
      </c>
      <c r="G70" s="36">
        <v>0</v>
      </c>
      <c r="H70" s="36">
        <v>0</v>
      </c>
      <c r="I70" s="36">
        <v>1</v>
      </c>
      <c r="J70" s="55">
        <v>25.2</v>
      </c>
      <c r="K70" s="54">
        <v>1.0000009999999999</v>
      </c>
      <c r="L70" s="36">
        <v>0</v>
      </c>
      <c r="M70" s="36">
        <v>1</v>
      </c>
      <c r="N70" s="55">
        <v>5.73</v>
      </c>
      <c r="O70" s="56">
        <v>0.34039999999999998</v>
      </c>
      <c r="P70" s="36">
        <v>0</v>
      </c>
      <c r="Q70" s="36">
        <v>0</v>
      </c>
      <c r="R70" s="56">
        <v>0.95811999999999997</v>
      </c>
      <c r="S70" s="36">
        <v>0</v>
      </c>
      <c r="T70" s="36">
        <v>0</v>
      </c>
      <c r="U70" s="36">
        <v>0</v>
      </c>
      <c r="V70" s="36">
        <v>20</v>
      </c>
      <c r="W70" s="36">
        <v>0</v>
      </c>
      <c r="X70" s="36">
        <v>0</v>
      </c>
      <c r="Y70" s="36">
        <v>1</v>
      </c>
      <c r="Z70" s="56">
        <v>-6.970809E-2</v>
      </c>
      <c r="AA70" s="56">
        <v>0.13784335</v>
      </c>
      <c r="AB70" s="36">
        <v>0</v>
      </c>
      <c r="AC70" s="36">
        <v>0</v>
      </c>
      <c r="AD70" s="54">
        <v>30.0025792</v>
      </c>
      <c r="AE70" s="36">
        <v>0</v>
      </c>
      <c r="AF70" s="36">
        <v>0</v>
      </c>
      <c r="AG70" s="36">
        <v>0</v>
      </c>
      <c r="AH70" s="55">
        <v>4.0300000000000002E-14</v>
      </c>
      <c r="AI70" s="36">
        <v>0</v>
      </c>
      <c r="AJ70" s="36">
        <v>0</v>
      </c>
      <c r="AK70" s="36">
        <v>1</v>
      </c>
      <c r="AL70">
        <f t="shared" si="33"/>
        <v>-0.46211999999999998</v>
      </c>
      <c r="AM70">
        <f t="shared" si="34"/>
        <v>3.1097000000000001</v>
      </c>
      <c r="AN70" s="36">
        <v>0</v>
      </c>
      <c r="AO70" s="36">
        <v>1</v>
      </c>
      <c r="AP70">
        <f t="shared" si="35"/>
        <v>-0.10466</v>
      </c>
      <c r="AQ70">
        <f t="shared" si="36"/>
        <v>0.81915999999999989</v>
      </c>
      <c r="AR70" s="36">
        <v>0</v>
      </c>
      <c r="AS70" s="36">
        <v>1</v>
      </c>
      <c r="AT70">
        <f t="shared" si="37"/>
        <v>-0.39424900000000002</v>
      </c>
      <c r="AU70">
        <f t="shared" si="38"/>
        <v>3.8184999999999998</v>
      </c>
      <c r="AV70" s="36">
        <v>0</v>
      </c>
      <c r="AW70" s="36">
        <v>1</v>
      </c>
      <c r="AX70">
        <f t="shared" si="39"/>
        <v>-5.8051000000000005E-2</v>
      </c>
      <c r="AY70">
        <f t="shared" si="40"/>
        <v>0.81743999999999994</v>
      </c>
      <c r="AZ70" s="36">
        <v>0</v>
      </c>
      <c r="BA70" s="36">
        <v>0</v>
      </c>
      <c r="BB70" s="36">
        <v>44.89</v>
      </c>
      <c r="BC70" s="36">
        <v>0</v>
      </c>
      <c r="BD70" s="36">
        <v>0</v>
      </c>
      <c r="BE70" s="36">
        <v>1</v>
      </c>
      <c r="BF70">
        <f t="shared" si="41"/>
        <v>-6.1389000000000013E-2</v>
      </c>
      <c r="BG70" s="36">
        <f t="shared" si="42"/>
        <v>0.43371000000000004</v>
      </c>
      <c r="BH70" s="36">
        <v>0</v>
      </c>
      <c r="BI70" s="36">
        <v>0</v>
      </c>
      <c r="BJ70" s="36">
        <v>0.35149999999999998</v>
      </c>
      <c r="BK70" s="36">
        <v>0</v>
      </c>
      <c r="BL70" s="36">
        <v>0</v>
      </c>
      <c r="BM70" s="36">
        <v>0</v>
      </c>
      <c r="BN70">
        <f t="shared" si="43"/>
        <v>0.74873999999999996</v>
      </c>
      <c r="BO70" s="36">
        <v>0</v>
      </c>
      <c r="BP70" s="37">
        <v>0</v>
      </c>
      <c r="BQ70" s="47">
        <v>7</v>
      </c>
      <c r="BR70">
        <f t="shared" si="32"/>
        <v>0.9</v>
      </c>
    </row>
    <row r="71" spans="1:70" ht="15.75" thickBot="1" x14ac:dyDescent="0.2">
      <c r="A71" s="48" t="str">
        <f t="shared" si="20"/>
        <v>He Dreit layer_n 8</v>
      </c>
      <c r="B71" s="42" t="s">
        <v>89</v>
      </c>
      <c r="C71" s="36" t="s">
        <v>277</v>
      </c>
      <c r="D71" s="42" t="s">
        <v>234</v>
      </c>
      <c r="E71" s="36">
        <v>0</v>
      </c>
      <c r="F71" s="54">
        <v>87.860100000000003</v>
      </c>
      <c r="G71" s="36">
        <v>0</v>
      </c>
      <c r="H71" s="36">
        <v>0</v>
      </c>
      <c r="I71" s="36">
        <v>1</v>
      </c>
      <c r="J71" s="55">
        <v>-120</v>
      </c>
      <c r="K71" s="54">
        <v>87.967439999999996</v>
      </c>
      <c r="L71" s="36">
        <v>0</v>
      </c>
      <c r="M71" s="36">
        <v>1</v>
      </c>
      <c r="N71" s="55">
        <v>-24</v>
      </c>
      <c r="O71" s="56">
        <v>41.964599999999997</v>
      </c>
      <c r="P71" s="36">
        <v>0</v>
      </c>
      <c r="Q71" s="36">
        <v>0</v>
      </c>
      <c r="R71" s="56">
        <v>0.96601000000000004</v>
      </c>
      <c r="S71" s="36">
        <v>0</v>
      </c>
      <c r="T71" s="36">
        <v>0</v>
      </c>
      <c r="U71" s="36">
        <v>0</v>
      </c>
      <c r="V71" s="36">
        <v>20</v>
      </c>
      <c r="W71" s="36">
        <v>0</v>
      </c>
      <c r="X71" s="36">
        <v>0</v>
      </c>
      <c r="Y71" s="36">
        <v>1</v>
      </c>
      <c r="Z71" s="56">
        <v>-9.9999980000000002E-2</v>
      </c>
      <c r="AA71" s="56">
        <v>0.18693423000000001</v>
      </c>
      <c r="AB71" s="36">
        <v>0</v>
      </c>
      <c r="AC71" s="36">
        <v>0</v>
      </c>
      <c r="AD71" s="54">
        <v>39.999992499999998</v>
      </c>
      <c r="AE71" s="36">
        <v>0</v>
      </c>
      <c r="AF71" s="36">
        <v>0</v>
      </c>
      <c r="AG71" s="36">
        <v>0</v>
      </c>
      <c r="AH71" s="55">
        <v>2.2199999999999999E-14</v>
      </c>
      <c r="AI71" s="36">
        <v>0</v>
      </c>
      <c r="AJ71" s="36">
        <v>0</v>
      </c>
      <c r="AK71" s="36">
        <v>1</v>
      </c>
      <c r="AL71">
        <f t="shared" si="33"/>
        <v>-0.46211999999999998</v>
      </c>
      <c r="AM71">
        <f t="shared" si="34"/>
        <v>3.1097000000000001</v>
      </c>
      <c r="AN71" s="36">
        <v>0</v>
      </c>
      <c r="AO71" s="36">
        <v>1</v>
      </c>
      <c r="AP71">
        <f t="shared" si="35"/>
        <v>-0.10466</v>
      </c>
      <c r="AQ71">
        <f t="shared" si="36"/>
        <v>0.81915999999999989</v>
      </c>
      <c r="AR71" s="36">
        <v>0</v>
      </c>
      <c r="AS71" s="36">
        <v>1</v>
      </c>
      <c r="AT71">
        <f t="shared" si="37"/>
        <v>-0.39424900000000002</v>
      </c>
      <c r="AU71">
        <f t="shared" si="38"/>
        <v>3.8184999999999998</v>
      </c>
      <c r="AV71" s="36">
        <v>0</v>
      </c>
      <c r="AW71" s="36">
        <v>1</v>
      </c>
      <c r="AX71">
        <f t="shared" si="39"/>
        <v>-5.8051000000000005E-2</v>
      </c>
      <c r="AY71">
        <f t="shared" si="40"/>
        <v>0.81743999999999994</v>
      </c>
      <c r="AZ71" s="36">
        <v>0</v>
      </c>
      <c r="BA71" s="36">
        <v>0</v>
      </c>
      <c r="BB71" s="36">
        <v>44.89</v>
      </c>
      <c r="BC71" s="36">
        <v>0</v>
      </c>
      <c r="BD71" s="36">
        <v>0</v>
      </c>
      <c r="BE71" s="36">
        <v>1</v>
      </c>
      <c r="BF71">
        <f t="shared" si="41"/>
        <v>-6.1389000000000013E-2</v>
      </c>
      <c r="BG71" s="36">
        <f t="shared" si="42"/>
        <v>0.43371000000000004</v>
      </c>
      <c r="BH71" s="36">
        <v>0</v>
      </c>
      <c r="BI71" s="36">
        <v>0</v>
      </c>
      <c r="BJ71" s="36">
        <v>0.35149999999999998</v>
      </c>
      <c r="BK71" s="36">
        <v>0</v>
      </c>
      <c r="BL71" s="36">
        <v>0</v>
      </c>
      <c r="BM71" s="36">
        <v>0</v>
      </c>
      <c r="BN71">
        <f t="shared" si="43"/>
        <v>0.74873999999999996</v>
      </c>
      <c r="BO71" s="36">
        <v>0</v>
      </c>
      <c r="BP71" s="37">
        <v>0</v>
      </c>
      <c r="BQ71" s="47">
        <v>8</v>
      </c>
      <c r="BR71">
        <f t="shared" si="32"/>
        <v>0.9</v>
      </c>
    </row>
    <row r="72" spans="1:70" ht="15.75" thickBot="1" x14ac:dyDescent="0.2">
      <c r="A72" s="48" t="str">
        <f t="shared" si="20"/>
        <v>He Dreit layer_n 9</v>
      </c>
      <c r="B72" s="42" t="s">
        <v>89</v>
      </c>
      <c r="C72" s="36" t="s">
        <v>277</v>
      </c>
      <c r="D72" s="42" t="s">
        <v>234</v>
      </c>
      <c r="E72" s="36">
        <v>0</v>
      </c>
      <c r="F72" s="54">
        <v>999.99900000000002</v>
      </c>
      <c r="G72" s="36">
        <v>0</v>
      </c>
      <c r="H72" s="36">
        <v>0</v>
      </c>
      <c r="I72" s="36">
        <v>1</v>
      </c>
      <c r="J72" s="55">
        <v>34</v>
      </c>
      <c r="K72" s="54">
        <v>32.80498</v>
      </c>
      <c r="L72" s="36">
        <v>0</v>
      </c>
      <c r="M72" s="36">
        <v>1</v>
      </c>
      <c r="N72" s="55">
        <v>-2.1800000000000002</v>
      </c>
      <c r="O72" s="56">
        <v>9.5936000000000003</v>
      </c>
      <c r="P72" s="36">
        <v>0</v>
      </c>
      <c r="Q72" s="36">
        <v>0</v>
      </c>
      <c r="R72" s="56">
        <v>0.94565999999999995</v>
      </c>
      <c r="S72" s="36">
        <v>0</v>
      </c>
      <c r="T72" s="36">
        <v>0</v>
      </c>
      <c r="U72" s="36">
        <v>0</v>
      </c>
      <c r="V72" s="36">
        <v>20</v>
      </c>
      <c r="W72" s="36">
        <v>0</v>
      </c>
      <c r="X72" s="36">
        <v>0</v>
      </c>
      <c r="Y72" s="36">
        <v>1</v>
      </c>
      <c r="Z72" s="56">
        <v>-4.0947509999999999E-2</v>
      </c>
      <c r="AA72" s="56">
        <v>0.17393981</v>
      </c>
      <c r="AB72" s="36">
        <v>0</v>
      </c>
      <c r="AC72" s="36">
        <v>0</v>
      </c>
      <c r="AD72" s="54">
        <v>40</v>
      </c>
      <c r="AE72" s="36">
        <v>0</v>
      </c>
      <c r="AF72" s="36">
        <v>0</v>
      </c>
      <c r="AG72" s="36">
        <v>0</v>
      </c>
      <c r="AH72" s="55">
        <v>3.7899999999999998E-12</v>
      </c>
      <c r="AI72" s="36">
        <v>0</v>
      </c>
      <c r="AJ72" s="36">
        <v>0</v>
      </c>
      <c r="AK72" s="36">
        <v>1</v>
      </c>
      <c r="AL72">
        <f t="shared" si="33"/>
        <v>-0.46211999999999998</v>
      </c>
      <c r="AM72">
        <f t="shared" si="34"/>
        <v>3.1097000000000001</v>
      </c>
      <c r="AN72" s="36">
        <v>0</v>
      </c>
      <c r="AO72" s="36">
        <v>1</v>
      </c>
      <c r="AP72">
        <f t="shared" si="35"/>
        <v>-0.10466</v>
      </c>
      <c r="AQ72">
        <f t="shared" si="36"/>
        <v>0.81915999999999989</v>
      </c>
      <c r="AR72" s="36">
        <v>0</v>
      </c>
      <c r="AS72" s="36">
        <v>1</v>
      </c>
      <c r="AT72">
        <f t="shared" si="37"/>
        <v>-0.39424900000000002</v>
      </c>
      <c r="AU72">
        <f t="shared" si="38"/>
        <v>3.8184999999999998</v>
      </c>
      <c r="AV72" s="36">
        <v>0</v>
      </c>
      <c r="AW72" s="36">
        <v>1</v>
      </c>
      <c r="AX72">
        <f t="shared" si="39"/>
        <v>-5.8051000000000005E-2</v>
      </c>
      <c r="AY72">
        <f t="shared" si="40"/>
        <v>0.81743999999999994</v>
      </c>
      <c r="AZ72" s="36">
        <v>0</v>
      </c>
      <c r="BA72" s="36">
        <v>0</v>
      </c>
      <c r="BB72" s="36">
        <v>44.89</v>
      </c>
      <c r="BC72" s="36">
        <v>0</v>
      </c>
      <c r="BD72" s="36">
        <v>0</v>
      </c>
      <c r="BE72" s="36">
        <v>1</v>
      </c>
      <c r="BF72">
        <f t="shared" si="41"/>
        <v>-6.1389000000000013E-2</v>
      </c>
      <c r="BG72" s="36">
        <f t="shared" si="42"/>
        <v>0.43371000000000004</v>
      </c>
      <c r="BH72" s="36">
        <v>0</v>
      </c>
      <c r="BI72" s="36">
        <v>0</v>
      </c>
      <c r="BJ72" s="36">
        <v>0.35149999999999998</v>
      </c>
      <c r="BK72" s="36">
        <v>0</v>
      </c>
      <c r="BL72" s="36">
        <v>0</v>
      </c>
      <c r="BM72" s="36">
        <v>0</v>
      </c>
      <c r="BN72">
        <f t="shared" si="43"/>
        <v>0.74873999999999996</v>
      </c>
      <c r="BO72" s="36">
        <v>0</v>
      </c>
      <c r="BP72" s="37">
        <v>0</v>
      </c>
      <c r="BQ72" s="47">
        <v>9</v>
      </c>
      <c r="BR72">
        <f t="shared" si="32"/>
        <v>0.9</v>
      </c>
    </row>
    <row r="73" spans="1:70" ht="15.75" thickBot="1" x14ac:dyDescent="0.2">
      <c r="A73" s="48" t="str">
        <f t="shared" ref="A73:A77" si="44">"He Dreit layer_n"&amp;" "&amp;BQ73</f>
        <v>He Dreit layer_n 10</v>
      </c>
      <c r="B73" s="42" t="s">
        <v>89</v>
      </c>
      <c r="C73" s="36" t="s">
        <v>277</v>
      </c>
      <c r="D73" s="42" t="s">
        <v>234</v>
      </c>
      <c r="E73" s="36">
        <v>0</v>
      </c>
      <c r="F73" s="54">
        <v>999.99980000000005</v>
      </c>
      <c r="G73" s="36">
        <v>0</v>
      </c>
      <c r="H73" s="36">
        <v>0</v>
      </c>
      <c r="I73" s="36">
        <v>1</v>
      </c>
      <c r="J73" s="55">
        <v>39.6</v>
      </c>
      <c r="K73" s="54">
        <v>33.855240000000002</v>
      </c>
      <c r="L73" s="36">
        <v>0</v>
      </c>
      <c r="M73" s="36">
        <v>1</v>
      </c>
      <c r="N73" s="55">
        <v>2.14</v>
      </c>
      <c r="O73" s="56">
        <v>3.4022800000000002</v>
      </c>
      <c r="P73" s="36">
        <v>0</v>
      </c>
      <c r="Q73" s="36">
        <v>0</v>
      </c>
      <c r="R73" s="56">
        <v>0.96209999999999996</v>
      </c>
      <c r="S73" s="36">
        <v>0</v>
      </c>
      <c r="T73" s="36">
        <v>0</v>
      </c>
      <c r="U73" s="36">
        <v>0</v>
      </c>
      <c r="V73" s="36">
        <v>20</v>
      </c>
      <c r="W73" s="36">
        <v>0</v>
      </c>
      <c r="X73" s="36">
        <v>0</v>
      </c>
      <c r="Y73" s="36">
        <v>1</v>
      </c>
      <c r="Z73" s="56">
        <v>-4.0000109999999998E-2</v>
      </c>
      <c r="AA73" s="56">
        <v>0.17990953000000001</v>
      </c>
      <c r="AB73" s="36">
        <v>0</v>
      </c>
      <c r="AC73" s="36">
        <v>0</v>
      </c>
      <c r="AD73" s="54">
        <v>40</v>
      </c>
      <c r="AE73" s="36">
        <v>0</v>
      </c>
      <c r="AF73" s="36">
        <v>0</v>
      </c>
      <c r="AG73" s="36">
        <v>0</v>
      </c>
      <c r="AH73" s="55">
        <v>2.7699999999999998E-13</v>
      </c>
      <c r="AI73" s="36">
        <v>0</v>
      </c>
      <c r="AJ73" s="36">
        <v>0</v>
      </c>
      <c r="AK73" s="36">
        <v>1</v>
      </c>
      <c r="AL73">
        <f t="shared" ref="AL73:AL77" si="45">0.1695-0.7018*BR73</f>
        <v>0.16950000000000001</v>
      </c>
      <c r="AM73">
        <f t="shared" ref="AM73:AM77" si="46">0.515+2.883*BR73</f>
        <v>0.51500000000000001</v>
      </c>
      <c r="AN73" s="36">
        <v>0</v>
      </c>
      <c r="AO73" s="36">
        <v>1</v>
      </c>
      <c r="AP73">
        <f t="shared" ref="AP73:AP77" si="47">0.03988-0.1606*BR73</f>
        <v>3.9879999999999999E-2</v>
      </c>
      <c r="AQ73">
        <f t="shared" ref="AQ73:AQ77" si="48">0.09952+0.7996*BR73</f>
        <v>9.9519999999999997E-2</v>
      </c>
      <c r="AR73" s="36">
        <v>0</v>
      </c>
      <c r="AS73" s="36">
        <v>1</v>
      </c>
      <c r="AT73">
        <f t="shared" ref="AT73:AT77" si="49">-0.007969-0.4292*BR73</f>
        <v>-7.9690000000000004E-3</v>
      </c>
      <c r="AU73">
        <f t="shared" ref="AU73:AU77" si="50">6.505-2.985*BR73</f>
        <v>6.5049999999999999</v>
      </c>
      <c r="AV73" s="36">
        <v>0</v>
      </c>
      <c r="AW73" s="36">
        <v>1</v>
      </c>
      <c r="AX73">
        <f t="shared" ref="AX73:AX77" si="51">0.004994-0.07005*BR73</f>
        <v>4.9940000000000002E-3</v>
      </c>
      <c r="AY73">
        <f t="shared" ref="AY73:AY77" si="52">0.09978+0.7974*BR73</f>
        <v>9.9779999999999994E-2</v>
      </c>
      <c r="AZ73" s="36">
        <v>0</v>
      </c>
      <c r="BA73" s="36">
        <v>0</v>
      </c>
      <c r="BB73" s="36">
        <v>44.89</v>
      </c>
      <c r="BC73" s="36">
        <v>0</v>
      </c>
      <c r="BD73" s="36">
        <v>0</v>
      </c>
      <c r="BE73" s="36">
        <v>1</v>
      </c>
      <c r="BF73">
        <f t="shared" ref="BF73:BF77" si="53">0.01998-0.09041*BR73</f>
        <v>1.9980000000000001E-2</v>
      </c>
      <c r="BG73" s="36">
        <f t="shared" ref="BG73:BG77" si="54">0.09981+0.371*BR73</f>
        <v>9.9809999999999996E-2</v>
      </c>
      <c r="BH73" s="36">
        <v>0</v>
      </c>
      <c r="BI73" s="36">
        <v>0</v>
      </c>
      <c r="BJ73" s="36">
        <v>0.35149999999999998</v>
      </c>
      <c r="BK73" s="36">
        <v>0</v>
      </c>
      <c r="BL73" s="36">
        <v>0</v>
      </c>
      <c r="BM73" s="36">
        <v>0</v>
      </c>
      <c r="BN73">
        <f t="shared" ref="BN73:BN77" si="55">0.3+0.4986*BR73</f>
        <v>0.3</v>
      </c>
      <c r="BO73" s="36">
        <v>0</v>
      </c>
      <c r="BP73" s="37">
        <v>0</v>
      </c>
      <c r="BQ73" s="53">
        <v>10</v>
      </c>
    </row>
    <row r="74" spans="1:70" ht="15.75" thickBot="1" x14ac:dyDescent="0.2">
      <c r="A74" s="48" t="str">
        <f t="shared" si="44"/>
        <v>He Dreit layer_n 11</v>
      </c>
      <c r="B74" s="42" t="s">
        <v>89</v>
      </c>
      <c r="C74" s="36" t="s">
        <v>277</v>
      </c>
      <c r="D74" s="42" t="s">
        <v>234</v>
      </c>
      <c r="E74" s="36">
        <v>0</v>
      </c>
      <c r="F74" s="54">
        <v>699.99850000000004</v>
      </c>
      <c r="G74" s="36">
        <v>0</v>
      </c>
      <c r="H74" s="36">
        <v>0</v>
      </c>
      <c r="I74" s="36">
        <v>1</v>
      </c>
      <c r="J74" s="55">
        <v>14.2</v>
      </c>
      <c r="K74" s="54">
        <v>27.800930000000001</v>
      </c>
      <c r="L74" s="36">
        <v>0</v>
      </c>
      <c r="M74" s="36">
        <v>1</v>
      </c>
      <c r="N74" s="55">
        <v>0.45200000000000001</v>
      </c>
      <c r="O74" s="56">
        <v>5.3412199999999999</v>
      </c>
      <c r="P74" s="36">
        <v>0</v>
      </c>
      <c r="Q74" s="36">
        <v>0</v>
      </c>
      <c r="R74" s="56">
        <v>0.94466000000000006</v>
      </c>
      <c r="S74" s="36">
        <v>0</v>
      </c>
      <c r="T74" s="36">
        <v>0</v>
      </c>
      <c r="U74" s="36">
        <v>0</v>
      </c>
      <c r="V74" s="36">
        <v>20</v>
      </c>
      <c r="W74" s="36">
        <v>0</v>
      </c>
      <c r="X74" s="36">
        <v>0</v>
      </c>
      <c r="Y74" s="36">
        <v>1</v>
      </c>
      <c r="Z74" s="56">
        <v>-3.985826E-2</v>
      </c>
      <c r="AA74" s="56">
        <v>0.18360509999999999</v>
      </c>
      <c r="AB74" s="36">
        <v>0</v>
      </c>
      <c r="AC74" s="36">
        <v>0</v>
      </c>
      <c r="AD74" s="54">
        <v>40</v>
      </c>
      <c r="AE74" s="36">
        <v>0</v>
      </c>
      <c r="AF74" s="36">
        <v>0</v>
      </c>
      <c r="AG74" s="36">
        <v>0</v>
      </c>
      <c r="AH74" s="55">
        <v>6.1399999999999996E-14</v>
      </c>
      <c r="AI74" s="36">
        <v>0</v>
      </c>
      <c r="AJ74" s="36">
        <v>0</v>
      </c>
      <c r="AK74" s="36">
        <v>1</v>
      </c>
      <c r="AL74">
        <f t="shared" si="45"/>
        <v>0.16950000000000001</v>
      </c>
      <c r="AM74">
        <f t="shared" si="46"/>
        <v>0.51500000000000001</v>
      </c>
      <c r="AN74" s="36">
        <v>0</v>
      </c>
      <c r="AO74" s="36">
        <v>1</v>
      </c>
      <c r="AP74">
        <f t="shared" si="47"/>
        <v>3.9879999999999999E-2</v>
      </c>
      <c r="AQ74">
        <f t="shared" si="48"/>
        <v>9.9519999999999997E-2</v>
      </c>
      <c r="AR74" s="36">
        <v>0</v>
      </c>
      <c r="AS74" s="36">
        <v>1</v>
      </c>
      <c r="AT74">
        <f t="shared" si="49"/>
        <v>-7.9690000000000004E-3</v>
      </c>
      <c r="AU74">
        <f t="shared" si="50"/>
        <v>6.5049999999999999</v>
      </c>
      <c r="AV74" s="36">
        <v>0</v>
      </c>
      <c r="AW74" s="36">
        <v>1</v>
      </c>
      <c r="AX74">
        <f t="shared" si="51"/>
        <v>4.9940000000000002E-3</v>
      </c>
      <c r="AY74">
        <f t="shared" si="52"/>
        <v>9.9779999999999994E-2</v>
      </c>
      <c r="AZ74" s="36">
        <v>0</v>
      </c>
      <c r="BA74" s="36">
        <v>0</v>
      </c>
      <c r="BB74" s="36">
        <v>44.89</v>
      </c>
      <c r="BC74" s="36">
        <v>0</v>
      </c>
      <c r="BD74" s="36">
        <v>0</v>
      </c>
      <c r="BE74" s="36">
        <v>1</v>
      </c>
      <c r="BF74">
        <f t="shared" si="53"/>
        <v>1.9980000000000001E-2</v>
      </c>
      <c r="BG74" s="36">
        <f t="shared" si="54"/>
        <v>9.9809999999999996E-2</v>
      </c>
      <c r="BH74" s="36">
        <v>0</v>
      </c>
      <c r="BI74" s="36">
        <v>0</v>
      </c>
      <c r="BJ74" s="36">
        <v>0.35149999999999998</v>
      </c>
      <c r="BK74" s="36">
        <v>0</v>
      </c>
      <c r="BL74" s="36">
        <v>0</v>
      </c>
      <c r="BM74" s="36">
        <v>0</v>
      </c>
      <c r="BN74">
        <f t="shared" si="55"/>
        <v>0.3</v>
      </c>
      <c r="BO74" s="36">
        <v>0</v>
      </c>
      <c r="BP74" s="37">
        <v>0</v>
      </c>
      <c r="BQ74" s="47">
        <v>11</v>
      </c>
    </row>
    <row r="75" spans="1:70" ht="15.75" thickBot="1" x14ac:dyDescent="0.2">
      <c r="A75" s="48" t="str">
        <f t="shared" si="44"/>
        <v>He Dreit layer_n 12</v>
      </c>
      <c r="B75" s="42" t="s">
        <v>89</v>
      </c>
      <c r="C75" s="36" t="s">
        <v>277</v>
      </c>
      <c r="D75" s="42" t="s">
        <v>234</v>
      </c>
      <c r="E75" s="36">
        <v>0</v>
      </c>
      <c r="F75" s="54">
        <v>699.99959999999999</v>
      </c>
      <c r="G75" s="36">
        <v>0</v>
      </c>
      <c r="H75" s="36">
        <v>0</v>
      </c>
      <c r="I75" s="36">
        <v>1</v>
      </c>
      <c r="J75" s="55">
        <v>3.99</v>
      </c>
      <c r="K75" s="54">
        <v>25.06784</v>
      </c>
      <c r="L75" s="36">
        <v>0</v>
      </c>
      <c r="M75" s="36">
        <v>1</v>
      </c>
      <c r="N75" s="55">
        <v>-3.03</v>
      </c>
      <c r="O75" s="56">
        <v>11.6038</v>
      </c>
      <c r="P75" s="36">
        <v>0</v>
      </c>
      <c r="Q75" s="36">
        <v>0</v>
      </c>
      <c r="R75" s="56">
        <v>0.94396000000000002</v>
      </c>
      <c r="S75" s="36">
        <v>0</v>
      </c>
      <c r="T75" s="36">
        <v>0</v>
      </c>
      <c r="U75" s="36">
        <v>0</v>
      </c>
      <c r="V75" s="36">
        <v>20</v>
      </c>
      <c r="W75" s="36">
        <v>0</v>
      </c>
      <c r="X75" s="36">
        <v>0</v>
      </c>
      <c r="Y75" s="36">
        <v>1</v>
      </c>
      <c r="Z75" s="56">
        <v>-4.4067540000000002E-2</v>
      </c>
      <c r="AA75" s="56">
        <v>0.18554900999999999</v>
      </c>
      <c r="AB75" s="36">
        <v>0</v>
      </c>
      <c r="AC75" s="36">
        <v>0</v>
      </c>
      <c r="AD75" s="54">
        <v>39.999999899999999</v>
      </c>
      <c r="AE75" s="36">
        <v>0</v>
      </c>
      <c r="AF75" s="36">
        <v>0</v>
      </c>
      <c r="AG75" s="36">
        <v>0</v>
      </c>
      <c r="AH75" s="55">
        <v>1.9200000000000001E-10</v>
      </c>
      <c r="AI75" s="36">
        <v>0</v>
      </c>
      <c r="AJ75" s="36">
        <v>0</v>
      </c>
      <c r="AK75" s="36">
        <v>1</v>
      </c>
      <c r="AL75">
        <f t="shared" si="45"/>
        <v>0.16950000000000001</v>
      </c>
      <c r="AM75">
        <f t="shared" si="46"/>
        <v>0.51500000000000001</v>
      </c>
      <c r="AN75" s="36">
        <v>0</v>
      </c>
      <c r="AO75" s="36">
        <v>1</v>
      </c>
      <c r="AP75">
        <f t="shared" si="47"/>
        <v>3.9879999999999999E-2</v>
      </c>
      <c r="AQ75">
        <f t="shared" si="48"/>
        <v>9.9519999999999997E-2</v>
      </c>
      <c r="AR75" s="36">
        <v>0</v>
      </c>
      <c r="AS75" s="36">
        <v>1</v>
      </c>
      <c r="AT75">
        <f t="shared" si="49"/>
        <v>-7.9690000000000004E-3</v>
      </c>
      <c r="AU75">
        <f t="shared" si="50"/>
        <v>6.5049999999999999</v>
      </c>
      <c r="AV75" s="36">
        <v>0</v>
      </c>
      <c r="AW75" s="36">
        <v>1</v>
      </c>
      <c r="AX75">
        <f t="shared" si="51"/>
        <v>4.9940000000000002E-3</v>
      </c>
      <c r="AY75">
        <f t="shared" si="52"/>
        <v>9.9779999999999994E-2</v>
      </c>
      <c r="AZ75" s="36">
        <v>0</v>
      </c>
      <c r="BA75" s="36">
        <v>0</v>
      </c>
      <c r="BB75" s="36">
        <v>44.89</v>
      </c>
      <c r="BC75" s="36">
        <v>0</v>
      </c>
      <c r="BD75" s="36">
        <v>0</v>
      </c>
      <c r="BE75" s="36">
        <v>1</v>
      </c>
      <c r="BF75">
        <f t="shared" si="53"/>
        <v>1.9980000000000001E-2</v>
      </c>
      <c r="BG75" s="36">
        <f t="shared" si="54"/>
        <v>9.9809999999999996E-2</v>
      </c>
      <c r="BH75" s="36">
        <v>0</v>
      </c>
      <c r="BI75" s="36">
        <v>0</v>
      </c>
      <c r="BJ75" s="36">
        <v>0.35149999999999998</v>
      </c>
      <c r="BK75" s="36">
        <v>0</v>
      </c>
      <c r="BL75" s="36">
        <v>0</v>
      </c>
      <c r="BM75" s="36">
        <v>0</v>
      </c>
      <c r="BN75">
        <f t="shared" si="55"/>
        <v>0.3</v>
      </c>
      <c r="BO75" s="36">
        <v>0</v>
      </c>
      <c r="BP75" s="37">
        <v>0</v>
      </c>
      <c r="BQ75" s="47">
        <v>12</v>
      </c>
    </row>
    <row r="76" spans="1:70" ht="15.75" thickBot="1" x14ac:dyDescent="0.2">
      <c r="A76" s="48" t="str">
        <f t="shared" si="44"/>
        <v>He Dreit layer_n 13</v>
      </c>
      <c r="B76" s="42" t="s">
        <v>89</v>
      </c>
      <c r="C76" s="36" t="s">
        <v>277</v>
      </c>
      <c r="D76" s="42" t="s">
        <v>234</v>
      </c>
      <c r="E76" s="36">
        <v>0</v>
      </c>
      <c r="F76" s="54">
        <v>699.9973</v>
      </c>
      <c r="G76" s="36">
        <v>0</v>
      </c>
      <c r="H76" s="36">
        <v>0</v>
      </c>
      <c r="I76" s="36">
        <v>1</v>
      </c>
      <c r="J76" s="55">
        <v>-16.399999999999999</v>
      </c>
      <c r="K76" s="54">
        <v>22.38298</v>
      </c>
      <c r="L76" s="36">
        <v>0</v>
      </c>
      <c r="M76" s="36">
        <v>1</v>
      </c>
      <c r="N76" s="55">
        <v>1.1499999999999999</v>
      </c>
      <c r="O76" s="56">
        <v>8.08643</v>
      </c>
      <c r="P76" s="36">
        <v>0</v>
      </c>
      <c r="Q76" s="36">
        <v>0</v>
      </c>
      <c r="R76" s="56">
        <v>0.92723999999999995</v>
      </c>
      <c r="S76" s="36">
        <v>0</v>
      </c>
      <c r="T76" s="36">
        <v>0</v>
      </c>
      <c r="U76" s="36">
        <v>0</v>
      </c>
      <c r="V76" s="36">
        <v>20</v>
      </c>
      <c r="W76" s="36">
        <v>0</v>
      </c>
      <c r="X76" s="36">
        <v>0</v>
      </c>
      <c r="Y76" s="36">
        <v>1</v>
      </c>
      <c r="Z76" s="56">
        <v>-4.0915590000000002E-2</v>
      </c>
      <c r="AA76" s="56">
        <v>0.18713715</v>
      </c>
      <c r="AB76" s="36">
        <v>0</v>
      </c>
      <c r="AC76" s="36">
        <v>0</v>
      </c>
      <c r="AD76" s="54">
        <v>1.015389E-2</v>
      </c>
      <c r="AE76" s="36">
        <v>0</v>
      </c>
      <c r="AF76" s="36">
        <v>0</v>
      </c>
      <c r="AG76" s="36">
        <v>0</v>
      </c>
      <c r="AH76" s="55">
        <v>2.4600000000000001E-14</v>
      </c>
      <c r="AI76" s="36">
        <v>0</v>
      </c>
      <c r="AJ76" s="36">
        <v>0</v>
      </c>
      <c r="AK76" s="36">
        <v>1</v>
      </c>
      <c r="AL76">
        <f t="shared" si="45"/>
        <v>0.16950000000000001</v>
      </c>
      <c r="AM76">
        <f t="shared" si="46"/>
        <v>0.51500000000000001</v>
      </c>
      <c r="AN76" s="36">
        <v>0</v>
      </c>
      <c r="AO76" s="36">
        <v>1</v>
      </c>
      <c r="AP76">
        <f t="shared" si="47"/>
        <v>3.9879999999999999E-2</v>
      </c>
      <c r="AQ76">
        <f t="shared" si="48"/>
        <v>9.9519999999999997E-2</v>
      </c>
      <c r="AR76" s="36">
        <v>0</v>
      </c>
      <c r="AS76" s="36">
        <v>1</v>
      </c>
      <c r="AT76">
        <f t="shared" si="49"/>
        <v>-7.9690000000000004E-3</v>
      </c>
      <c r="AU76">
        <f t="shared" si="50"/>
        <v>6.5049999999999999</v>
      </c>
      <c r="AV76" s="36">
        <v>0</v>
      </c>
      <c r="AW76" s="36">
        <v>1</v>
      </c>
      <c r="AX76">
        <f t="shared" si="51"/>
        <v>4.9940000000000002E-3</v>
      </c>
      <c r="AY76">
        <f t="shared" si="52"/>
        <v>9.9779999999999994E-2</v>
      </c>
      <c r="AZ76" s="36">
        <v>0</v>
      </c>
      <c r="BA76" s="36">
        <v>0</v>
      </c>
      <c r="BB76" s="36">
        <v>44.89</v>
      </c>
      <c r="BC76" s="36">
        <v>0</v>
      </c>
      <c r="BD76" s="36">
        <v>0</v>
      </c>
      <c r="BE76" s="36">
        <v>1</v>
      </c>
      <c r="BF76">
        <f t="shared" si="53"/>
        <v>1.9980000000000001E-2</v>
      </c>
      <c r="BG76" s="36">
        <f t="shared" si="54"/>
        <v>9.9809999999999996E-2</v>
      </c>
      <c r="BH76" s="36">
        <v>0</v>
      </c>
      <c r="BI76" s="36">
        <v>0</v>
      </c>
      <c r="BJ76" s="36">
        <v>0.35149999999999998</v>
      </c>
      <c r="BK76" s="36">
        <v>0</v>
      </c>
      <c r="BL76" s="36">
        <v>0</v>
      </c>
      <c r="BM76" s="36">
        <v>0</v>
      </c>
      <c r="BN76">
        <f t="shared" si="55"/>
        <v>0.3</v>
      </c>
      <c r="BO76" s="36">
        <v>0</v>
      </c>
      <c r="BP76" s="37">
        <v>0</v>
      </c>
      <c r="BQ76" s="47">
        <v>13</v>
      </c>
    </row>
    <row r="77" spans="1:70" ht="15.75" thickBot="1" x14ac:dyDescent="0.2">
      <c r="A77" s="48" t="str">
        <f t="shared" si="44"/>
        <v>He Dreit layer_n 14</v>
      </c>
      <c r="B77" s="42" t="s">
        <v>89</v>
      </c>
      <c r="C77" s="36" t="s">
        <v>277</v>
      </c>
      <c r="D77" s="42" t="s">
        <v>234</v>
      </c>
      <c r="E77" s="36">
        <v>0</v>
      </c>
      <c r="F77" s="54">
        <v>999.99900000000002</v>
      </c>
      <c r="G77" s="36">
        <v>0</v>
      </c>
      <c r="H77" s="36">
        <v>0</v>
      </c>
      <c r="I77" s="36">
        <v>1</v>
      </c>
      <c r="J77" s="55">
        <v>-22.4</v>
      </c>
      <c r="K77" s="54">
        <v>21.323899999999998</v>
      </c>
      <c r="L77" s="36">
        <v>0</v>
      </c>
      <c r="M77" s="36">
        <v>1</v>
      </c>
      <c r="N77" s="55">
        <v>0.28899999999999998</v>
      </c>
      <c r="O77" s="56">
        <v>6.6007199999999999</v>
      </c>
      <c r="P77" s="36">
        <v>0</v>
      </c>
      <c r="Q77" s="36">
        <v>0</v>
      </c>
      <c r="R77" s="56">
        <v>0.86263000000000001</v>
      </c>
      <c r="S77" s="36">
        <v>0</v>
      </c>
      <c r="T77" s="36">
        <v>0</v>
      </c>
      <c r="U77" s="36">
        <v>0</v>
      </c>
      <c r="V77" s="36">
        <v>20</v>
      </c>
      <c r="W77" s="36">
        <v>0</v>
      </c>
      <c r="X77" s="36">
        <v>0</v>
      </c>
      <c r="Y77" s="36">
        <v>1</v>
      </c>
      <c r="Z77" s="56">
        <v>-3.548188E-2</v>
      </c>
      <c r="AA77" s="56">
        <v>0.20438392999999999</v>
      </c>
      <c r="AB77" s="36">
        <v>0</v>
      </c>
      <c r="AC77" s="36">
        <v>0</v>
      </c>
      <c r="AD77" s="54">
        <v>40</v>
      </c>
      <c r="AE77" s="36">
        <v>0</v>
      </c>
      <c r="AF77" s="36">
        <v>0</v>
      </c>
      <c r="AG77" s="36">
        <v>0</v>
      </c>
      <c r="AH77" s="55">
        <v>6.2800000000000005E-13</v>
      </c>
      <c r="AI77" s="36">
        <v>0</v>
      </c>
      <c r="AJ77" s="36">
        <v>0</v>
      </c>
      <c r="AK77" s="36">
        <v>1</v>
      </c>
      <c r="AL77">
        <f t="shared" si="45"/>
        <v>0.16950000000000001</v>
      </c>
      <c r="AM77">
        <f t="shared" si="46"/>
        <v>0.51500000000000001</v>
      </c>
      <c r="AN77" s="36">
        <v>0</v>
      </c>
      <c r="AO77" s="36">
        <v>1</v>
      </c>
      <c r="AP77">
        <f t="shared" si="47"/>
        <v>3.9879999999999999E-2</v>
      </c>
      <c r="AQ77">
        <f t="shared" si="48"/>
        <v>9.9519999999999997E-2</v>
      </c>
      <c r="AR77" s="36">
        <v>0</v>
      </c>
      <c r="AS77" s="36">
        <v>1</v>
      </c>
      <c r="AT77">
        <f t="shared" si="49"/>
        <v>-7.9690000000000004E-3</v>
      </c>
      <c r="AU77">
        <f t="shared" si="50"/>
        <v>6.5049999999999999</v>
      </c>
      <c r="AV77" s="36">
        <v>0</v>
      </c>
      <c r="AW77" s="36">
        <v>1</v>
      </c>
      <c r="AX77">
        <f t="shared" si="51"/>
        <v>4.9940000000000002E-3</v>
      </c>
      <c r="AY77">
        <f t="shared" si="52"/>
        <v>9.9779999999999994E-2</v>
      </c>
      <c r="AZ77" s="36">
        <v>0</v>
      </c>
      <c r="BA77" s="36">
        <v>0</v>
      </c>
      <c r="BB77" s="36">
        <v>44.89</v>
      </c>
      <c r="BC77" s="36">
        <v>0</v>
      </c>
      <c r="BD77" s="36">
        <v>0</v>
      </c>
      <c r="BE77" s="36">
        <v>1</v>
      </c>
      <c r="BF77">
        <f t="shared" si="53"/>
        <v>1.9980000000000001E-2</v>
      </c>
      <c r="BG77" s="36">
        <f t="shared" si="54"/>
        <v>9.9809999999999996E-2</v>
      </c>
      <c r="BH77" s="36">
        <v>0</v>
      </c>
      <c r="BI77" s="36">
        <v>0</v>
      </c>
      <c r="BJ77" s="36">
        <v>0.35149999999999998</v>
      </c>
      <c r="BK77" s="36">
        <v>0</v>
      </c>
      <c r="BL77" s="36">
        <v>0</v>
      </c>
      <c r="BM77" s="36">
        <v>0</v>
      </c>
      <c r="BN77">
        <f t="shared" si="55"/>
        <v>0.3</v>
      </c>
      <c r="BO77" s="36">
        <v>0</v>
      </c>
      <c r="BP77" s="37">
        <v>0</v>
      </c>
      <c r="BQ77" s="47">
        <v>14</v>
      </c>
    </row>
    <row r="78" spans="1:70" ht="15.75" thickBot="1" x14ac:dyDescent="0.2">
      <c r="A78" s="48" t="str">
        <f t="shared" ref="A78" si="56">"He Dreit layer_n"&amp;" "&amp;BQ78</f>
        <v>He Dreit layer_n 15</v>
      </c>
      <c r="B78" s="42" t="s">
        <v>89</v>
      </c>
      <c r="C78" s="36" t="s">
        <v>277</v>
      </c>
      <c r="D78" s="42" t="s">
        <v>234</v>
      </c>
      <c r="E78" s="36">
        <v>0</v>
      </c>
      <c r="F78" s="54">
        <v>999.98800000000006</v>
      </c>
      <c r="G78" s="36">
        <v>0</v>
      </c>
      <c r="H78" s="36">
        <v>0</v>
      </c>
      <c r="I78" s="36">
        <v>1</v>
      </c>
      <c r="J78" s="55">
        <v>-24.8</v>
      </c>
      <c r="K78" s="54">
        <v>21.3141</v>
      </c>
      <c r="L78" s="36">
        <v>0</v>
      </c>
      <c r="M78" s="36">
        <v>1</v>
      </c>
      <c r="N78" s="55">
        <v>0.70899999999999996</v>
      </c>
      <c r="O78" s="56">
        <v>7.7091900000000004</v>
      </c>
      <c r="P78" s="36">
        <v>0</v>
      </c>
      <c r="Q78" s="36">
        <v>0</v>
      </c>
      <c r="R78" s="56">
        <v>0.88175000000000003</v>
      </c>
      <c r="S78" s="36">
        <v>0</v>
      </c>
      <c r="T78" s="36">
        <v>0</v>
      </c>
      <c r="U78" s="36">
        <v>0</v>
      </c>
      <c r="V78" s="36">
        <v>20</v>
      </c>
      <c r="W78" s="36">
        <v>0</v>
      </c>
      <c r="X78" s="36">
        <v>0</v>
      </c>
      <c r="Y78" s="36">
        <v>1</v>
      </c>
      <c r="Z78" s="56">
        <v>-2.8262490000000001E-2</v>
      </c>
      <c r="AA78" s="56">
        <v>0.22952371999999999</v>
      </c>
      <c r="AB78" s="36">
        <v>0</v>
      </c>
      <c r="AC78" s="36">
        <v>0</v>
      </c>
      <c r="AD78" s="54">
        <v>40</v>
      </c>
      <c r="AE78" s="36">
        <v>0</v>
      </c>
      <c r="AF78" s="36">
        <v>0</v>
      </c>
      <c r="AG78" s="36">
        <v>0</v>
      </c>
      <c r="AH78" s="55">
        <v>2.9999999999999998E-14</v>
      </c>
      <c r="AI78" s="36">
        <v>0</v>
      </c>
      <c r="AJ78" s="36">
        <v>0</v>
      </c>
      <c r="AK78" s="36">
        <v>1</v>
      </c>
      <c r="AL78">
        <f t="shared" ref="AL78" si="57">0.1695-0.7018*BR78</f>
        <v>0.16950000000000001</v>
      </c>
      <c r="AM78">
        <f t="shared" ref="AM78" si="58">0.515+2.883*BR78</f>
        <v>0.51500000000000001</v>
      </c>
      <c r="AN78" s="36">
        <v>0</v>
      </c>
      <c r="AO78" s="36">
        <v>1</v>
      </c>
      <c r="AP78">
        <f t="shared" ref="AP78" si="59">0.03988-0.1606*BR78</f>
        <v>3.9879999999999999E-2</v>
      </c>
      <c r="AQ78">
        <f t="shared" ref="AQ78" si="60">0.09952+0.7996*BR78</f>
        <v>9.9519999999999997E-2</v>
      </c>
      <c r="AR78" s="36">
        <v>0</v>
      </c>
      <c r="AS78" s="36">
        <v>1</v>
      </c>
      <c r="AT78">
        <f t="shared" ref="AT78" si="61">-0.007969-0.4292*BR78</f>
        <v>-7.9690000000000004E-3</v>
      </c>
      <c r="AU78">
        <f t="shared" ref="AU78" si="62">6.505-2.985*BR78</f>
        <v>6.5049999999999999</v>
      </c>
      <c r="AV78" s="36">
        <v>0</v>
      </c>
      <c r="AW78" s="36">
        <v>1</v>
      </c>
      <c r="AX78">
        <f t="shared" ref="AX78" si="63">0.004994-0.07005*BR78</f>
        <v>4.9940000000000002E-3</v>
      </c>
      <c r="AY78">
        <f t="shared" ref="AY78" si="64">0.09978+0.7974*BR78</f>
        <v>9.9779999999999994E-2</v>
      </c>
      <c r="AZ78" s="36">
        <v>0</v>
      </c>
      <c r="BA78" s="36">
        <v>0</v>
      </c>
      <c r="BB78" s="36">
        <v>44.89</v>
      </c>
      <c r="BC78" s="36">
        <v>0</v>
      </c>
      <c r="BD78" s="36">
        <v>0</v>
      </c>
      <c r="BE78" s="36">
        <v>1</v>
      </c>
      <c r="BF78">
        <f t="shared" ref="BF78" si="65">0.01998-0.09041*BR78</f>
        <v>1.9980000000000001E-2</v>
      </c>
      <c r="BG78" s="36">
        <f t="shared" ref="BG78" si="66">0.09981+0.371*BR78</f>
        <v>9.9809999999999996E-2</v>
      </c>
      <c r="BH78" s="36">
        <v>0</v>
      </c>
      <c r="BI78" s="36">
        <v>0</v>
      </c>
      <c r="BJ78" s="36">
        <v>0.35149999999999998</v>
      </c>
      <c r="BK78" s="36">
        <v>0</v>
      </c>
      <c r="BL78" s="36">
        <v>0</v>
      </c>
      <c r="BM78" s="36">
        <v>0</v>
      </c>
      <c r="BN78">
        <f t="shared" ref="BN78" si="67">0.3+0.4986*BR78</f>
        <v>0.3</v>
      </c>
      <c r="BO78" s="36">
        <v>0</v>
      </c>
      <c r="BP78" s="37">
        <v>0</v>
      </c>
      <c r="BQ78" s="47">
        <v>15</v>
      </c>
    </row>
    <row r="80" spans="1:70" ht="12" thickBot="1" x14ac:dyDescent="0.2"/>
    <row r="81" spans="1:70" ht="15.75" thickBot="1" x14ac:dyDescent="0.2">
      <c r="A81" s="49" t="str">
        <f t="shared" ref="A81:A88" si="68">"He Dreit layer_n"&amp;" "&amp;BQ81</f>
        <v>He Dreit layer_n 18</v>
      </c>
      <c r="B81" s="50" t="s">
        <v>89</v>
      </c>
      <c r="C81" s="51" t="s">
        <v>277</v>
      </c>
      <c r="D81" s="50" t="s">
        <v>234</v>
      </c>
      <c r="E81" s="51">
        <v>0</v>
      </c>
      <c r="F81" s="54">
        <v>45.82902</v>
      </c>
      <c r="G81" s="51">
        <v>0</v>
      </c>
      <c r="H81" s="51">
        <v>0</v>
      </c>
      <c r="I81" s="51">
        <v>1</v>
      </c>
      <c r="J81" s="55">
        <v>-22.5</v>
      </c>
      <c r="K81" s="54">
        <v>17.275490000000001</v>
      </c>
      <c r="L81" s="51">
        <v>0</v>
      </c>
      <c r="M81" s="51">
        <v>1</v>
      </c>
      <c r="N81" s="55">
        <v>-13.7</v>
      </c>
      <c r="O81" s="56">
        <v>47.0261</v>
      </c>
      <c r="P81" s="51">
        <v>0</v>
      </c>
      <c r="Q81" s="51">
        <v>0</v>
      </c>
      <c r="R81" s="56">
        <v>0.25916</v>
      </c>
      <c r="S81" s="51">
        <v>0</v>
      </c>
      <c r="T81" s="51">
        <v>0</v>
      </c>
      <c r="U81" s="51">
        <v>0</v>
      </c>
      <c r="V81" s="51">
        <v>20</v>
      </c>
      <c r="W81" s="51">
        <v>0</v>
      </c>
      <c r="X81" s="51">
        <v>0</v>
      </c>
      <c r="Y81" s="51">
        <v>1</v>
      </c>
      <c r="Z81" s="56">
        <v>8.8719458000000001E-2</v>
      </c>
      <c r="AA81" s="56">
        <v>0.65356303000000004</v>
      </c>
      <c r="AB81" s="51">
        <v>0</v>
      </c>
      <c r="AC81" s="51">
        <v>0</v>
      </c>
      <c r="AD81" s="54">
        <v>2.0729757700000002</v>
      </c>
      <c r="AE81" s="51">
        <v>0</v>
      </c>
      <c r="AF81" s="51">
        <v>0</v>
      </c>
      <c r="AG81" s="51">
        <v>0</v>
      </c>
      <c r="AH81" s="55">
        <v>7.5300000000000006E-2</v>
      </c>
      <c r="AI81" s="51">
        <v>0</v>
      </c>
      <c r="AJ81" s="51">
        <v>0</v>
      </c>
      <c r="AK81" s="51">
        <v>1</v>
      </c>
      <c r="AL81" s="52">
        <f t="shared" ref="AL81:AL88" si="69">0.1695-0.7018*BR81</f>
        <v>-0.46211999999999998</v>
      </c>
      <c r="AM81" s="52">
        <f t="shared" ref="AM81:AM88" si="70">0.515+2.883*BR81</f>
        <v>3.1097000000000001</v>
      </c>
      <c r="AN81" s="51">
        <v>0</v>
      </c>
      <c r="AO81" s="51">
        <v>1</v>
      </c>
      <c r="AP81" s="52">
        <f t="shared" ref="AP81:AP88" si="71">0.03988-0.1606*BR81</f>
        <v>-0.10466</v>
      </c>
      <c r="AQ81" s="52">
        <f t="shared" ref="AQ81:AQ88" si="72">0.09952+0.7996*BR81</f>
        <v>0.81915999999999989</v>
      </c>
      <c r="AR81" s="51">
        <v>0</v>
      </c>
      <c r="AS81" s="51">
        <v>1</v>
      </c>
      <c r="AT81" s="52">
        <f t="shared" ref="AT81:AT88" si="73">-0.007969-0.4292*BR81</f>
        <v>-0.39424900000000002</v>
      </c>
      <c r="AU81" s="52">
        <f t="shared" ref="AU81:AU88" si="74">6.505-2.985*BR81</f>
        <v>3.8184999999999998</v>
      </c>
      <c r="AV81" s="51">
        <v>0</v>
      </c>
      <c r="AW81" s="51">
        <v>1</v>
      </c>
      <c r="AX81" s="52">
        <f t="shared" ref="AX81:AX88" si="75">0.004994-0.07005*BR81</f>
        <v>-5.8051000000000005E-2</v>
      </c>
      <c r="AY81" s="52">
        <f t="shared" ref="AY81:AY88" si="76">0.09978+0.7974*BR81</f>
        <v>0.81743999999999994</v>
      </c>
      <c r="AZ81" s="51">
        <v>0</v>
      </c>
      <c r="BA81" s="51">
        <v>0</v>
      </c>
      <c r="BB81" s="51">
        <v>44.89</v>
      </c>
      <c r="BC81" s="51">
        <v>0</v>
      </c>
      <c r="BD81" s="51">
        <v>0</v>
      </c>
      <c r="BE81" s="51">
        <v>1</v>
      </c>
      <c r="BF81" s="52">
        <f t="shared" ref="BF81:BF88" si="77">0.01998-0.09041*BR81</f>
        <v>-6.1389000000000013E-2</v>
      </c>
      <c r="BG81" s="51">
        <f t="shared" ref="BG81:BG88" si="78">0.09981+0.371*BR81</f>
        <v>0.43371000000000004</v>
      </c>
      <c r="BH81" s="51">
        <v>0</v>
      </c>
      <c r="BI81" s="51">
        <v>0</v>
      </c>
      <c r="BJ81" s="51">
        <v>0.35149999999999998</v>
      </c>
      <c r="BK81" s="51">
        <v>0</v>
      </c>
      <c r="BL81" s="51">
        <v>0</v>
      </c>
      <c r="BM81" s="51">
        <v>0</v>
      </c>
      <c r="BN81" s="52">
        <f t="shared" ref="BN81:BN88" si="79">0.3+0.4986*BR81</f>
        <v>0.74873999999999996</v>
      </c>
      <c r="BO81" s="51">
        <v>0</v>
      </c>
      <c r="BP81" s="51">
        <v>0</v>
      </c>
      <c r="BQ81" s="53">
        <v>18</v>
      </c>
      <c r="BR81" s="52">
        <f t="shared" ref="BR81:BR88" si="80">0.9</f>
        <v>0.9</v>
      </c>
    </row>
    <row r="82" spans="1:70" ht="15.75" thickBot="1" x14ac:dyDescent="0.2">
      <c r="A82" s="48" t="str">
        <f t="shared" si="68"/>
        <v>He Dreit layer_n 19</v>
      </c>
      <c r="B82" s="42" t="s">
        <v>89</v>
      </c>
      <c r="C82" s="36" t="s">
        <v>277</v>
      </c>
      <c r="D82" s="42" t="s">
        <v>234</v>
      </c>
      <c r="E82" s="36">
        <v>0</v>
      </c>
      <c r="F82" s="54">
        <v>999.99699999999996</v>
      </c>
      <c r="G82" s="36">
        <v>0</v>
      </c>
      <c r="H82" s="36">
        <v>0</v>
      </c>
      <c r="I82" s="36">
        <v>1</v>
      </c>
      <c r="J82" s="55">
        <v>-24</v>
      </c>
      <c r="K82" s="54">
        <v>20.471730000000001</v>
      </c>
      <c r="L82" s="36">
        <v>0</v>
      </c>
      <c r="M82" s="36">
        <v>1</v>
      </c>
      <c r="N82" s="55">
        <v>0.40600000000000003</v>
      </c>
      <c r="O82" s="56">
        <v>9.5932200000000005</v>
      </c>
      <c r="P82" s="36">
        <v>0</v>
      </c>
      <c r="Q82" s="36">
        <v>0</v>
      </c>
      <c r="R82" s="56">
        <v>0.51751000000000003</v>
      </c>
      <c r="S82" s="36">
        <v>0</v>
      </c>
      <c r="T82" s="36">
        <v>0</v>
      </c>
      <c r="U82" s="36">
        <v>0</v>
      </c>
      <c r="V82" s="36">
        <v>20</v>
      </c>
      <c r="W82" s="36">
        <v>0</v>
      </c>
      <c r="X82" s="36">
        <v>0</v>
      </c>
      <c r="Y82" s="36">
        <v>1</v>
      </c>
      <c r="Z82" s="56">
        <v>-3.6728759999999999E-2</v>
      </c>
      <c r="AA82" s="56">
        <v>0.37343989999999999</v>
      </c>
      <c r="AB82" s="36">
        <v>0</v>
      </c>
      <c r="AC82" s="36">
        <v>0</v>
      </c>
      <c r="AD82" s="54">
        <v>4.1525835100000004</v>
      </c>
      <c r="AE82" s="36">
        <v>0</v>
      </c>
      <c r="AF82" s="36">
        <v>0</v>
      </c>
      <c r="AG82" s="36">
        <v>0</v>
      </c>
      <c r="AH82" s="55">
        <v>9.0299999999999998E-3</v>
      </c>
      <c r="AI82" s="36">
        <v>0</v>
      </c>
      <c r="AJ82" s="36">
        <v>0</v>
      </c>
      <c r="AK82" s="36">
        <v>1</v>
      </c>
      <c r="AL82">
        <f t="shared" si="69"/>
        <v>-0.46211999999999998</v>
      </c>
      <c r="AM82">
        <f t="shared" si="70"/>
        <v>3.1097000000000001</v>
      </c>
      <c r="AN82" s="36">
        <v>0</v>
      </c>
      <c r="AO82" s="36">
        <v>1</v>
      </c>
      <c r="AP82">
        <f t="shared" si="71"/>
        <v>-0.10466</v>
      </c>
      <c r="AQ82">
        <f t="shared" si="72"/>
        <v>0.81915999999999989</v>
      </c>
      <c r="AR82" s="36">
        <v>0</v>
      </c>
      <c r="AS82" s="36">
        <v>1</v>
      </c>
      <c r="AT82">
        <f t="shared" si="73"/>
        <v>-0.39424900000000002</v>
      </c>
      <c r="AU82">
        <f t="shared" si="74"/>
        <v>3.8184999999999998</v>
      </c>
      <c r="AV82" s="36">
        <v>0</v>
      </c>
      <c r="AW82" s="36">
        <v>1</v>
      </c>
      <c r="AX82">
        <f t="shared" si="75"/>
        <v>-5.8051000000000005E-2</v>
      </c>
      <c r="AY82">
        <f t="shared" si="76"/>
        <v>0.81743999999999994</v>
      </c>
      <c r="AZ82" s="36">
        <v>0</v>
      </c>
      <c r="BA82" s="36">
        <v>0</v>
      </c>
      <c r="BB82" s="36">
        <v>44.89</v>
      </c>
      <c r="BC82" s="36">
        <v>0</v>
      </c>
      <c r="BD82" s="36">
        <v>0</v>
      </c>
      <c r="BE82" s="36">
        <v>1</v>
      </c>
      <c r="BF82">
        <f t="shared" si="77"/>
        <v>-6.1389000000000013E-2</v>
      </c>
      <c r="BG82" s="36">
        <f t="shared" si="78"/>
        <v>0.43371000000000004</v>
      </c>
      <c r="BH82" s="36">
        <v>0</v>
      </c>
      <c r="BI82" s="36">
        <v>0</v>
      </c>
      <c r="BJ82" s="36">
        <v>0.35149999999999998</v>
      </c>
      <c r="BK82" s="36">
        <v>0</v>
      </c>
      <c r="BL82" s="36">
        <v>0</v>
      </c>
      <c r="BM82" s="36">
        <v>0</v>
      </c>
      <c r="BN82">
        <f t="shared" si="79"/>
        <v>0.74873999999999996</v>
      </c>
      <c r="BO82" s="36">
        <v>0</v>
      </c>
      <c r="BP82" s="37">
        <v>0</v>
      </c>
      <c r="BQ82" s="47">
        <v>19</v>
      </c>
      <c r="BR82">
        <f t="shared" si="80"/>
        <v>0.9</v>
      </c>
    </row>
    <row r="83" spans="1:70" ht="15.75" thickBot="1" x14ac:dyDescent="0.2">
      <c r="A83" s="48" t="str">
        <f t="shared" si="68"/>
        <v>He Dreit layer_n 20</v>
      </c>
      <c r="B83" s="42" t="s">
        <v>89</v>
      </c>
      <c r="C83" s="36" t="s">
        <v>277</v>
      </c>
      <c r="D83" s="42" t="s">
        <v>234</v>
      </c>
      <c r="E83" s="36">
        <v>0</v>
      </c>
      <c r="F83" s="54">
        <v>999.9624</v>
      </c>
      <c r="G83" s="36">
        <v>0</v>
      </c>
      <c r="H83" s="36">
        <v>0</v>
      </c>
      <c r="I83" s="36">
        <v>1</v>
      </c>
      <c r="J83" s="55">
        <v>-22.8</v>
      </c>
      <c r="K83" s="54">
        <v>21.742000000000001</v>
      </c>
      <c r="L83" s="36">
        <v>0</v>
      </c>
      <c r="M83" s="36">
        <v>1</v>
      </c>
      <c r="N83" s="55">
        <v>0.76</v>
      </c>
      <c r="O83" s="56">
        <v>7.7915900000000002</v>
      </c>
      <c r="P83" s="36">
        <v>0</v>
      </c>
      <c r="Q83" s="36">
        <v>0</v>
      </c>
      <c r="R83" s="56">
        <v>0.62688999999999995</v>
      </c>
      <c r="S83" s="36">
        <v>0</v>
      </c>
      <c r="T83" s="36">
        <v>0</v>
      </c>
      <c r="U83" s="36">
        <v>0</v>
      </c>
      <c r="V83" s="36">
        <v>20</v>
      </c>
      <c r="W83" s="36">
        <v>0</v>
      </c>
      <c r="X83" s="36">
        <v>0</v>
      </c>
      <c r="Y83" s="36">
        <v>1</v>
      </c>
      <c r="Z83" s="56">
        <v>-8.2483059999999997E-2</v>
      </c>
      <c r="AA83" s="56">
        <v>0.34429219</v>
      </c>
      <c r="AB83" s="36">
        <v>0</v>
      </c>
      <c r="AC83" s="36">
        <v>0</v>
      </c>
      <c r="AD83" s="54">
        <v>4.4913267799999996</v>
      </c>
      <c r="AE83" s="36">
        <v>0</v>
      </c>
      <c r="AF83" s="36">
        <v>0</v>
      </c>
      <c r="AG83" s="36">
        <v>0</v>
      </c>
      <c r="AH83" s="55">
        <v>2.3699999999999999E-2</v>
      </c>
      <c r="AI83" s="36">
        <v>0</v>
      </c>
      <c r="AJ83" s="36">
        <v>0</v>
      </c>
      <c r="AK83" s="36">
        <v>1</v>
      </c>
      <c r="AL83">
        <f t="shared" si="69"/>
        <v>-0.46211999999999998</v>
      </c>
      <c r="AM83">
        <f t="shared" si="70"/>
        <v>3.1097000000000001</v>
      </c>
      <c r="AN83" s="36">
        <v>0</v>
      </c>
      <c r="AO83" s="36">
        <v>1</v>
      </c>
      <c r="AP83">
        <f t="shared" si="71"/>
        <v>-0.10466</v>
      </c>
      <c r="AQ83">
        <f t="shared" si="72"/>
        <v>0.81915999999999989</v>
      </c>
      <c r="AR83" s="36">
        <v>0</v>
      </c>
      <c r="AS83" s="36">
        <v>1</v>
      </c>
      <c r="AT83">
        <f t="shared" si="73"/>
        <v>-0.39424900000000002</v>
      </c>
      <c r="AU83">
        <f t="shared" si="74"/>
        <v>3.8184999999999998</v>
      </c>
      <c r="AV83" s="36">
        <v>0</v>
      </c>
      <c r="AW83" s="36">
        <v>1</v>
      </c>
      <c r="AX83">
        <f t="shared" si="75"/>
        <v>-5.8051000000000005E-2</v>
      </c>
      <c r="AY83">
        <f t="shared" si="76"/>
        <v>0.81743999999999994</v>
      </c>
      <c r="AZ83" s="36">
        <v>0</v>
      </c>
      <c r="BA83" s="36">
        <v>0</v>
      </c>
      <c r="BB83" s="36">
        <v>44.89</v>
      </c>
      <c r="BC83" s="36">
        <v>0</v>
      </c>
      <c r="BD83" s="36">
        <v>0</v>
      </c>
      <c r="BE83" s="36">
        <v>1</v>
      </c>
      <c r="BF83">
        <f t="shared" si="77"/>
        <v>-6.1389000000000013E-2</v>
      </c>
      <c r="BG83" s="36">
        <f t="shared" si="78"/>
        <v>0.43371000000000004</v>
      </c>
      <c r="BH83" s="36">
        <v>0</v>
      </c>
      <c r="BI83" s="36">
        <v>0</v>
      </c>
      <c r="BJ83" s="36">
        <v>0.35149999999999998</v>
      </c>
      <c r="BK83" s="36">
        <v>0</v>
      </c>
      <c r="BL83" s="36">
        <v>0</v>
      </c>
      <c r="BM83" s="36">
        <v>0</v>
      </c>
      <c r="BN83">
        <f t="shared" si="79"/>
        <v>0.74873999999999996</v>
      </c>
      <c r="BO83" s="36">
        <v>0</v>
      </c>
      <c r="BP83" s="37">
        <v>0</v>
      </c>
      <c r="BQ83" s="47">
        <v>20</v>
      </c>
      <c r="BR83">
        <f t="shared" si="80"/>
        <v>0.9</v>
      </c>
    </row>
    <row r="84" spans="1:70" ht="15.75" thickBot="1" x14ac:dyDescent="0.2">
      <c r="A84" s="48" t="str">
        <f t="shared" si="68"/>
        <v>He Dreit layer_n 21</v>
      </c>
      <c r="B84" s="42" t="s">
        <v>89</v>
      </c>
      <c r="C84" s="36" t="s">
        <v>277</v>
      </c>
      <c r="D84" s="42" t="s">
        <v>234</v>
      </c>
      <c r="E84" s="36">
        <v>0</v>
      </c>
      <c r="F84" s="54">
        <v>996.89769999999999</v>
      </c>
      <c r="G84" s="36">
        <v>0</v>
      </c>
      <c r="H84" s="36">
        <v>0</v>
      </c>
      <c r="I84" s="36">
        <v>1</v>
      </c>
      <c r="J84" s="55">
        <v>-18.8</v>
      </c>
      <c r="K84" s="54">
        <v>22.051100000000002</v>
      </c>
      <c r="L84" s="36">
        <v>0</v>
      </c>
      <c r="M84" s="36">
        <v>1</v>
      </c>
      <c r="N84" s="55">
        <v>-0.51200000000000001</v>
      </c>
      <c r="O84" s="56">
        <v>12.2384</v>
      </c>
      <c r="P84" s="36">
        <v>0</v>
      </c>
      <c r="Q84" s="36">
        <v>0</v>
      </c>
      <c r="R84" s="56">
        <v>0.83882999999999996</v>
      </c>
      <c r="S84" s="36">
        <v>0</v>
      </c>
      <c r="T84" s="36">
        <v>0</v>
      </c>
      <c r="U84" s="36">
        <v>0</v>
      </c>
      <c r="V84" s="36">
        <v>20</v>
      </c>
      <c r="W84" s="36">
        <v>0</v>
      </c>
      <c r="X84" s="36">
        <v>0</v>
      </c>
      <c r="Y84" s="36">
        <v>1</v>
      </c>
      <c r="Z84" s="56">
        <v>-7.7000319999999997E-2</v>
      </c>
      <c r="AA84" s="56">
        <v>0.31081518000000002</v>
      </c>
      <c r="AB84" s="36">
        <v>0</v>
      </c>
      <c r="AC84" s="36">
        <v>0</v>
      </c>
      <c r="AD84" s="54">
        <v>7.34512374</v>
      </c>
      <c r="AE84" s="36">
        <v>0</v>
      </c>
      <c r="AF84" s="36">
        <v>0</v>
      </c>
      <c r="AG84" s="36">
        <v>0</v>
      </c>
      <c r="AH84" s="55">
        <v>0.16400000000000001</v>
      </c>
      <c r="AI84" s="36">
        <v>0</v>
      </c>
      <c r="AJ84" s="36">
        <v>0</v>
      </c>
      <c r="AK84" s="36">
        <v>1</v>
      </c>
      <c r="AL84">
        <f t="shared" si="69"/>
        <v>-0.46211999999999998</v>
      </c>
      <c r="AM84">
        <f t="shared" si="70"/>
        <v>3.1097000000000001</v>
      </c>
      <c r="AN84" s="36">
        <v>0</v>
      </c>
      <c r="AO84" s="36">
        <v>1</v>
      </c>
      <c r="AP84">
        <f t="shared" si="71"/>
        <v>-0.10466</v>
      </c>
      <c r="AQ84">
        <f t="shared" si="72"/>
        <v>0.81915999999999989</v>
      </c>
      <c r="AR84" s="36">
        <v>0</v>
      </c>
      <c r="AS84" s="36">
        <v>1</v>
      </c>
      <c r="AT84">
        <f t="shared" si="73"/>
        <v>-0.39424900000000002</v>
      </c>
      <c r="AU84">
        <f t="shared" si="74"/>
        <v>3.8184999999999998</v>
      </c>
      <c r="AV84" s="36">
        <v>0</v>
      </c>
      <c r="AW84" s="36">
        <v>1</v>
      </c>
      <c r="AX84">
        <f t="shared" si="75"/>
        <v>-5.8051000000000005E-2</v>
      </c>
      <c r="AY84">
        <f t="shared" si="76"/>
        <v>0.81743999999999994</v>
      </c>
      <c r="AZ84" s="36">
        <v>0</v>
      </c>
      <c r="BA84" s="36">
        <v>0</v>
      </c>
      <c r="BB84" s="36">
        <v>44.89</v>
      </c>
      <c r="BC84" s="36">
        <v>0</v>
      </c>
      <c r="BD84" s="36">
        <v>0</v>
      </c>
      <c r="BE84" s="36">
        <v>1</v>
      </c>
      <c r="BF84">
        <f t="shared" si="77"/>
        <v>-6.1389000000000013E-2</v>
      </c>
      <c r="BG84" s="36">
        <f t="shared" si="78"/>
        <v>0.43371000000000004</v>
      </c>
      <c r="BH84" s="36">
        <v>0</v>
      </c>
      <c r="BI84" s="36">
        <v>0</v>
      </c>
      <c r="BJ84" s="36">
        <v>0.35149999999999998</v>
      </c>
      <c r="BK84" s="36">
        <v>0</v>
      </c>
      <c r="BL84" s="36">
        <v>0</v>
      </c>
      <c r="BM84" s="36">
        <v>0</v>
      </c>
      <c r="BN84">
        <f t="shared" si="79"/>
        <v>0.74873999999999996</v>
      </c>
      <c r="BO84" s="36">
        <v>0</v>
      </c>
      <c r="BP84" s="37">
        <v>0</v>
      </c>
      <c r="BQ84" s="47">
        <v>21</v>
      </c>
      <c r="BR84">
        <f t="shared" si="80"/>
        <v>0.9</v>
      </c>
    </row>
    <row r="85" spans="1:70" ht="15.75" thickBot="1" x14ac:dyDescent="0.2">
      <c r="A85" s="48" t="str">
        <f t="shared" si="68"/>
        <v>He Dreit layer_n 22</v>
      </c>
      <c r="B85" s="42" t="s">
        <v>89</v>
      </c>
      <c r="C85" s="36" t="s">
        <v>277</v>
      </c>
      <c r="D85" s="42" t="s">
        <v>234</v>
      </c>
      <c r="E85" s="36">
        <v>0</v>
      </c>
      <c r="F85" s="54">
        <v>999.9606</v>
      </c>
      <c r="G85" s="36">
        <v>0</v>
      </c>
      <c r="H85" s="36">
        <v>0</v>
      </c>
      <c r="I85" s="36">
        <v>1</v>
      </c>
      <c r="J85" s="55">
        <v>-12.9</v>
      </c>
      <c r="K85" s="54">
        <v>22.56691</v>
      </c>
      <c r="L85" s="36">
        <v>0</v>
      </c>
      <c r="M85" s="36">
        <v>1</v>
      </c>
      <c r="N85" s="55">
        <v>-0.34300000000000003</v>
      </c>
      <c r="O85" s="56">
        <v>14.0372</v>
      </c>
      <c r="P85" s="36">
        <v>0</v>
      </c>
      <c r="Q85" s="36">
        <v>0</v>
      </c>
      <c r="R85" s="56">
        <v>0.92344000000000004</v>
      </c>
      <c r="S85" s="36">
        <v>0</v>
      </c>
      <c r="T85" s="36">
        <v>0</v>
      </c>
      <c r="U85" s="36">
        <v>0</v>
      </c>
      <c r="V85" s="36">
        <v>20</v>
      </c>
      <c r="W85" s="36">
        <v>0</v>
      </c>
      <c r="X85" s="36">
        <v>0</v>
      </c>
      <c r="Y85" s="36">
        <v>1</v>
      </c>
      <c r="Z85" s="56">
        <v>-4.6461759999999998E-2</v>
      </c>
      <c r="AA85" s="56">
        <v>0.25134014999999998</v>
      </c>
      <c r="AB85" s="36">
        <v>0</v>
      </c>
      <c r="AC85" s="36">
        <v>0</v>
      </c>
      <c r="AD85" s="54">
        <v>39.999924499999999</v>
      </c>
      <c r="AE85" s="36">
        <v>0</v>
      </c>
      <c r="AF85" s="36">
        <v>0</v>
      </c>
      <c r="AG85" s="36">
        <v>0</v>
      </c>
      <c r="AH85" s="55">
        <v>0.82199999999999995</v>
      </c>
      <c r="AI85" s="36">
        <v>0</v>
      </c>
      <c r="AJ85" s="36">
        <v>0</v>
      </c>
      <c r="AK85" s="36">
        <v>1</v>
      </c>
      <c r="AL85">
        <f t="shared" si="69"/>
        <v>-0.46211999999999998</v>
      </c>
      <c r="AM85">
        <f t="shared" si="70"/>
        <v>3.1097000000000001</v>
      </c>
      <c r="AN85" s="36">
        <v>0</v>
      </c>
      <c r="AO85" s="36">
        <v>1</v>
      </c>
      <c r="AP85">
        <f t="shared" si="71"/>
        <v>-0.10466</v>
      </c>
      <c r="AQ85">
        <f t="shared" si="72"/>
        <v>0.81915999999999989</v>
      </c>
      <c r="AR85" s="36">
        <v>0</v>
      </c>
      <c r="AS85" s="36">
        <v>1</v>
      </c>
      <c r="AT85">
        <f t="shared" si="73"/>
        <v>-0.39424900000000002</v>
      </c>
      <c r="AU85">
        <f t="shared" si="74"/>
        <v>3.8184999999999998</v>
      </c>
      <c r="AV85" s="36">
        <v>0</v>
      </c>
      <c r="AW85" s="36">
        <v>1</v>
      </c>
      <c r="AX85">
        <f t="shared" si="75"/>
        <v>-5.8051000000000005E-2</v>
      </c>
      <c r="AY85">
        <f t="shared" si="76"/>
        <v>0.81743999999999994</v>
      </c>
      <c r="AZ85" s="36">
        <v>0</v>
      </c>
      <c r="BA85" s="36">
        <v>0</v>
      </c>
      <c r="BB85" s="36">
        <v>44.89</v>
      </c>
      <c r="BC85" s="36">
        <v>0</v>
      </c>
      <c r="BD85" s="36">
        <v>0</v>
      </c>
      <c r="BE85" s="36">
        <v>1</v>
      </c>
      <c r="BF85">
        <f t="shared" si="77"/>
        <v>-6.1389000000000013E-2</v>
      </c>
      <c r="BG85" s="36">
        <f t="shared" si="78"/>
        <v>0.43371000000000004</v>
      </c>
      <c r="BH85" s="36">
        <v>0</v>
      </c>
      <c r="BI85" s="36">
        <v>0</v>
      </c>
      <c r="BJ85" s="36">
        <v>0.35149999999999998</v>
      </c>
      <c r="BK85" s="36">
        <v>0</v>
      </c>
      <c r="BL85" s="36">
        <v>0</v>
      </c>
      <c r="BM85" s="36">
        <v>0</v>
      </c>
      <c r="BN85">
        <f t="shared" si="79"/>
        <v>0.74873999999999996</v>
      </c>
      <c r="BO85" s="36">
        <v>0</v>
      </c>
      <c r="BP85" s="37">
        <v>0</v>
      </c>
      <c r="BQ85" s="47">
        <v>22</v>
      </c>
      <c r="BR85">
        <f t="shared" si="80"/>
        <v>0.9</v>
      </c>
    </row>
    <row r="86" spans="1:70" ht="15.75" thickBot="1" x14ac:dyDescent="0.2">
      <c r="A86" s="48" t="str">
        <f t="shared" si="68"/>
        <v>He Dreit layer_n 23</v>
      </c>
      <c r="B86" s="42" t="s">
        <v>89</v>
      </c>
      <c r="C86" s="36" t="s">
        <v>277</v>
      </c>
      <c r="D86" s="42" t="s">
        <v>234</v>
      </c>
      <c r="E86" s="36">
        <v>0</v>
      </c>
      <c r="F86" s="54">
        <v>999.99879999999996</v>
      </c>
      <c r="G86" s="36">
        <v>0</v>
      </c>
      <c r="H86" s="36">
        <v>0</v>
      </c>
      <c r="I86" s="36">
        <v>1</v>
      </c>
      <c r="J86" s="55">
        <v>-4.9800000000000004</v>
      </c>
      <c r="K86" s="54">
        <v>23.747479999999999</v>
      </c>
      <c r="L86" s="36">
        <v>0</v>
      </c>
      <c r="M86" s="36">
        <v>1</v>
      </c>
      <c r="N86" s="55">
        <v>3.73</v>
      </c>
      <c r="O86" s="56">
        <v>4.5010399999999997</v>
      </c>
      <c r="P86" s="36">
        <v>0</v>
      </c>
      <c r="Q86" s="36">
        <v>0</v>
      </c>
      <c r="R86" s="56">
        <v>0.95598000000000005</v>
      </c>
      <c r="S86" s="36">
        <v>0</v>
      </c>
      <c r="T86" s="36">
        <v>0</v>
      </c>
      <c r="U86" s="36">
        <v>0</v>
      </c>
      <c r="V86" s="36">
        <v>20</v>
      </c>
      <c r="W86" s="36">
        <v>0</v>
      </c>
      <c r="X86" s="36">
        <v>0</v>
      </c>
      <c r="Y86" s="36">
        <v>1</v>
      </c>
      <c r="Z86" s="56">
        <v>-9.9931729999999996E-2</v>
      </c>
      <c r="AA86" s="56">
        <v>0.26095203</v>
      </c>
      <c r="AB86" s="36">
        <v>0</v>
      </c>
      <c r="AC86" s="36">
        <v>0</v>
      </c>
      <c r="AD86" s="54">
        <v>39.996267099999997</v>
      </c>
      <c r="AE86" s="36">
        <v>0</v>
      </c>
      <c r="AF86" s="36">
        <v>0</v>
      </c>
      <c r="AG86" s="36">
        <v>0</v>
      </c>
      <c r="AH86" s="55">
        <v>0.85099999999999998</v>
      </c>
      <c r="AI86" s="36">
        <v>0</v>
      </c>
      <c r="AJ86" s="36">
        <v>0</v>
      </c>
      <c r="AK86" s="36">
        <v>1</v>
      </c>
      <c r="AL86">
        <f t="shared" si="69"/>
        <v>-0.46211999999999998</v>
      </c>
      <c r="AM86">
        <f t="shared" si="70"/>
        <v>3.1097000000000001</v>
      </c>
      <c r="AN86" s="36">
        <v>0</v>
      </c>
      <c r="AO86" s="36">
        <v>1</v>
      </c>
      <c r="AP86">
        <f t="shared" si="71"/>
        <v>-0.10466</v>
      </c>
      <c r="AQ86">
        <f t="shared" si="72"/>
        <v>0.81915999999999989</v>
      </c>
      <c r="AR86" s="36">
        <v>0</v>
      </c>
      <c r="AS86" s="36">
        <v>1</v>
      </c>
      <c r="AT86">
        <f t="shared" si="73"/>
        <v>-0.39424900000000002</v>
      </c>
      <c r="AU86">
        <f t="shared" si="74"/>
        <v>3.8184999999999998</v>
      </c>
      <c r="AV86" s="36">
        <v>0</v>
      </c>
      <c r="AW86" s="36">
        <v>1</v>
      </c>
      <c r="AX86">
        <f t="shared" si="75"/>
        <v>-5.8051000000000005E-2</v>
      </c>
      <c r="AY86">
        <f t="shared" si="76"/>
        <v>0.81743999999999994</v>
      </c>
      <c r="AZ86" s="36">
        <v>0</v>
      </c>
      <c r="BA86" s="36">
        <v>0</v>
      </c>
      <c r="BB86" s="36">
        <v>44.89</v>
      </c>
      <c r="BC86" s="36">
        <v>0</v>
      </c>
      <c r="BD86" s="36">
        <v>0</v>
      </c>
      <c r="BE86" s="36">
        <v>1</v>
      </c>
      <c r="BF86">
        <f t="shared" si="77"/>
        <v>-6.1389000000000013E-2</v>
      </c>
      <c r="BG86" s="36">
        <f t="shared" si="78"/>
        <v>0.43371000000000004</v>
      </c>
      <c r="BH86" s="36">
        <v>0</v>
      </c>
      <c r="BI86" s="36">
        <v>0</v>
      </c>
      <c r="BJ86" s="36">
        <v>0.35149999999999998</v>
      </c>
      <c r="BK86" s="36">
        <v>0</v>
      </c>
      <c r="BL86" s="36">
        <v>0</v>
      </c>
      <c r="BM86" s="36">
        <v>0</v>
      </c>
      <c r="BN86">
        <f t="shared" si="79"/>
        <v>0.74873999999999996</v>
      </c>
      <c r="BO86" s="36">
        <v>0</v>
      </c>
      <c r="BP86" s="37">
        <v>0</v>
      </c>
      <c r="BQ86" s="47">
        <v>23</v>
      </c>
      <c r="BR86">
        <f t="shared" si="80"/>
        <v>0.9</v>
      </c>
    </row>
    <row r="87" spans="1:70" ht="15.75" thickBot="1" x14ac:dyDescent="0.2">
      <c r="A87" s="48" t="str">
        <f t="shared" si="68"/>
        <v>He Dreit layer_n 24</v>
      </c>
      <c r="B87" s="42" t="s">
        <v>89</v>
      </c>
      <c r="C87" s="36" t="s">
        <v>277</v>
      </c>
      <c r="D87" s="42" t="s">
        <v>234</v>
      </c>
      <c r="E87" s="36">
        <v>0</v>
      </c>
      <c r="F87" s="54">
        <v>999.99969999999996</v>
      </c>
      <c r="G87" s="36">
        <v>0</v>
      </c>
      <c r="H87" s="36">
        <v>0</v>
      </c>
      <c r="I87" s="36">
        <v>1</v>
      </c>
      <c r="J87" s="55">
        <v>6.26</v>
      </c>
      <c r="K87" s="54">
        <v>26.815619999999999</v>
      </c>
      <c r="L87" s="36">
        <v>0</v>
      </c>
      <c r="M87" s="36">
        <v>1</v>
      </c>
      <c r="N87" s="55">
        <v>5.56</v>
      </c>
      <c r="O87" s="56">
        <v>3.7841999999999998</v>
      </c>
      <c r="P87" s="36">
        <v>0</v>
      </c>
      <c r="Q87" s="36">
        <v>0</v>
      </c>
      <c r="R87" s="56">
        <v>0.97694999999999999</v>
      </c>
      <c r="S87" s="36">
        <v>0</v>
      </c>
      <c r="T87" s="36">
        <v>0</v>
      </c>
      <c r="U87" s="36">
        <v>0</v>
      </c>
      <c r="V87" s="36">
        <v>20</v>
      </c>
      <c r="W87" s="36">
        <v>0</v>
      </c>
      <c r="X87" s="36">
        <v>0</v>
      </c>
      <c r="Y87" s="36">
        <v>1</v>
      </c>
      <c r="Z87" s="56">
        <v>-8.7553800000000001E-2</v>
      </c>
      <c r="AA87" s="56">
        <v>0.23904658000000001</v>
      </c>
      <c r="AB87" s="36">
        <v>0</v>
      </c>
      <c r="AC87" s="36">
        <v>0</v>
      </c>
      <c r="AD87" s="54">
        <v>39.892295300000001</v>
      </c>
      <c r="AE87" s="36">
        <v>0</v>
      </c>
      <c r="AF87" s="36">
        <v>0</v>
      </c>
      <c r="AG87" s="36">
        <v>0</v>
      </c>
      <c r="AH87" s="55">
        <v>0.97799999999999998</v>
      </c>
      <c r="AI87" s="36">
        <v>0</v>
      </c>
      <c r="AJ87" s="36">
        <v>0</v>
      </c>
      <c r="AK87" s="36">
        <v>1</v>
      </c>
      <c r="AL87">
        <f t="shared" si="69"/>
        <v>-0.46211999999999998</v>
      </c>
      <c r="AM87">
        <f t="shared" si="70"/>
        <v>3.1097000000000001</v>
      </c>
      <c r="AN87" s="36">
        <v>0</v>
      </c>
      <c r="AO87" s="36">
        <v>1</v>
      </c>
      <c r="AP87">
        <f t="shared" si="71"/>
        <v>-0.10466</v>
      </c>
      <c r="AQ87">
        <f t="shared" si="72"/>
        <v>0.81915999999999989</v>
      </c>
      <c r="AR87" s="36">
        <v>0</v>
      </c>
      <c r="AS87" s="36">
        <v>1</v>
      </c>
      <c r="AT87">
        <f t="shared" si="73"/>
        <v>-0.39424900000000002</v>
      </c>
      <c r="AU87">
        <f t="shared" si="74"/>
        <v>3.8184999999999998</v>
      </c>
      <c r="AV87" s="36">
        <v>0</v>
      </c>
      <c r="AW87" s="36">
        <v>1</v>
      </c>
      <c r="AX87">
        <f t="shared" si="75"/>
        <v>-5.8051000000000005E-2</v>
      </c>
      <c r="AY87">
        <f t="shared" si="76"/>
        <v>0.81743999999999994</v>
      </c>
      <c r="AZ87" s="36">
        <v>0</v>
      </c>
      <c r="BA87" s="36">
        <v>0</v>
      </c>
      <c r="BB87" s="36">
        <v>44.89</v>
      </c>
      <c r="BC87" s="36">
        <v>0</v>
      </c>
      <c r="BD87" s="36">
        <v>0</v>
      </c>
      <c r="BE87" s="36">
        <v>1</v>
      </c>
      <c r="BF87">
        <f t="shared" si="77"/>
        <v>-6.1389000000000013E-2</v>
      </c>
      <c r="BG87" s="36">
        <f t="shared" si="78"/>
        <v>0.43371000000000004</v>
      </c>
      <c r="BH87" s="36">
        <v>0</v>
      </c>
      <c r="BI87" s="36">
        <v>0</v>
      </c>
      <c r="BJ87" s="36">
        <v>0.35149999999999998</v>
      </c>
      <c r="BK87" s="36">
        <v>0</v>
      </c>
      <c r="BL87" s="36">
        <v>0</v>
      </c>
      <c r="BM87" s="36">
        <v>0</v>
      </c>
      <c r="BN87">
        <f t="shared" si="79"/>
        <v>0.74873999999999996</v>
      </c>
      <c r="BO87" s="36">
        <v>0</v>
      </c>
      <c r="BP87" s="37">
        <v>0</v>
      </c>
      <c r="BQ87" s="47">
        <v>24</v>
      </c>
      <c r="BR87">
        <f t="shared" si="80"/>
        <v>0.9</v>
      </c>
    </row>
    <row r="88" spans="1:70" ht="15.75" thickBot="1" x14ac:dyDescent="0.2">
      <c r="A88" s="48" t="str">
        <f t="shared" si="68"/>
        <v>He Dreit layer_n 25</v>
      </c>
      <c r="B88" s="42" t="s">
        <v>89</v>
      </c>
      <c r="C88" s="36" t="s">
        <v>277</v>
      </c>
      <c r="D88" s="42" t="s">
        <v>234</v>
      </c>
      <c r="E88" s="36">
        <v>0</v>
      </c>
      <c r="F88" s="54">
        <v>1000</v>
      </c>
      <c r="G88" s="36">
        <v>0</v>
      </c>
      <c r="H88" s="36">
        <v>0</v>
      </c>
      <c r="I88" s="36">
        <v>1</v>
      </c>
      <c r="J88" s="55">
        <v>20</v>
      </c>
      <c r="K88" s="54">
        <v>30.965319999999998</v>
      </c>
      <c r="L88" s="36">
        <v>0</v>
      </c>
      <c r="M88" s="36">
        <v>1</v>
      </c>
      <c r="N88" s="55">
        <v>10.4</v>
      </c>
      <c r="O88" s="56">
        <v>0.2</v>
      </c>
      <c r="P88" s="36">
        <v>0</v>
      </c>
      <c r="Q88" s="36">
        <v>0</v>
      </c>
      <c r="R88" s="56">
        <v>0.98284000000000005</v>
      </c>
      <c r="S88" s="36">
        <v>0</v>
      </c>
      <c r="T88" s="36">
        <v>0</v>
      </c>
      <c r="U88" s="36">
        <v>0</v>
      </c>
      <c r="V88" s="36">
        <v>20</v>
      </c>
      <c r="W88" s="36">
        <v>0</v>
      </c>
      <c r="X88" s="36">
        <v>0</v>
      </c>
      <c r="Y88" s="36">
        <v>1</v>
      </c>
      <c r="Z88" s="56">
        <v>-5.8864369999999999E-2</v>
      </c>
      <c r="AA88" s="56">
        <v>0.20091677999999999</v>
      </c>
      <c r="AB88" s="36">
        <v>0</v>
      </c>
      <c r="AC88" s="36">
        <v>0</v>
      </c>
      <c r="AD88" s="54">
        <v>39.125464200000003</v>
      </c>
      <c r="AE88" s="36">
        <v>0</v>
      </c>
      <c r="AF88" s="36">
        <v>0</v>
      </c>
      <c r="AG88" s="36">
        <v>0</v>
      </c>
      <c r="AH88" s="55">
        <v>0.99199999999999999</v>
      </c>
      <c r="AI88" s="36">
        <v>0</v>
      </c>
      <c r="AJ88" s="36">
        <v>0</v>
      </c>
      <c r="AK88" s="36">
        <v>1</v>
      </c>
      <c r="AL88">
        <f t="shared" si="69"/>
        <v>-0.46211999999999998</v>
      </c>
      <c r="AM88">
        <f t="shared" si="70"/>
        <v>3.1097000000000001</v>
      </c>
      <c r="AN88" s="36">
        <v>0</v>
      </c>
      <c r="AO88" s="36">
        <v>1</v>
      </c>
      <c r="AP88">
        <f t="shared" si="71"/>
        <v>-0.10466</v>
      </c>
      <c r="AQ88">
        <f t="shared" si="72"/>
        <v>0.81915999999999989</v>
      </c>
      <c r="AR88" s="36">
        <v>0</v>
      </c>
      <c r="AS88" s="36">
        <v>1</v>
      </c>
      <c r="AT88">
        <f t="shared" si="73"/>
        <v>-0.39424900000000002</v>
      </c>
      <c r="AU88">
        <f t="shared" si="74"/>
        <v>3.8184999999999998</v>
      </c>
      <c r="AV88" s="36">
        <v>0</v>
      </c>
      <c r="AW88" s="36">
        <v>1</v>
      </c>
      <c r="AX88">
        <f t="shared" si="75"/>
        <v>-5.8051000000000005E-2</v>
      </c>
      <c r="AY88">
        <f t="shared" si="76"/>
        <v>0.81743999999999994</v>
      </c>
      <c r="AZ88" s="36">
        <v>0</v>
      </c>
      <c r="BA88" s="36">
        <v>0</v>
      </c>
      <c r="BB88" s="36">
        <v>44.89</v>
      </c>
      <c r="BC88" s="36">
        <v>0</v>
      </c>
      <c r="BD88" s="36">
        <v>0</v>
      </c>
      <c r="BE88" s="36">
        <v>1</v>
      </c>
      <c r="BF88">
        <f t="shared" si="77"/>
        <v>-6.1389000000000013E-2</v>
      </c>
      <c r="BG88" s="36">
        <f t="shared" si="78"/>
        <v>0.43371000000000004</v>
      </c>
      <c r="BH88" s="36">
        <v>0</v>
      </c>
      <c r="BI88" s="36">
        <v>0</v>
      </c>
      <c r="BJ88" s="36">
        <v>0.35149999999999998</v>
      </c>
      <c r="BK88" s="36">
        <v>0</v>
      </c>
      <c r="BL88" s="36">
        <v>0</v>
      </c>
      <c r="BM88" s="36">
        <v>0</v>
      </c>
      <c r="BN88">
        <f t="shared" si="79"/>
        <v>0.74873999999999996</v>
      </c>
      <c r="BO88" s="36">
        <v>0</v>
      </c>
      <c r="BP88" s="37">
        <v>0</v>
      </c>
      <c r="BQ88" s="47">
        <v>25</v>
      </c>
      <c r="BR88">
        <f t="shared" si="80"/>
        <v>0.9</v>
      </c>
    </row>
    <row r="92" spans="1:70" ht="12" thickBot="1" x14ac:dyDescent="0.2"/>
    <row r="93" spans="1:70" ht="15.75" thickBot="1" x14ac:dyDescent="0.2">
      <c r="A93" s="49" t="str">
        <f>"He Dreit_10_pile_n"&amp;" "&amp;BQ93</f>
        <v>He Dreit_10_pile_n 2</v>
      </c>
      <c r="B93" s="8" t="s">
        <v>89</v>
      </c>
      <c r="C93" s="8" t="s">
        <v>277</v>
      </c>
      <c r="D93" s="8" t="s">
        <v>234</v>
      </c>
      <c r="E93" s="10">
        <v>0</v>
      </c>
      <c r="F93" s="56">
        <v>67.806799999999996</v>
      </c>
      <c r="G93" s="11">
        <v>0</v>
      </c>
      <c r="H93" s="11">
        <v>0</v>
      </c>
      <c r="I93" s="11">
        <v>1</v>
      </c>
      <c r="J93" s="11">
        <v>-52</v>
      </c>
      <c r="K93" s="11">
        <v>17.527470000000001</v>
      </c>
      <c r="L93" s="11">
        <v>0</v>
      </c>
      <c r="M93" s="11">
        <v>1</v>
      </c>
      <c r="N93" s="54">
        <v>-11.94675</v>
      </c>
      <c r="O93" s="55">
        <v>25.4</v>
      </c>
      <c r="P93" s="11">
        <v>0</v>
      </c>
      <c r="Q93" s="11">
        <v>0</v>
      </c>
      <c r="R93" s="56">
        <v>0.83401999999999998</v>
      </c>
      <c r="S93" s="12">
        <v>0</v>
      </c>
      <c r="T93" s="11">
        <v>0</v>
      </c>
      <c r="U93" s="10">
        <v>0</v>
      </c>
      <c r="V93" s="11">
        <v>20</v>
      </c>
      <c r="W93" s="11">
        <v>0</v>
      </c>
      <c r="X93" s="11">
        <v>0</v>
      </c>
      <c r="Y93" s="11">
        <v>1</v>
      </c>
      <c r="Z93" s="11">
        <v>-0.1</v>
      </c>
      <c r="AA93" s="11">
        <v>0.18128173</v>
      </c>
      <c r="AB93" s="11">
        <v>0</v>
      </c>
      <c r="AC93" s="11">
        <v>0</v>
      </c>
      <c r="AD93" s="11">
        <v>5.2749236499999999</v>
      </c>
      <c r="AE93" s="11">
        <v>0</v>
      </c>
      <c r="AF93" s="11">
        <v>0</v>
      </c>
      <c r="AG93" s="11">
        <v>0</v>
      </c>
      <c r="AH93" s="11">
        <v>0.99</v>
      </c>
      <c r="AI93" s="12">
        <v>0</v>
      </c>
      <c r="AJ93" s="11">
        <v>0</v>
      </c>
      <c r="AK93" s="10">
        <v>1</v>
      </c>
      <c r="AL93" s="11">
        <v>-0.46211999999999998</v>
      </c>
      <c r="AM93" s="11">
        <v>3.1097000000000001</v>
      </c>
      <c r="AN93" s="11">
        <v>0</v>
      </c>
      <c r="AO93" s="11">
        <v>1</v>
      </c>
      <c r="AP93" s="11">
        <v>-0.10466</v>
      </c>
      <c r="AQ93" s="11">
        <v>0.81915999999999989</v>
      </c>
      <c r="AR93" s="11">
        <v>0</v>
      </c>
      <c r="AS93" s="11">
        <v>1</v>
      </c>
      <c r="AT93" s="11">
        <v>-0.39424900000000002</v>
      </c>
      <c r="AU93" s="11">
        <v>3.8184999999999998</v>
      </c>
      <c r="AV93" s="11">
        <v>0</v>
      </c>
      <c r="AW93" s="11">
        <v>1</v>
      </c>
      <c r="AX93" s="11">
        <v>-5.8051000000000005E-2</v>
      </c>
      <c r="AY93" s="12">
        <v>0.81743999999999994</v>
      </c>
      <c r="AZ93" s="11">
        <v>0</v>
      </c>
      <c r="BA93" s="10">
        <v>0</v>
      </c>
      <c r="BB93" s="11">
        <v>44.89</v>
      </c>
      <c r="BC93" s="11">
        <v>0</v>
      </c>
      <c r="BD93" s="11">
        <v>0</v>
      </c>
      <c r="BE93" s="11">
        <v>1</v>
      </c>
      <c r="BF93" s="11">
        <v>-6.1389000000000013E-2</v>
      </c>
      <c r="BG93" s="11">
        <v>0.43371000000000004</v>
      </c>
      <c r="BH93" s="11">
        <v>0</v>
      </c>
      <c r="BI93" s="11">
        <v>0</v>
      </c>
      <c r="BJ93" s="11">
        <v>0.35149999999999998</v>
      </c>
      <c r="BK93" s="11">
        <v>0</v>
      </c>
      <c r="BL93" s="11">
        <v>0</v>
      </c>
      <c r="BM93" s="11">
        <v>0</v>
      </c>
      <c r="BN93" s="11">
        <v>0.74873999999999996</v>
      </c>
      <c r="BO93" s="11">
        <v>0</v>
      </c>
      <c r="BP93" s="9">
        <v>0</v>
      </c>
      <c r="BQ93" s="57">
        <v>2</v>
      </c>
    </row>
    <row r="94" spans="1:70" ht="15.75" thickBot="1" x14ac:dyDescent="0.2">
      <c r="A94" s="49" t="str">
        <f t="shared" ref="A94:A116" si="81">"He Dreit_10_pile_n"&amp;" "&amp;BQ94</f>
        <v>He Dreit_10_pile_n 3</v>
      </c>
      <c r="B94" s="8" t="s">
        <v>89</v>
      </c>
      <c r="C94" s="8" t="s">
        <v>277</v>
      </c>
      <c r="D94" s="8" t="s">
        <v>234</v>
      </c>
      <c r="E94" s="10">
        <v>0</v>
      </c>
      <c r="F94" s="56">
        <v>48.907200000000003</v>
      </c>
      <c r="G94" s="11">
        <v>0</v>
      </c>
      <c r="H94" s="11">
        <v>0</v>
      </c>
      <c r="I94" s="11">
        <v>1</v>
      </c>
      <c r="J94" s="11">
        <v>10.5</v>
      </c>
      <c r="K94" s="11">
        <v>11.49333</v>
      </c>
      <c r="L94" s="11">
        <v>0</v>
      </c>
      <c r="M94" s="11">
        <v>1</v>
      </c>
      <c r="N94" s="54">
        <v>10.934200000000001</v>
      </c>
      <c r="O94" s="55">
        <v>18.100000000000001</v>
      </c>
      <c r="P94" s="11">
        <v>0</v>
      </c>
      <c r="Q94" s="11">
        <v>0</v>
      </c>
      <c r="R94" s="56">
        <v>0.84604000000000001</v>
      </c>
      <c r="S94" s="12">
        <v>0</v>
      </c>
      <c r="T94" s="11">
        <v>0</v>
      </c>
      <c r="U94" s="10">
        <v>0</v>
      </c>
      <c r="V94" s="11">
        <v>20</v>
      </c>
      <c r="W94" s="11">
        <v>0</v>
      </c>
      <c r="X94" s="11">
        <v>0</v>
      </c>
      <c r="Y94" s="11">
        <v>1</v>
      </c>
      <c r="Z94" s="11">
        <v>6.7392935000000001E-2</v>
      </c>
      <c r="AA94" s="11">
        <v>0.1646145</v>
      </c>
      <c r="AB94" s="11">
        <v>0</v>
      </c>
      <c r="AC94" s="11">
        <v>0</v>
      </c>
      <c r="AD94" s="11">
        <v>29.481399</v>
      </c>
      <c r="AE94" s="11">
        <v>0</v>
      </c>
      <c r="AF94" s="11">
        <v>0</v>
      </c>
      <c r="AG94" s="11">
        <v>0</v>
      </c>
      <c r="AH94" s="11">
        <v>0.996</v>
      </c>
      <c r="AI94" s="12">
        <v>0</v>
      </c>
      <c r="AJ94" s="11">
        <v>0</v>
      </c>
      <c r="AK94" s="10">
        <v>1</v>
      </c>
      <c r="AL94" s="11">
        <v>-0.46211999999999998</v>
      </c>
      <c r="AM94" s="11">
        <v>3.1097000000000001</v>
      </c>
      <c r="AN94" s="11">
        <v>0</v>
      </c>
      <c r="AO94" s="11">
        <v>1</v>
      </c>
      <c r="AP94" s="11">
        <v>-0.10466</v>
      </c>
      <c r="AQ94" s="11">
        <v>0.81915999999999989</v>
      </c>
      <c r="AR94" s="11">
        <v>0</v>
      </c>
      <c r="AS94" s="11">
        <v>1</v>
      </c>
      <c r="AT94" s="11">
        <v>-0.39424900000000002</v>
      </c>
      <c r="AU94" s="11">
        <v>3.8184999999999998</v>
      </c>
      <c r="AV94" s="11">
        <v>0</v>
      </c>
      <c r="AW94" s="11">
        <v>1</v>
      </c>
      <c r="AX94" s="11">
        <v>-5.8051000000000005E-2</v>
      </c>
      <c r="AY94" s="12">
        <v>0.81743999999999994</v>
      </c>
      <c r="AZ94" s="11">
        <v>0</v>
      </c>
      <c r="BA94" s="10">
        <v>0</v>
      </c>
      <c r="BB94" s="11">
        <v>44.89</v>
      </c>
      <c r="BC94" s="11">
        <v>0</v>
      </c>
      <c r="BD94" s="11">
        <v>0</v>
      </c>
      <c r="BE94" s="11">
        <v>1</v>
      </c>
      <c r="BF94" s="11">
        <v>-6.1389000000000013E-2</v>
      </c>
      <c r="BG94" s="11">
        <v>0.43371000000000004</v>
      </c>
      <c r="BH94" s="11">
        <v>0</v>
      </c>
      <c r="BI94" s="11">
        <v>0</v>
      </c>
      <c r="BJ94" s="11">
        <v>0.35149999999999998</v>
      </c>
      <c r="BK94" s="11">
        <v>0</v>
      </c>
      <c r="BL94" s="11">
        <v>0</v>
      </c>
      <c r="BM94" s="11">
        <v>0</v>
      </c>
      <c r="BN94" s="11">
        <v>0.74873999999999996</v>
      </c>
      <c r="BO94" s="11">
        <v>0</v>
      </c>
      <c r="BP94" s="9">
        <v>0</v>
      </c>
      <c r="BQ94" s="57">
        <v>3</v>
      </c>
    </row>
    <row r="95" spans="1:70" ht="15.75" thickBot="1" x14ac:dyDescent="0.2">
      <c r="A95" s="49" t="str">
        <f t="shared" si="81"/>
        <v>He Dreit_10_pile_n 4</v>
      </c>
      <c r="B95" s="8" t="s">
        <v>89</v>
      </c>
      <c r="C95" s="8" t="s">
        <v>277</v>
      </c>
      <c r="D95" s="8" t="s">
        <v>234</v>
      </c>
      <c r="E95" s="10">
        <v>0</v>
      </c>
      <c r="F95" s="56">
        <v>74.837599999999995</v>
      </c>
      <c r="G95" s="11">
        <v>0</v>
      </c>
      <c r="H95" s="11">
        <v>0</v>
      </c>
      <c r="I95" s="11">
        <v>1</v>
      </c>
      <c r="J95" s="11">
        <v>-10.1</v>
      </c>
      <c r="K95" s="11">
        <v>20.465489999999999</v>
      </c>
      <c r="L95" s="11">
        <v>0</v>
      </c>
      <c r="M95" s="11">
        <v>1</v>
      </c>
      <c r="N95" s="54">
        <v>-0.27717599999999998</v>
      </c>
      <c r="O95" s="55">
        <v>18.600000000000001</v>
      </c>
      <c r="P95" s="11">
        <v>0</v>
      </c>
      <c r="Q95" s="11">
        <v>0</v>
      </c>
      <c r="R95" s="56">
        <v>0.91576999999999997</v>
      </c>
      <c r="S95" s="12">
        <v>0</v>
      </c>
      <c r="T95" s="11">
        <v>0</v>
      </c>
      <c r="U95" s="10">
        <v>0</v>
      </c>
      <c r="V95" s="11">
        <v>20</v>
      </c>
      <c r="W95" s="11">
        <v>0</v>
      </c>
      <c r="X95" s="11">
        <v>0</v>
      </c>
      <c r="Y95" s="11">
        <v>1</v>
      </c>
      <c r="Z95" s="11">
        <v>-5.1004439999999998E-2</v>
      </c>
      <c r="AA95" s="11">
        <v>0.19141530000000001</v>
      </c>
      <c r="AB95" s="11">
        <v>0</v>
      </c>
      <c r="AC95" s="11">
        <v>0</v>
      </c>
      <c r="AD95" s="11">
        <v>22.1458145</v>
      </c>
      <c r="AE95" s="11">
        <v>0</v>
      </c>
      <c r="AF95" s="11">
        <v>0</v>
      </c>
      <c r="AG95" s="11">
        <v>0</v>
      </c>
      <c r="AH95" s="11">
        <v>0.998</v>
      </c>
      <c r="AI95" s="12">
        <v>0</v>
      </c>
      <c r="AJ95" s="11">
        <v>0</v>
      </c>
      <c r="AK95" s="10">
        <v>1</v>
      </c>
      <c r="AL95" s="11">
        <v>-0.46211999999999998</v>
      </c>
      <c r="AM95" s="11">
        <v>3.1097000000000001</v>
      </c>
      <c r="AN95" s="11">
        <v>0</v>
      </c>
      <c r="AO95" s="11">
        <v>1</v>
      </c>
      <c r="AP95" s="11">
        <v>-0.10466</v>
      </c>
      <c r="AQ95" s="11">
        <v>0.81915999999999989</v>
      </c>
      <c r="AR95" s="11">
        <v>0</v>
      </c>
      <c r="AS95" s="11">
        <v>1</v>
      </c>
      <c r="AT95" s="11">
        <v>-0.39424900000000002</v>
      </c>
      <c r="AU95" s="11">
        <v>3.8184999999999998</v>
      </c>
      <c r="AV95" s="11">
        <v>0</v>
      </c>
      <c r="AW95" s="11">
        <v>1</v>
      </c>
      <c r="AX95" s="11">
        <v>-5.8051000000000005E-2</v>
      </c>
      <c r="AY95" s="12">
        <v>0.81743999999999994</v>
      </c>
      <c r="AZ95" s="11">
        <v>0</v>
      </c>
      <c r="BA95" s="10">
        <v>0</v>
      </c>
      <c r="BB95" s="11">
        <v>44.89</v>
      </c>
      <c r="BC95" s="11">
        <v>0</v>
      </c>
      <c r="BD95" s="11">
        <v>0</v>
      </c>
      <c r="BE95" s="11">
        <v>1</v>
      </c>
      <c r="BF95" s="11">
        <v>-6.1389000000000013E-2</v>
      </c>
      <c r="BG95" s="11">
        <v>0.43371000000000004</v>
      </c>
      <c r="BH95" s="11">
        <v>0</v>
      </c>
      <c r="BI95" s="11">
        <v>0</v>
      </c>
      <c r="BJ95" s="11">
        <v>0.35149999999999998</v>
      </c>
      <c r="BK95" s="11">
        <v>0</v>
      </c>
      <c r="BL95" s="11">
        <v>0</v>
      </c>
      <c r="BM95" s="11">
        <v>0</v>
      </c>
      <c r="BN95" s="11">
        <v>0.74873999999999996</v>
      </c>
      <c r="BO95" s="11">
        <v>0</v>
      </c>
      <c r="BP95" s="9">
        <v>0</v>
      </c>
      <c r="BQ95" s="57">
        <v>4</v>
      </c>
    </row>
    <row r="96" spans="1:70" ht="15.75" thickBot="1" x14ac:dyDescent="0.2">
      <c r="A96" s="49" t="str">
        <f t="shared" si="81"/>
        <v>He Dreit_10_pile_n 5</v>
      </c>
      <c r="B96" s="8" t="s">
        <v>89</v>
      </c>
      <c r="C96" s="8" t="s">
        <v>277</v>
      </c>
      <c r="D96" s="8" t="s">
        <v>234</v>
      </c>
      <c r="E96" s="10">
        <v>0</v>
      </c>
      <c r="F96" s="56">
        <v>75.745900000000006</v>
      </c>
      <c r="G96" s="11">
        <v>0</v>
      </c>
      <c r="H96" s="11">
        <v>0</v>
      </c>
      <c r="I96" s="11">
        <v>1</v>
      </c>
      <c r="J96" s="11">
        <v>11.4</v>
      </c>
      <c r="K96" s="11">
        <v>15.386710000000001</v>
      </c>
      <c r="L96" s="11">
        <v>0</v>
      </c>
      <c r="M96" s="11">
        <v>1</v>
      </c>
      <c r="N96" s="54">
        <v>-14.81465</v>
      </c>
      <c r="O96" s="55">
        <v>29</v>
      </c>
      <c r="P96" s="11">
        <v>0</v>
      </c>
      <c r="Q96" s="11">
        <v>0</v>
      </c>
      <c r="R96" s="56">
        <v>0.92444999999999999</v>
      </c>
      <c r="S96" s="12">
        <v>0</v>
      </c>
      <c r="T96" s="11">
        <v>0</v>
      </c>
      <c r="U96" s="10">
        <v>0</v>
      </c>
      <c r="V96" s="11">
        <v>20</v>
      </c>
      <c r="W96" s="11">
        <v>0</v>
      </c>
      <c r="X96" s="11">
        <v>0</v>
      </c>
      <c r="Y96" s="11">
        <v>1</v>
      </c>
      <c r="Z96" s="11">
        <v>-0.1</v>
      </c>
      <c r="AA96" s="11">
        <v>0.17992161000000001</v>
      </c>
      <c r="AB96" s="11">
        <v>0</v>
      </c>
      <c r="AC96" s="11">
        <v>0</v>
      </c>
      <c r="AD96" s="11">
        <v>34.710239799999997</v>
      </c>
      <c r="AE96" s="11">
        <v>0</v>
      </c>
      <c r="AF96" s="11">
        <v>0</v>
      </c>
      <c r="AG96" s="11">
        <v>0</v>
      </c>
      <c r="AH96" s="11">
        <v>0.94799999999999995</v>
      </c>
      <c r="AI96" s="12">
        <v>0</v>
      </c>
      <c r="AJ96" s="11">
        <v>0</v>
      </c>
      <c r="AK96" s="10">
        <v>1</v>
      </c>
      <c r="AL96" s="11">
        <v>-0.46211999999999998</v>
      </c>
      <c r="AM96" s="11">
        <v>3.1097000000000001</v>
      </c>
      <c r="AN96" s="11">
        <v>0</v>
      </c>
      <c r="AO96" s="11">
        <v>1</v>
      </c>
      <c r="AP96" s="11">
        <v>-0.10466</v>
      </c>
      <c r="AQ96" s="11">
        <v>0.81915999999999989</v>
      </c>
      <c r="AR96" s="11">
        <v>0</v>
      </c>
      <c r="AS96" s="11">
        <v>1</v>
      </c>
      <c r="AT96" s="11">
        <v>-0.39424900000000002</v>
      </c>
      <c r="AU96" s="11">
        <v>3.8184999999999998</v>
      </c>
      <c r="AV96" s="11">
        <v>0</v>
      </c>
      <c r="AW96" s="11">
        <v>1</v>
      </c>
      <c r="AX96" s="11">
        <v>-5.8051000000000005E-2</v>
      </c>
      <c r="AY96" s="12">
        <v>0.81743999999999994</v>
      </c>
      <c r="AZ96" s="11">
        <v>0</v>
      </c>
      <c r="BA96" s="10">
        <v>0</v>
      </c>
      <c r="BB96" s="11">
        <v>44.89</v>
      </c>
      <c r="BC96" s="11">
        <v>0</v>
      </c>
      <c r="BD96" s="11">
        <v>0</v>
      </c>
      <c r="BE96" s="11">
        <v>1</v>
      </c>
      <c r="BF96" s="11">
        <v>-6.1389000000000013E-2</v>
      </c>
      <c r="BG96" s="11">
        <v>0.43371000000000004</v>
      </c>
      <c r="BH96" s="11">
        <v>0</v>
      </c>
      <c r="BI96" s="11">
        <v>0</v>
      </c>
      <c r="BJ96" s="11">
        <v>0.35149999999999998</v>
      </c>
      <c r="BK96" s="11">
        <v>0</v>
      </c>
      <c r="BL96" s="11">
        <v>0</v>
      </c>
      <c r="BM96" s="11">
        <v>0</v>
      </c>
      <c r="BN96" s="11">
        <v>0.74873999999999996</v>
      </c>
      <c r="BO96" s="11">
        <v>0</v>
      </c>
      <c r="BP96" s="9">
        <v>0</v>
      </c>
      <c r="BQ96" s="57">
        <v>5</v>
      </c>
    </row>
    <row r="97" spans="1:69" ht="15.75" thickBot="1" x14ac:dyDescent="0.2">
      <c r="A97" s="49" t="str">
        <f t="shared" si="81"/>
        <v>He Dreit_10_pile_n 6</v>
      </c>
      <c r="B97" s="8" t="s">
        <v>89</v>
      </c>
      <c r="C97" s="8" t="s">
        <v>277</v>
      </c>
      <c r="D97" s="8" t="s">
        <v>234</v>
      </c>
      <c r="E97" s="10">
        <v>0</v>
      </c>
      <c r="F97" s="56">
        <v>98.445800000000006</v>
      </c>
      <c r="G97" s="11">
        <v>0</v>
      </c>
      <c r="H97" s="11">
        <v>0</v>
      </c>
      <c r="I97" s="11">
        <v>1</v>
      </c>
      <c r="J97" s="11">
        <v>-120</v>
      </c>
      <c r="K97" s="11">
        <v>53.750059999999998</v>
      </c>
      <c r="L97" s="11">
        <v>0</v>
      </c>
      <c r="M97" s="11">
        <v>1</v>
      </c>
      <c r="N97" s="54">
        <v>-33.835900000000002</v>
      </c>
      <c r="O97" s="55">
        <v>44.5</v>
      </c>
      <c r="P97" s="11">
        <v>0</v>
      </c>
      <c r="Q97" s="11">
        <v>0</v>
      </c>
      <c r="R97" s="56">
        <v>0.93469999999999998</v>
      </c>
      <c r="S97" s="12">
        <v>0</v>
      </c>
      <c r="T97" s="11">
        <v>0</v>
      </c>
      <c r="U97" s="10">
        <v>0</v>
      </c>
      <c r="V97" s="11">
        <v>20</v>
      </c>
      <c r="W97" s="11">
        <v>0</v>
      </c>
      <c r="X97" s="11">
        <v>0</v>
      </c>
      <c r="Y97" s="11">
        <v>1</v>
      </c>
      <c r="Z97" s="11">
        <v>-0.1</v>
      </c>
      <c r="AA97" s="11">
        <v>0.16945987000000001</v>
      </c>
      <c r="AB97" s="11">
        <v>0</v>
      </c>
      <c r="AC97" s="11">
        <v>0</v>
      </c>
      <c r="AD97" s="11">
        <v>1.0021159999999999E-2</v>
      </c>
      <c r="AE97" s="11">
        <v>0</v>
      </c>
      <c r="AF97" s="11">
        <v>0</v>
      </c>
      <c r="AG97" s="11">
        <v>0</v>
      </c>
      <c r="AH97" s="11">
        <v>2.2199999999999999E-14</v>
      </c>
      <c r="AI97" s="12">
        <v>0</v>
      </c>
      <c r="AJ97" s="11">
        <v>0</v>
      </c>
      <c r="AK97" s="10">
        <v>1</v>
      </c>
      <c r="AL97" s="11">
        <v>-0.46211999999999998</v>
      </c>
      <c r="AM97" s="11">
        <v>3.1097000000000001</v>
      </c>
      <c r="AN97" s="11">
        <v>0</v>
      </c>
      <c r="AO97" s="11">
        <v>1</v>
      </c>
      <c r="AP97" s="11">
        <v>-0.10466</v>
      </c>
      <c r="AQ97" s="11">
        <v>0.81915999999999989</v>
      </c>
      <c r="AR97" s="11">
        <v>0</v>
      </c>
      <c r="AS97" s="11">
        <v>1</v>
      </c>
      <c r="AT97" s="11">
        <v>-0.39424900000000002</v>
      </c>
      <c r="AU97" s="11">
        <v>3.8184999999999998</v>
      </c>
      <c r="AV97" s="11">
        <v>0</v>
      </c>
      <c r="AW97" s="11">
        <v>1</v>
      </c>
      <c r="AX97" s="11">
        <v>-5.8051000000000005E-2</v>
      </c>
      <c r="AY97" s="12">
        <v>0.81743999999999994</v>
      </c>
      <c r="AZ97" s="11">
        <v>0</v>
      </c>
      <c r="BA97" s="10">
        <v>0</v>
      </c>
      <c r="BB97" s="11">
        <v>44.89</v>
      </c>
      <c r="BC97" s="11">
        <v>0</v>
      </c>
      <c r="BD97" s="11">
        <v>0</v>
      </c>
      <c r="BE97" s="11">
        <v>1</v>
      </c>
      <c r="BF97" s="11">
        <v>-6.1389000000000013E-2</v>
      </c>
      <c r="BG97" s="11">
        <v>0.43371000000000004</v>
      </c>
      <c r="BH97" s="11">
        <v>0</v>
      </c>
      <c r="BI97" s="11">
        <v>0</v>
      </c>
      <c r="BJ97" s="11">
        <v>0.35149999999999998</v>
      </c>
      <c r="BK97" s="11">
        <v>0</v>
      </c>
      <c r="BL97" s="11">
        <v>0</v>
      </c>
      <c r="BM97" s="11">
        <v>0</v>
      </c>
      <c r="BN97" s="11">
        <v>0.74873999999999996</v>
      </c>
      <c r="BO97" s="11">
        <v>0</v>
      </c>
      <c r="BP97" s="9">
        <v>0</v>
      </c>
      <c r="BQ97" s="57">
        <v>6</v>
      </c>
    </row>
    <row r="98" spans="1:69" ht="15.75" thickBot="1" x14ac:dyDescent="0.2">
      <c r="A98" s="49" t="str">
        <f t="shared" si="81"/>
        <v>He Dreit_10_pile_n 7</v>
      </c>
      <c r="B98" s="8" t="s">
        <v>89</v>
      </c>
      <c r="C98" s="8" t="s">
        <v>277</v>
      </c>
      <c r="D98" s="8" t="s">
        <v>234</v>
      </c>
      <c r="E98" s="10">
        <v>0</v>
      </c>
      <c r="F98" s="56">
        <v>114.639</v>
      </c>
      <c r="G98" s="11">
        <v>0</v>
      </c>
      <c r="H98" s="11">
        <v>0</v>
      </c>
      <c r="I98" s="11">
        <v>1</v>
      </c>
      <c r="J98" s="11">
        <v>25.2</v>
      </c>
      <c r="K98" s="11">
        <v>1.0000009999999999</v>
      </c>
      <c r="L98" s="11">
        <v>0</v>
      </c>
      <c r="M98" s="11">
        <v>1</v>
      </c>
      <c r="N98" s="54">
        <v>7.1493399999999996</v>
      </c>
      <c r="O98" s="55">
        <v>1.94</v>
      </c>
      <c r="P98" s="11">
        <v>0</v>
      </c>
      <c r="Q98" s="11">
        <v>0</v>
      </c>
      <c r="R98" s="56">
        <v>0.91381000000000001</v>
      </c>
      <c r="S98" s="12">
        <v>0</v>
      </c>
      <c r="T98" s="11">
        <v>0</v>
      </c>
      <c r="U98" s="10">
        <v>0</v>
      </c>
      <c r="V98" s="11">
        <v>20</v>
      </c>
      <c r="W98" s="11">
        <v>0</v>
      </c>
      <c r="X98" s="11">
        <v>0</v>
      </c>
      <c r="Y98" s="11">
        <v>1</v>
      </c>
      <c r="Z98" s="11">
        <v>-6.970809E-2</v>
      </c>
      <c r="AA98" s="11">
        <v>0.13784335</v>
      </c>
      <c r="AB98" s="11">
        <v>0</v>
      </c>
      <c r="AC98" s="11">
        <v>0</v>
      </c>
      <c r="AD98" s="11">
        <v>30.0025792</v>
      </c>
      <c r="AE98" s="11">
        <v>0</v>
      </c>
      <c r="AF98" s="11">
        <v>0</v>
      </c>
      <c r="AG98" s="11">
        <v>0</v>
      </c>
      <c r="AH98" s="11">
        <v>4.0300000000000002E-14</v>
      </c>
      <c r="AI98" s="12">
        <v>0</v>
      </c>
      <c r="AJ98" s="11">
        <v>0</v>
      </c>
      <c r="AK98" s="10">
        <v>1</v>
      </c>
      <c r="AL98" s="11">
        <v>-0.46211999999999998</v>
      </c>
      <c r="AM98" s="11">
        <v>3.1097000000000001</v>
      </c>
      <c r="AN98" s="11">
        <v>0</v>
      </c>
      <c r="AO98" s="11">
        <v>1</v>
      </c>
      <c r="AP98" s="11">
        <v>-0.10466</v>
      </c>
      <c r="AQ98" s="11">
        <v>0.81915999999999989</v>
      </c>
      <c r="AR98" s="11">
        <v>0</v>
      </c>
      <c r="AS98" s="11">
        <v>1</v>
      </c>
      <c r="AT98" s="11">
        <v>-0.39424900000000002</v>
      </c>
      <c r="AU98" s="11">
        <v>3.8184999999999998</v>
      </c>
      <c r="AV98" s="11">
        <v>0</v>
      </c>
      <c r="AW98" s="11">
        <v>1</v>
      </c>
      <c r="AX98" s="11">
        <v>-5.8051000000000005E-2</v>
      </c>
      <c r="AY98" s="12">
        <v>0.81743999999999994</v>
      </c>
      <c r="AZ98" s="11">
        <v>0</v>
      </c>
      <c r="BA98" s="10">
        <v>0</v>
      </c>
      <c r="BB98" s="11">
        <v>44.89</v>
      </c>
      <c r="BC98" s="11">
        <v>0</v>
      </c>
      <c r="BD98" s="11">
        <v>0</v>
      </c>
      <c r="BE98" s="11">
        <v>1</v>
      </c>
      <c r="BF98" s="11">
        <v>-6.1389000000000013E-2</v>
      </c>
      <c r="BG98" s="11">
        <v>0.43371000000000004</v>
      </c>
      <c r="BH98" s="11">
        <v>0</v>
      </c>
      <c r="BI98" s="11">
        <v>0</v>
      </c>
      <c r="BJ98" s="11">
        <v>0.35149999999999998</v>
      </c>
      <c r="BK98" s="11">
        <v>0</v>
      </c>
      <c r="BL98" s="11">
        <v>0</v>
      </c>
      <c r="BM98" s="11">
        <v>0</v>
      </c>
      <c r="BN98" s="11">
        <v>0.74873999999999996</v>
      </c>
      <c r="BO98" s="11">
        <v>0</v>
      </c>
      <c r="BP98" s="9">
        <v>0</v>
      </c>
      <c r="BQ98" s="57">
        <v>7</v>
      </c>
    </row>
    <row r="99" spans="1:69" ht="15.75" thickBot="1" x14ac:dyDescent="0.2">
      <c r="A99" s="49" t="str">
        <f t="shared" si="81"/>
        <v>He Dreit_10_pile_n 8</v>
      </c>
      <c r="B99" s="8" t="s">
        <v>89</v>
      </c>
      <c r="C99" s="8" t="s">
        <v>277</v>
      </c>
      <c r="D99" s="8" t="s">
        <v>234</v>
      </c>
      <c r="E99" s="10">
        <v>0</v>
      </c>
      <c r="F99" s="56">
        <v>82.504999999999995</v>
      </c>
      <c r="G99" s="11">
        <v>0</v>
      </c>
      <c r="H99" s="11">
        <v>0</v>
      </c>
      <c r="I99" s="11">
        <v>1</v>
      </c>
      <c r="J99" s="11">
        <v>-120</v>
      </c>
      <c r="K99" s="11">
        <v>87.967439999999996</v>
      </c>
      <c r="L99" s="11">
        <v>0</v>
      </c>
      <c r="M99" s="11">
        <v>1</v>
      </c>
      <c r="N99" s="54">
        <v>-22.923439999999999</v>
      </c>
      <c r="O99" s="55">
        <v>42.1</v>
      </c>
      <c r="P99" s="11">
        <v>0</v>
      </c>
      <c r="Q99" s="11">
        <v>0</v>
      </c>
      <c r="R99" s="56">
        <v>0.94518000000000002</v>
      </c>
      <c r="S99" s="12">
        <v>0</v>
      </c>
      <c r="T99" s="11">
        <v>0</v>
      </c>
      <c r="U99" s="10">
        <v>0</v>
      </c>
      <c r="V99" s="11">
        <v>20</v>
      </c>
      <c r="W99" s="11">
        <v>0</v>
      </c>
      <c r="X99" s="11">
        <v>0</v>
      </c>
      <c r="Y99" s="11">
        <v>1</v>
      </c>
      <c r="Z99" s="11">
        <v>-9.9999980000000002E-2</v>
      </c>
      <c r="AA99" s="11">
        <v>0.18693423000000001</v>
      </c>
      <c r="AB99" s="11">
        <v>0</v>
      </c>
      <c r="AC99" s="11">
        <v>0</v>
      </c>
      <c r="AD99" s="11">
        <v>39.999992499999998</v>
      </c>
      <c r="AE99" s="11">
        <v>0</v>
      </c>
      <c r="AF99" s="11">
        <v>0</v>
      </c>
      <c r="AG99" s="11">
        <v>0</v>
      </c>
      <c r="AH99" s="11">
        <v>2.2199999999999999E-14</v>
      </c>
      <c r="AI99" s="12">
        <v>0</v>
      </c>
      <c r="AJ99" s="11">
        <v>0</v>
      </c>
      <c r="AK99" s="10">
        <v>1</v>
      </c>
      <c r="AL99" s="11">
        <v>-0.46211999999999998</v>
      </c>
      <c r="AM99" s="11">
        <v>3.1097000000000001</v>
      </c>
      <c r="AN99" s="11">
        <v>0</v>
      </c>
      <c r="AO99" s="11">
        <v>1</v>
      </c>
      <c r="AP99" s="11">
        <v>-0.10466</v>
      </c>
      <c r="AQ99" s="11">
        <v>0.81915999999999989</v>
      </c>
      <c r="AR99" s="11">
        <v>0</v>
      </c>
      <c r="AS99" s="11">
        <v>1</v>
      </c>
      <c r="AT99" s="11">
        <v>-0.39424900000000002</v>
      </c>
      <c r="AU99" s="11">
        <v>3.8184999999999998</v>
      </c>
      <c r="AV99" s="11">
        <v>0</v>
      </c>
      <c r="AW99" s="11">
        <v>1</v>
      </c>
      <c r="AX99" s="11">
        <v>-5.8051000000000005E-2</v>
      </c>
      <c r="AY99" s="12">
        <v>0.81743999999999994</v>
      </c>
      <c r="AZ99" s="11">
        <v>0</v>
      </c>
      <c r="BA99" s="10">
        <v>0</v>
      </c>
      <c r="BB99" s="11">
        <v>44.89</v>
      </c>
      <c r="BC99" s="11">
        <v>0</v>
      </c>
      <c r="BD99" s="11">
        <v>0</v>
      </c>
      <c r="BE99" s="11">
        <v>1</v>
      </c>
      <c r="BF99" s="11">
        <v>-6.1389000000000013E-2</v>
      </c>
      <c r="BG99" s="11">
        <v>0.43371000000000004</v>
      </c>
      <c r="BH99" s="11">
        <v>0</v>
      </c>
      <c r="BI99" s="11">
        <v>0</v>
      </c>
      <c r="BJ99" s="11">
        <v>0.35149999999999998</v>
      </c>
      <c r="BK99" s="11">
        <v>0</v>
      </c>
      <c r="BL99" s="11">
        <v>0</v>
      </c>
      <c r="BM99" s="11">
        <v>0</v>
      </c>
      <c r="BN99" s="11">
        <v>0.74873999999999996</v>
      </c>
      <c r="BO99" s="11">
        <v>0</v>
      </c>
      <c r="BP99" s="9">
        <v>0</v>
      </c>
      <c r="BQ99" s="57">
        <v>8</v>
      </c>
    </row>
    <row r="100" spans="1:69" ht="15.75" thickBot="1" x14ac:dyDescent="0.2">
      <c r="A100" s="49" t="str">
        <f t="shared" si="81"/>
        <v>He Dreit_10_pile_n 9</v>
      </c>
      <c r="B100" s="8" t="s">
        <v>89</v>
      </c>
      <c r="C100" s="8" t="s">
        <v>277</v>
      </c>
      <c r="D100" s="8" t="s">
        <v>234</v>
      </c>
      <c r="E100" s="10">
        <v>0</v>
      </c>
      <c r="F100" s="56">
        <v>336.50299999999999</v>
      </c>
      <c r="G100" s="11">
        <v>0</v>
      </c>
      <c r="H100" s="11">
        <v>0</v>
      </c>
      <c r="I100" s="11">
        <v>1</v>
      </c>
      <c r="J100" s="11">
        <v>34</v>
      </c>
      <c r="K100" s="11">
        <v>32.80498</v>
      </c>
      <c r="L100" s="11">
        <v>0</v>
      </c>
      <c r="M100" s="11">
        <v>1</v>
      </c>
      <c r="N100" s="54">
        <v>-0.73641199999999996</v>
      </c>
      <c r="O100" s="55">
        <v>10.7</v>
      </c>
      <c r="P100" s="11">
        <v>0</v>
      </c>
      <c r="Q100" s="11">
        <v>0</v>
      </c>
      <c r="R100" s="56">
        <v>0.91335999999999995</v>
      </c>
      <c r="S100" s="12">
        <v>0</v>
      </c>
      <c r="T100" s="11">
        <v>0</v>
      </c>
      <c r="U100" s="10">
        <v>0</v>
      </c>
      <c r="V100" s="11">
        <v>20</v>
      </c>
      <c r="W100" s="11">
        <v>0</v>
      </c>
      <c r="X100" s="11">
        <v>0</v>
      </c>
      <c r="Y100" s="11">
        <v>1</v>
      </c>
      <c r="Z100" s="11">
        <v>-4.0947509999999999E-2</v>
      </c>
      <c r="AA100" s="11">
        <v>0.17393981</v>
      </c>
      <c r="AB100" s="11">
        <v>0</v>
      </c>
      <c r="AC100" s="11">
        <v>0</v>
      </c>
      <c r="AD100" s="11">
        <v>40</v>
      </c>
      <c r="AE100" s="11">
        <v>0</v>
      </c>
      <c r="AF100" s="11">
        <v>0</v>
      </c>
      <c r="AG100" s="11">
        <v>0</v>
      </c>
      <c r="AH100" s="11">
        <v>3.7899999999999998E-12</v>
      </c>
      <c r="AI100" s="12">
        <v>0</v>
      </c>
      <c r="AJ100" s="11">
        <v>0</v>
      </c>
      <c r="AK100" s="10">
        <v>1</v>
      </c>
      <c r="AL100" s="11">
        <v>-0.46211999999999998</v>
      </c>
      <c r="AM100" s="11">
        <v>3.1097000000000001</v>
      </c>
      <c r="AN100" s="11">
        <v>0</v>
      </c>
      <c r="AO100" s="11">
        <v>1</v>
      </c>
      <c r="AP100" s="11">
        <v>-0.10466</v>
      </c>
      <c r="AQ100" s="11">
        <v>0.81915999999999989</v>
      </c>
      <c r="AR100" s="11">
        <v>0</v>
      </c>
      <c r="AS100" s="11">
        <v>1</v>
      </c>
      <c r="AT100" s="11">
        <v>-0.39424900000000002</v>
      </c>
      <c r="AU100" s="11">
        <v>3.8184999999999998</v>
      </c>
      <c r="AV100" s="11">
        <v>0</v>
      </c>
      <c r="AW100" s="11">
        <v>1</v>
      </c>
      <c r="AX100" s="11">
        <v>-5.8051000000000005E-2</v>
      </c>
      <c r="AY100" s="12">
        <v>0.81743999999999994</v>
      </c>
      <c r="AZ100" s="11">
        <v>0</v>
      </c>
      <c r="BA100" s="10">
        <v>0</v>
      </c>
      <c r="BB100" s="11">
        <v>44.89</v>
      </c>
      <c r="BC100" s="11">
        <v>0</v>
      </c>
      <c r="BD100" s="11">
        <v>0</v>
      </c>
      <c r="BE100" s="11">
        <v>1</v>
      </c>
      <c r="BF100" s="11">
        <v>-6.1389000000000013E-2</v>
      </c>
      <c r="BG100" s="11">
        <v>0.43371000000000004</v>
      </c>
      <c r="BH100" s="11">
        <v>0</v>
      </c>
      <c r="BI100" s="11">
        <v>0</v>
      </c>
      <c r="BJ100" s="11">
        <v>0.35149999999999998</v>
      </c>
      <c r="BK100" s="11">
        <v>0</v>
      </c>
      <c r="BL100" s="11">
        <v>0</v>
      </c>
      <c r="BM100" s="11">
        <v>0</v>
      </c>
      <c r="BN100" s="11">
        <v>0.74873999999999996</v>
      </c>
      <c r="BO100" s="11">
        <v>0</v>
      </c>
      <c r="BP100" s="9">
        <v>0</v>
      </c>
      <c r="BQ100" s="57">
        <v>9</v>
      </c>
    </row>
    <row r="101" spans="1:69" ht="15.75" thickBot="1" x14ac:dyDescent="0.2">
      <c r="A101" s="49" t="str">
        <f t="shared" si="81"/>
        <v>He Dreit_10_pile_n 10</v>
      </c>
      <c r="B101" s="8" t="s">
        <v>89</v>
      </c>
      <c r="C101" s="8" t="s">
        <v>277</v>
      </c>
      <c r="D101" s="8" t="s">
        <v>234</v>
      </c>
      <c r="E101" s="10">
        <v>0</v>
      </c>
      <c r="F101" s="56">
        <v>339.92700000000002</v>
      </c>
      <c r="G101" s="11">
        <v>0</v>
      </c>
      <c r="H101" s="11">
        <v>0</v>
      </c>
      <c r="I101" s="11">
        <v>1</v>
      </c>
      <c r="J101" s="11">
        <v>39.6</v>
      </c>
      <c r="K101" s="11">
        <v>33.855240000000002</v>
      </c>
      <c r="L101" s="11">
        <v>0</v>
      </c>
      <c r="M101" s="11">
        <v>1</v>
      </c>
      <c r="N101" s="54">
        <v>3.292605</v>
      </c>
      <c r="O101" s="55">
        <v>4.53</v>
      </c>
      <c r="P101" s="11">
        <v>0</v>
      </c>
      <c r="Q101" s="11">
        <v>0</v>
      </c>
      <c r="R101" s="56">
        <v>0.93474999999999997</v>
      </c>
      <c r="S101" s="12">
        <v>0</v>
      </c>
      <c r="T101" s="11">
        <v>0</v>
      </c>
      <c r="U101" s="10">
        <v>0</v>
      </c>
      <c r="V101" s="11">
        <v>20</v>
      </c>
      <c r="W101" s="11">
        <v>0</v>
      </c>
      <c r="X101" s="11">
        <v>0</v>
      </c>
      <c r="Y101" s="11">
        <v>1</v>
      </c>
      <c r="Z101" s="11">
        <v>-4.0000109999999998E-2</v>
      </c>
      <c r="AA101" s="11">
        <v>0.17990953000000001</v>
      </c>
      <c r="AB101" s="11">
        <v>0</v>
      </c>
      <c r="AC101" s="11">
        <v>0</v>
      </c>
      <c r="AD101" s="11">
        <v>40</v>
      </c>
      <c r="AE101" s="11">
        <v>0</v>
      </c>
      <c r="AF101" s="11">
        <v>0</v>
      </c>
      <c r="AG101" s="11">
        <v>0</v>
      </c>
      <c r="AH101" s="11">
        <v>2.7699999999999998E-13</v>
      </c>
      <c r="AI101" s="12">
        <v>0</v>
      </c>
      <c r="AJ101" s="11">
        <v>0</v>
      </c>
      <c r="AK101" s="10">
        <v>1</v>
      </c>
      <c r="AL101" s="11">
        <v>0.16950000000000001</v>
      </c>
      <c r="AM101" s="11">
        <v>0.51500000000000001</v>
      </c>
      <c r="AN101" s="11">
        <v>0</v>
      </c>
      <c r="AO101" s="11">
        <v>1</v>
      </c>
      <c r="AP101" s="11">
        <v>3.9879999999999999E-2</v>
      </c>
      <c r="AQ101" s="11">
        <v>9.9519999999999997E-2</v>
      </c>
      <c r="AR101" s="11">
        <v>0</v>
      </c>
      <c r="AS101" s="11">
        <v>1</v>
      </c>
      <c r="AT101" s="11">
        <v>-7.9690000000000004E-3</v>
      </c>
      <c r="AU101" s="11">
        <v>6.5049999999999999</v>
      </c>
      <c r="AV101" s="11">
        <v>0</v>
      </c>
      <c r="AW101" s="11">
        <v>1</v>
      </c>
      <c r="AX101" s="11">
        <v>4.9940000000000002E-3</v>
      </c>
      <c r="AY101" s="12">
        <v>9.9779999999999994E-2</v>
      </c>
      <c r="AZ101" s="11">
        <v>0</v>
      </c>
      <c r="BA101" s="10">
        <v>0</v>
      </c>
      <c r="BB101" s="11">
        <v>44.89</v>
      </c>
      <c r="BC101" s="11">
        <v>0</v>
      </c>
      <c r="BD101" s="11">
        <v>0</v>
      </c>
      <c r="BE101" s="11">
        <v>1</v>
      </c>
      <c r="BF101" s="11">
        <v>1.9980000000000001E-2</v>
      </c>
      <c r="BG101" s="11">
        <v>9.9809999999999996E-2</v>
      </c>
      <c r="BH101" s="11">
        <v>0</v>
      </c>
      <c r="BI101" s="11">
        <v>0</v>
      </c>
      <c r="BJ101" s="11">
        <v>0.35149999999999998</v>
      </c>
      <c r="BK101" s="11">
        <v>0</v>
      </c>
      <c r="BL101" s="11">
        <v>0</v>
      </c>
      <c r="BM101" s="11">
        <v>0</v>
      </c>
      <c r="BN101" s="11">
        <v>0.3</v>
      </c>
      <c r="BO101" s="11">
        <v>0</v>
      </c>
      <c r="BP101" s="9">
        <v>0</v>
      </c>
      <c r="BQ101" s="57">
        <v>10</v>
      </c>
    </row>
    <row r="102" spans="1:69" ht="15.75" thickBot="1" x14ac:dyDescent="0.2">
      <c r="A102" s="49" t="str">
        <f t="shared" si="81"/>
        <v>He Dreit_10_pile_n 11</v>
      </c>
      <c r="B102" s="8" t="s">
        <v>89</v>
      </c>
      <c r="C102" s="8" t="s">
        <v>277</v>
      </c>
      <c r="D102" s="8" t="s">
        <v>234</v>
      </c>
      <c r="E102" s="10">
        <v>0</v>
      </c>
      <c r="F102" s="56">
        <v>661.37099999999998</v>
      </c>
      <c r="G102" s="11">
        <v>0</v>
      </c>
      <c r="H102" s="11">
        <v>0</v>
      </c>
      <c r="I102" s="11">
        <v>1</v>
      </c>
      <c r="J102" s="11">
        <v>14.2</v>
      </c>
      <c r="K102" s="11">
        <v>27.800930000000001</v>
      </c>
      <c r="L102" s="11">
        <v>0</v>
      </c>
      <c r="M102" s="11">
        <v>1</v>
      </c>
      <c r="N102" s="54">
        <v>0.99128700000000003</v>
      </c>
      <c r="O102" s="55">
        <v>5.83</v>
      </c>
      <c r="P102" s="11">
        <v>0</v>
      </c>
      <c r="Q102" s="11">
        <v>0</v>
      </c>
      <c r="R102" s="56">
        <v>0.93449000000000004</v>
      </c>
      <c r="S102" s="12">
        <v>0</v>
      </c>
      <c r="T102" s="11">
        <v>0</v>
      </c>
      <c r="U102" s="10">
        <v>0</v>
      </c>
      <c r="V102" s="11">
        <v>20</v>
      </c>
      <c r="W102" s="11">
        <v>0</v>
      </c>
      <c r="X102" s="11">
        <v>0</v>
      </c>
      <c r="Y102" s="11">
        <v>1</v>
      </c>
      <c r="Z102" s="11">
        <v>-3.985826E-2</v>
      </c>
      <c r="AA102" s="11">
        <v>0.18360509999999999</v>
      </c>
      <c r="AB102" s="11">
        <v>0</v>
      </c>
      <c r="AC102" s="11">
        <v>0</v>
      </c>
      <c r="AD102" s="11">
        <v>40</v>
      </c>
      <c r="AE102" s="11">
        <v>0</v>
      </c>
      <c r="AF102" s="11">
        <v>0</v>
      </c>
      <c r="AG102" s="11">
        <v>0</v>
      </c>
      <c r="AH102" s="11">
        <v>6.1399999999999996E-14</v>
      </c>
      <c r="AI102" s="12">
        <v>0</v>
      </c>
      <c r="AJ102" s="11">
        <v>0</v>
      </c>
      <c r="AK102" s="10">
        <v>1</v>
      </c>
      <c r="AL102" s="11">
        <v>0.16950000000000001</v>
      </c>
      <c r="AM102" s="11">
        <v>0.51500000000000001</v>
      </c>
      <c r="AN102" s="11">
        <v>0</v>
      </c>
      <c r="AO102" s="11">
        <v>1</v>
      </c>
      <c r="AP102" s="11">
        <v>3.9879999999999999E-2</v>
      </c>
      <c r="AQ102" s="11">
        <v>9.9519999999999997E-2</v>
      </c>
      <c r="AR102" s="11">
        <v>0</v>
      </c>
      <c r="AS102" s="11">
        <v>1</v>
      </c>
      <c r="AT102" s="11">
        <v>-7.9690000000000004E-3</v>
      </c>
      <c r="AU102" s="11">
        <v>6.5049999999999999</v>
      </c>
      <c r="AV102" s="11">
        <v>0</v>
      </c>
      <c r="AW102" s="11">
        <v>1</v>
      </c>
      <c r="AX102" s="11">
        <v>4.9940000000000002E-3</v>
      </c>
      <c r="AY102" s="12">
        <v>9.9779999999999994E-2</v>
      </c>
      <c r="AZ102" s="11">
        <v>0</v>
      </c>
      <c r="BA102" s="10">
        <v>0</v>
      </c>
      <c r="BB102" s="11">
        <v>44.89</v>
      </c>
      <c r="BC102" s="11">
        <v>0</v>
      </c>
      <c r="BD102" s="11">
        <v>0</v>
      </c>
      <c r="BE102" s="11">
        <v>1</v>
      </c>
      <c r="BF102" s="11">
        <v>1.9980000000000001E-2</v>
      </c>
      <c r="BG102" s="11">
        <v>9.9809999999999996E-2</v>
      </c>
      <c r="BH102" s="11">
        <v>0</v>
      </c>
      <c r="BI102" s="11">
        <v>0</v>
      </c>
      <c r="BJ102" s="11">
        <v>0.35149999999999998</v>
      </c>
      <c r="BK102" s="11">
        <v>0</v>
      </c>
      <c r="BL102" s="11">
        <v>0</v>
      </c>
      <c r="BM102" s="11">
        <v>0</v>
      </c>
      <c r="BN102" s="11">
        <v>0.3</v>
      </c>
      <c r="BO102" s="11">
        <v>0</v>
      </c>
      <c r="BP102" s="9">
        <v>0</v>
      </c>
      <c r="BQ102" s="57">
        <v>11</v>
      </c>
    </row>
    <row r="103" spans="1:69" ht="15.75" thickBot="1" x14ac:dyDescent="0.2">
      <c r="A103" s="49" t="str">
        <f t="shared" si="81"/>
        <v>He Dreit_10_pile_n 12</v>
      </c>
      <c r="B103" s="8" t="s">
        <v>89</v>
      </c>
      <c r="C103" s="8" t="s">
        <v>277</v>
      </c>
      <c r="D103" s="8" t="s">
        <v>234</v>
      </c>
      <c r="E103" s="10">
        <v>0</v>
      </c>
      <c r="F103" s="56">
        <v>670.78599999999994</v>
      </c>
      <c r="G103" s="11">
        <v>0</v>
      </c>
      <c r="H103" s="11">
        <v>0</v>
      </c>
      <c r="I103" s="11">
        <v>1</v>
      </c>
      <c r="J103" s="11">
        <v>3.99</v>
      </c>
      <c r="K103" s="11">
        <v>25.06784</v>
      </c>
      <c r="L103" s="11">
        <v>0</v>
      </c>
      <c r="M103" s="11">
        <v>1</v>
      </c>
      <c r="N103" s="54">
        <v>-3.0259640000000001</v>
      </c>
      <c r="O103" s="55">
        <v>11.6</v>
      </c>
      <c r="P103" s="11">
        <v>0</v>
      </c>
      <c r="Q103" s="11">
        <v>0</v>
      </c>
      <c r="R103" s="56">
        <v>0.94667000000000001</v>
      </c>
      <c r="S103" s="12">
        <v>0</v>
      </c>
      <c r="T103" s="11">
        <v>0</v>
      </c>
      <c r="U103" s="10">
        <v>0</v>
      </c>
      <c r="V103" s="11">
        <v>20</v>
      </c>
      <c r="W103" s="11">
        <v>0</v>
      </c>
      <c r="X103" s="11">
        <v>0</v>
      </c>
      <c r="Y103" s="11">
        <v>1</v>
      </c>
      <c r="Z103" s="11">
        <v>-4.4067540000000002E-2</v>
      </c>
      <c r="AA103" s="11">
        <v>0.18554900999999999</v>
      </c>
      <c r="AB103" s="11">
        <v>0</v>
      </c>
      <c r="AC103" s="11">
        <v>0</v>
      </c>
      <c r="AD103" s="11">
        <v>39.999999899999999</v>
      </c>
      <c r="AE103" s="11">
        <v>0</v>
      </c>
      <c r="AF103" s="11">
        <v>0</v>
      </c>
      <c r="AG103" s="11">
        <v>0</v>
      </c>
      <c r="AH103" s="11">
        <v>1.9200000000000001E-10</v>
      </c>
      <c r="AI103" s="12">
        <v>0</v>
      </c>
      <c r="AJ103" s="11">
        <v>0</v>
      </c>
      <c r="AK103" s="10">
        <v>1</v>
      </c>
      <c r="AL103" s="11">
        <v>0.16950000000000001</v>
      </c>
      <c r="AM103" s="11">
        <v>0.51500000000000001</v>
      </c>
      <c r="AN103" s="11">
        <v>0</v>
      </c>
      <c r="AO103" s="11">
        <v>1</v>
      </c>
      <c r="AP103" s="11">
        <v>3.9879999999999999E-2</v>
      </c>
      <c r="AQ103" s="11">
        <v>9.9519999999999997E-2</v>
      </c>
      <c r="AR103" s="11">
        <v>0</v>
      </c>
      <c r="AS103" s="11">
        <v>1</v>
      </c>
      <c r="AT103" s="11">
        <v>-7.9690000000000004E-3</v>
      </c>
      <c r="AU103" s="11">
        <v>6.5049999999999999</v>
      </c>
      <c r="AV103" s="11">
        <v>0</v>
      </c>
      <c r="AW103" s="11">
        <v>1</v>
      </c>
      <c r="AX103" s="11">
        <v>4.9940000000000002E-3</v>
      </c>
      <c r="AY103" s="12">
        <v>9.9779999999999994E-2</v>
      </c>
      <c r="AZ103" s="11">
        <v>0</v>
      </c>
      <c r="BA103" s="10">
        <v>0</v>
      </c>
      <c r="BB103" s="11">
        <v>44.89</v>
      </c>
      <c r="BC103" s="11">
        <v>0</v>
      </c>
      <c r="BD103" s="11">
        <v>0</v>
      </c>
      <c r="BE103" s="11">
        <v>1</v>
      </c>
      <c r="BF103" s="11">
        <v>1.9980000000000001E-2</v>
      </c>
      <c r="BG103" s="11">
        <v>9.9809999999999996E-2</v>
      </c>
      <c r="BH103" s="11">
        <v>0</v>
      </c>
      <c r="BI103" s="11">
        <v>0</v>
      </c>
      <c r="BJ103" s="11">
        <v>0.35149999999999998</v>
      </c>
      <c r="BK103" s="11">
        <v>0</v>
      </c>
      <c r="BL103" s="11">
        <v>0</v>
      </c>
      <c r="BM103" s="11">
        <v>0</v>
      </c>
      <c r="BN103" s="11">
        <v>0.3</v>
      </c>
      <c r="BO103" s="11">
        <v>0</v>
      </c>
      <c r="BP103" s="9">
        <v>0</v>
      </c>
      <c r="BQ103" s="57">
        <v>12</v>
      </c>
    </row>
    <row r="104" spans="1:69" ht="15.75" thickBot="1" x14ac:dyDescent="0.2">
      <c r="A104" s="49" t="str">
        <f t="shared" si="81"/>
        <v>He Dreit_10_pile_n 13</v>
      </c>
      <c r="B104" s="8" t="s">
        <v>89</v>
      </c>
      <c r="C104" s="8" t="s">
        <v>277</v>
      </c>
      <c r="D104" s="8" t="s">
        <v>234</v>
      </c>
      <c r="E104" s="10">
        <v>0</v>
      </c>
      <c r="F104" s="56">
        <v>683.41099999999994</v>
      </c>
      <c r="G104" s="11">
        <v>0</v>
      </c>
      <c r="H104" s="11">
        <v>0</v>
      </c>
      <c r="I104" s="11">
        <v>1</v>
      </c>
      <c r="J104" s="11">
        <v>-16.399999999999999</v>
      </c>
      <c r="K104" s="11">
        <v>22.38298</v>
      </c>
      <c r="L104" s="11">
        <v>0</v>
      </c>
      <c r="M104" s="11">
        <v>1</v>
      </c>
      <c r="N104" s="54">
        <v>0.43227199999999999</v>
      </c>
      <c r="O104" s="55">
        <v>7.47</v>
      </c>
      <c r="P104" s="11">
        <v>0</v>
      </c>
      <c r="Q104" s="11">
        <v>0</v>
      </c>
      <c r="R104" s="56">
        <v>0.94964000000000004</v>
      </c>
      <c r="S104" s="12">
        <v>0</v>
      </c>
      <c r="T104" s="11">
        <v>0</v>
      </c>
      <c r="U104" s="10">
        <v>0</v>
      </c>
      <c r="V104" s="11">
        <v>20</v>
      </c>
      <c r="W104" s="11">
        <v>0</v>
      </c>
      <c r="X104" s="11">
        <v>0</v>
      </c>
      <c r="Y104" s="11">
        <v>1</v>
      </c>
      <c r="Z104" s="11">
        <v>-4.0915590000000002E-2</v>
      </c>
      <c r="AA104" s="11">
        <v>0.18713715</v>
      </c>
      <c r="AB104" s="11">
        <v>0</v>
      </c>
      <c r="AC104" s="11">
        <v>0</v>
      </c>
      <c r="AD104" s="11">
        <v>1.015389E-2</v>
      </c>
      <c r="AE104" s="11">
        <v>0</v>
      </c>
      <c r="AF104" s="11">
        <v>0</v>
      </c>
      <c r="AG104" s="11">
        <v>0</v>
      </c>
      <c r="AH104" s="11">
        <v>2.4600000000000001E-14</v>
      </c>
      <c r="AI104" s="12">
        <v>0</v>
      </c>
      <c r="AJ104" s="11">
        <v>0</v>
      </c>
      <c r="AK104" s="10">
        <v>1</v>
      </c>
      <c r="AL104" s="11">
        <v>0.16950000000000001</v>
      </c>
      <c r="AM104" s="11">
        <v>0.51500000000000001</v>
      </c>
      <c r="AN104" s="11">
        <v>0</v>
      </c>
      <c r="AO104" s="11">
        <v>1</v>
      </c>
      <c r="AP104" s="11">
        <v>3.9879999999999999E-2</v>
      </c>
      <c r="AQ104" s="11">
        <v>9.9519999999999997E-2</v>
      </c>
      <c r="AR104" s="11">
        <v>0</v>
      </c>
      <c r="AS104" s="11">
        <v>1</v>
      </c>
      <c r="AT104" s="11">
        <v>-7.9690000000000004E-3</v>
      </c>
      <c r="AU104" s="11">
        <v>6.5049999999999999</v>
      </c>
      <c r="AV104" s="11">
        <v>0</v>
      </c>
      <c r="AW104" s="11">
        <v>1</v>
      </c>
      <c r="AX104" s="11">
        <v>4.9940000000000002E-3</v>
      </c>
      <c r="AY104" s="12">
        <v>9.9779999999999994E-2</v>
      </c>
      <c r="AZ104" s="11">
        <v>0</v>
      </c>
      <c r="BA104" s="10">
        <v>0</v>
      </c>
      <c r="BB104" s="11">
        <v>44.89</v>
      </c>
      <c r="BC104" s="11">
        <v>0</v>
      </c>
      <c r="BD104" s="11">
        <v>0</v>
      </c>
      <c r="BE104" s="11">
        <v>1</v>
      </c>
      <c r="BF104" s="11">
        <v>1.9980000000000001E-2</v>
      </c>
      <c r="BG104" s="11">
        <v>9.9809999999999996E-2</v>
      </c>
      <c r="BH104" s="11">
        <v>0</v>
      </c>
      <c r="BI104" s="11">
        <v>0</v>
      </c>
      <c r="BJ104" s="11">
        <v>0.35149999999999998</v>
      </c>
      <c r="BK104" s="11">
        <v>0</v>
      </c>
      <c r="BL104" s="11">
        <v>0</v>
      </c>
      <c r="BM104" s="11">
        <v>0</v>
      </c>
      <c r="BN104" s="11">
        <v>0.3</v>
      </c>
      <c r="BO104" s="11">
        <v>0</v>
      </c>
      <c r="BP104" s="9">
        <v>0</v>
      </c>
      <c r="BQ104" s="57">
        <v>13</v>
      </c>
    </row>
    <row r="105" spans="1:69" ht="15.75" thickBot="1" x14ac:dyDescent="0.2">
      <c r="A105" s="49" t="str">
        <f t="shared" si="81"/>
        <v>He Dreit_10_pile_n 14</v>
      </c>
      <c r="B105" s="8" t="s">
        <v>89</v>
      </c>
      <c r="C105" s="8" t="s">
        <v>277</v>
      </c>
      <c r="D105" s="8" t="s">
        <v>234</v>
      </c>
      <c r="E105" s="10">
        <v>0</v>
      </c>
      <c r="F105" s="56">
        <v>360.98099999999999</v>
      </c>
      <c r="G105" s="11">
        <v>0</v>
      </c>
      <c r="H105" s="11">
        <v>0</v>
      </c>
      <c r="I105" s="11">
        <v>1</v>
      </c>
      <c r="J105" s="11">
        <v>-22.4</v>
      </c>
      <c r="K105" s="11">
        <v>21.323899999999998</v>
      </c>
      <c r="L105" s="11">
        <v>0</v>
      </c>
      <c r="M105" s="11">
        <v>1</v>
      </c>
      <c r="N105" s="54">
        <v>-1.0000610000000001</v>
      </c>
      <c r="O105" s="55">
        <v>5.48</v>
      </c>
      <c r="P105" s="11">
        <v>0</v>
      </c>
      <c r="Q105" s="11">
        <v>0</v>
      </c>
      <c r="R105" s="56">
        <v>0.90695000000000003</v>
      </c>
      <c r="S105" s="12">
        <v>0</v>
      </c>
      <c r="T105" s="11">
        <v>0</v>
      </c>
      <c r="U105" s="10">
        <v>0</v>
      </c>
      <c r="V105" s="11">
        <v>20</v>
      </c>
      <c r="W105" s="11">
        <v>0</v>
      </c>
      <c r="X105" s="11">
        <v>0</v>
      </c>
      <c r="Y105" s="11">
        <v>1</v>
      </c>
      <c r="Z105" s="11">
        <v>-3.548188E-2</v>
      </c>
      <c r="AA105" s="11">
        <v>0.20438392999999999</v>
      </c>
      <c r="AB105" s="11">
        <v>0</v>
      </c>
      <c r="AC105" s="11">
        <v>0</v>
      </c>
      <c r="AD105" s="11">
        <v>40</v>
      </c>
      <c r="AE105" s="11">
        <v>0</v>
      </c>
      <c r="AF105" s="11">
        <v>0</v>
      </c>
      <c r="AG105" s="11">
        <v>0</v>
      </c>
      <c r="AH105" s="11">
        <v>6.2800000000000005E-13</v>
      </c>
      <c r="AI105" s="12">
        <v>0</v>
      </c>
      <c r="AJ105" s="11">
        <v>0</v>
      </c>
      <c r="AK105" s="10">
        <v>1</v>
      </c>
      <c r="AL105" s="11">
        <v>0.16950000000000001</v>
      </c>
      <c r="AM105" s="11">
        <v>0.51500000000000001</v>
      </c>
      <c r="AN105" s="11">
        <v>0</v>
      </c>
      <c r="AO105" s="11">
        <v>1</v>
      </c>
      <c r="AP105" s="11">
        <v>3.9879999999999999E-2</v>
      </c>
      <c r="AQ105" s="11">
        <v>9.9519999999999997E-2</v>
      </c>
      <c r="AR105" s="11">
        <v>0</v>
      </c>
      <c r="AS105" s="11">
        <v>1</v>
      </c>
      <c r="AT105" s="11">
        <v>-7.9690000000000004E-3</v>
      </c>
      <c r="AU105" s="11">
        <v>6.5049999999999999</v>
      </c>
      <c r="AV105" s="11">
        <v>0</v>
      </c>
      <c r="AW105" s="11">
        <v>1</v>
      </c>
      <c r="AX105" s="11">
        <v>4.9940000000000002E-3</v>
      </c>
      <c r="AY105" s="12">
        <v>9.9779999999999994E-2</v>
      </c>
      <c r="AZ105" s="11">
        <v>0</v>
      </c>
      <c r="BA105" s="10">
        <v>0</v>
      </c>
      <c r="BB105" s="11">
        <v>44.89</v>
      </c>
      <c r="BC105" s="11">
        <v>0</v>
      </c>
      <c r="BD105" s="11">
        <v>0</v>
      </c>
      <c r="BE105" s="11">
        <v>1</v>
      </c>
      <c r="BF105" s="11">
        <v>1.9980000000000001E-2</v>
      </c>
      <c r="BG105" s="11">
        <v>9.9809999999999996E-2</v>
      </c>
      <c r="BH105" s="11">
        <v>0</v>
      </c>
      <c r="BI105" s="11">
        <v>0</v>
      </c>
      <c r="BJ105" s="11">
        <v>0.35149999999999998</v>
      </c>
      <c r="BK105" s="11">
        <v>0</v>
      </c>
      <c r="BL105" s="11">
        <v>0</v>
      </c>
      <c r="BM105" s="11">
        <v>0</v>
      </c>
      <c r="BN105" s="11">
        <v>0.3</v>
      </c>
      <c r="BO105" s="11">
        <v>0</v>
      </c>
      <c r="BP105" s="9">
        <v>0</v>
      </c>
      <c r="BQ105" s="57">
        <v>14</v>
      </c>
    </row>
    <row r="106" spans="1:69" ht="15.75" thickBot="1" x14ac:dyDescent="0.2">
      <c r="A106" s="49" t="str">
        <f t="shared" si="81"/>
        <v>He Dreit_10_pile_n 15</v>
      </c>
      <c r="B106" s="8" t="s">
        <v>89</v>
      </c>
      <c r="C106" s="8" t="s">
        <v>277</v>
      </c>
      <c r="D106" s="8" t="s">
        <v>234</v>
      </c>
      <c r="E106" s="10">
        <v>0</v>
      </c>
      <c r="F106" s="56">
        <v>363.19200000000001</v>
      </c>
      <c r="G106" s="11">
        <v>0</v>
      </c>
      <c r="H106" s="11">
        <v>0</v>
      </c>
      <c r="I106" s="11">
        <v>1</v>
      </c>
      <c r="J106" s="11">
        <v>-24.8</v>
      </c>
      <c r="K106" s="11">
        <v>21.3141</v>
      </c>
      <c r="L106" s="11">
        <v>0</v>
      </c>
      <c r="M106" s="11">
        <v>1</v>
      </c>
      <c r="N106" s="54">
        <v>-0.36560500000000001</v>
      </c>
      <c r="O106" s="55">
        <v>6.79</v>
      </c>
      <c r="P106" s="11">
        <v>0</v>
      </c>
      <c r="Q106" s="11">
        <v>0</v>
      </c>
      <c r="R106" s="56">
        <v>0.92754000000000003</v>
      </c>
      <c r="S106" s="12">
        <v>0</v>
      </c>
      <c r="T106" s="11">
        <v>0</v>
      </c>
      <c r="U106" s="10">
        <v>0</v>
      </c>
      <c r="V106" s="11">
        <v>20</v>
      </c>
      <c r="W106" s="11">
        <v>0</v>
      </c>
      <c r="X106" s="11">
        <v>0</v>
      </c>
      <c r="Y106" s="11">
        <v>1</v>
      </c>
      <c r="Z106" s="11">
        <v>-2.8262490000000001E-2</v>
      </c>
      <c r="AA106" s="11">
        <v>0.22952371999999999</v>
      </c>
      <c r="AB106" s="11">
        <v>0</v>
      </c>
      <c r="AC106" s="11">
        <v>0</v>
      </c>
      <c r="AD106" s="11">
        <v>40</v>
      </c>
      <c r="AE106" s="11">
        <v>0</v>
      </c>
      <c r="AF106" s="11">
        <v>0</v>
      </c>
      <c r="AG106" s="11">
        <v>0</v>
      </c>
      <c r="AH106" s="11">
        <v>2.9999999999999998E-14</v>
      </c>
      <c r="AI106" s="12">
        <v>0</v>
      </c>
      <c r="AJ106" s="11">
        <v>0</v>
      </c>
      <c r="AK106" s="10">
        <v>1</v>
      </c>
      <c r="AL106" s="11">
        <v>0.16950000000000001</v>
      </c>
      <c r="AM106" s="11">
        <v>0.51500000000000001</v>
      </c>
      <c r="AN106" s="11">
        <v>0</v>
      </c>
      <c r="AO106" s="11">
        <v>1</v>
      </c>
      <c r="AP106" s="11">
        <v>3.9879999999999999E-2</v>
      </c>
      <c r="AQ106" s="11">
        <v>9.9519999999999997E-2</v>
      </c>
      <c r="AR106" s="11">
        <v>0</v>
      </c>
      <c r="AS106" s="11">
        <v>1</v>
      </c>
      <c r="AT106" s="11">
        <v>-7.9690000000000004E-3</v>
      </c>
      <c r="AU106" s="11">
        <v>6.5049999999999999</v>
      </c>
      <c r="AV106" s="11">
        <v>0</v>
      </c>
      <c r="AW106" s="11">
        <v>1</v>
      </c>
      <c r="AX106" s="11">
        <v>4.9940000000000002E-3</v>
      </c>
      <c r="AY106" s="12">
        <v>9.9779999999999994E-2</v>
      </c>
      <c r="AZ106" s="11">
        <v>0</v>
      </c>
      <c r="BA106" s="10">
        <v>0</v>
      </c>
      <c r="BB106" s="11">
        <v>44.89</v>
      </c>
      <c r="BC106" s="11">
        <v>0</v>
      </c>
      <c r="BD106" s="11">
        <v>0</v>
      </c>
      <c r="BE106" s="11">
        <v>1</v>
      </c>
      <c r="BF106" s="11">
        <v>1.9980000000000001E-2</v>
      </c>
      <c r="BG106" s="11">
        <v>9.9809999999999996E-2</v>
      </c>
      <c r="BH106" s="11">
        <v>0</v>
      </c>
      <c r="BI106" s="11">
        <v>0</v>
      </c>
      <c r="BJ106" s="11">
        <v>0.35149999999999998</v>
      </c>
      <c r="BK106" s="11">
        <v>0</v>
      </c>
      <c r="BL106" s="11">
        <v>0</v>
      </c>
      <c r="BM106" s="11">
        <v>0</v>
      </c>
      <c r="BN106" s="11">
        <v>0.3</v>
      </c>
      <c r="BO106" s="11">
        <v>0</v>
      </c>
      <c r="BP106" s="9">
        <v>0</v>
      </c>
      <c r="BQ106" s="57">
        <v>15</v>
      </c>
    </row>
    <row r="107" spans="1:69" ht="15.75" thickBot="1" x14ac:dyDescent="0.2">
      <c r="A107" s="49" t="str">
        <f t="shared" si="81"/>
        <v>He Dreit_10_pile_n 16</v>
      </c>
      <c r="B107" s="8" t="s">
        <v>89</v>
      </c>
      <c r="C107" s="8" t="s">
        <v>277</v>
      </c>
      <c r="D107" s="8" t="s">
        <v>234</v>
      </c>
      <c r="E107" s="10">
        <v>0</v>
      </c>
      <c r="F107" s="56">
        <v>349.601</v>
      </c>
      <c r="G107" s="11">
        <v>0</v>
      </c>
      <c r="H107" s="11">
        <v>0</v>
      </c>
      <c r="I107" s="11">
        <v>1</v>
      </c>
      <c r="J107" s="11">
        <v>-24.8</v>
      </c>
      <c r="K107" s="11">
        <v>21.3141</v>
      </c>
      <c r="L107" s="11">
        <v>0</v>
      </c>
      <c r="M107" s="11">
        <v>1</v>
      </c>
      <c r="N107" s="54">
        <v>3.5580790000000002</v>
      </c>
      <c r="O107" s="55">
        <v>10.1</v>
      </c>
      <c r="P107" s="11">
        <v>0</v>
      </c>
      <c r="Q107" s="11">
        <v>0</v>
      </c>
      <c r="R107" s="56">
        <v>0.87366999999999995</v>
      </c>
      <c r="S107" s="12">
        <v>0</v>
      </c>
      <c r="T107" s="11">
        <v>0</v>
      </c>
      <c r="U107" s="10">
        <v>0</v>
      </c>
      <c r="V107" s="11">
        <v>20</v>
      </c>
      <c r="W107" s="11">
        <v>0</v>
      </c>
      <c r="X107" s="11">
        <v>0</v>
      </c>
      <c r="Y107" s="11">
        <v>1</v>
      </c>
      <c r="Z107" s="11">
        <v>-2.8262490000000001E-2</v>
      </c>
      <c r="AA107" s="11">
        <v>0.22952371999999999</v>
      </c>
      <c r="AB107" s="11">
        <v>0</v>
      </c>
      <c r="AC107" s="11">
        <v>0</v>
      </c>
      <c r="AD107" s="11">
        <v>40</v>
      </c>
      <c r="AE107" s="11">
        <v>0</v>
      </c>
      <c r="AF107" s="11">
        <v>0</v>
      </c>
      <c r="AG107" s="11">
        <v>0</v>
      </c>
      <c r="AH107" s="11">
        <v>2.9999999999999998E-14</v>
      </c>
      <c r="AI107" s="12">
        <v>0</v>
      </c>
      <c r="AJ107" s="11">
        <v>0</v>
      </c>
      <c r="AK107" s="10">
        <v>1</v>
      </c>
      <c r="AL107" s="11">
        <v>0.16950000000000001</v>
      </c>
      <c r="AM107" s="11">
        <v>0.51500000000000001</v>
      </c>
      <c r="AN107" s="11">
        <v>0</v>
      </c>
      <c r="AO107" s="11">
        <v>1</v>
      </c>
      <c r="AP107" s="11">
        <v>3.9879999999999999E-2</v>
      </c>
      <c r="AQ107" s="11">
        <v>9.9519999999999997E-2</v>
      </c>
      <c r="AR107" s="11">
        <v>0</v>
      </c>
      <c r="AS107" s="11">
        <v>1</v>
      </c>
      <c r="AT107" s="11">
        <v>-7.9690000000000004E-3</v>
      </c>
      <c r="AU107" s="11">
        <v>6.5049999999999999</v>
      </c>
      <c r="AV107" s="11">
        <v>0</v>
      </c>
      <c r="AW107" s="11">
        <v>1</v>
      </c>
      <c r="AX107" s="11">
        <v>4.9940000000000002E-3</v>
      </c>
      <c r="AY107" s="12">
        <v>9.9779999999999994E-2</v>
      </c>
      <c r="AZ107" s="11">
        <v>0</v>
      </c>
      <c r="BA107" s="10">
        <v>0</v>
      </c>
      <c r="BB107" s="11">
        <v>44.89</v>
      </c>
      <c r="BC107" s="11">
        <v>0</v>
      </c>
      <c r="BD107" s="11">
        <v>0</v>
      </c>
      <c r="BE107" s="11">
        <v>1</v>
      </c>
      <c r="BF107" s="11">
        <v>1.9980000000000001E-2</v>
      </c>
      <c r="BG107" s="11">
        <v>9.9809999999999996E-2</v>
      </c>
      <c r="BH107" s="11">
        <v>0</v>
      </c>
      <c r="BI107" s="11">
        <v>0</v>
      </c>
      <c r="BJ107" s="11">
        <v>0.35149999999999998</v>
      </c>
      <c r="BK107" s="11">
        <v>0</v>
      </c>
      <c r="BL107" s="11">
        <v>0</v>
      </c>
      <c r="BM107" s="11">
        <v>0</v>
      </c>
      <c r="BN107" s="11">
        <v>0.3</v>
      </c>
      <c r="BO107" s="11">
        <v>0</v>
      </c>
      <c r="BP107" s="9">
        <v>0</v>
      </c>
      <c r="BQ107" s="57">
        <v>16</v>
      </c>
    </row>
    <row r="108" spans="1:69" ht="15.75" thickBot="1" x14ac:dyDescent="0.2">
      <c r="A108" s="49" t="str">
        <f t="shared" si="81"/>
        <v>He Dreit_10_pile_n 17</v>
      </c>
      <c r="B108" s="8" t="s">
        <v>89</v>
      </c>
      <c r="C108" s="8" t="s">
        <v>277</v>
      </c>
      <c r="D108" s="8" t="s">
        <v>234</v>
      </c>
      <c r="E108" s="10">
        <v>0</v>
      </c>
      <c r="F108" s="56">
        <v>343.76600000000002</v>
      </c>
      <c r="G108" s="11">
        <v>0</v>
      </c>
      <c r="H108" s="11">
        <v>0</v>
      </c>
      <c r="I108" s="11">
        <v>1</v>
      </c>
      <c r="J108" s="11">
        <v>-24.8</v>
      </c>
      <c r="K108" s="11">
        <v>21.3141</v>
      </c>
      <c r="L108" s="11">
        <v>0</v>
      </c>
      <c r="M108" s="11">
        <v>1</v>
      </c>
      <c r="N108" s="54">
        <v>2.7691349999999999</v>
      </c>
      <c r="O108" s="55">
        <v>9.51</v>
      </c>
      <c r="P108" s="11">
        <v>0</v>
      </c>
      <c r="Q108" s="11">
        <v>0</v>
      </c>
      <c r="R108" s="56">
        <v>0.89866999999999997</v>
      </c>
      <c r="S108" s="12">
        <v>0</v>
      </c>
      <c r="T108" s="11">
        <v>0</v>
      </c>
      <c r="U108" s="10">
        <v>0</v>
      </c>
      <c r="V108" s="11">
        <v>20</v>
      </c>
      <c r="W108" s="11">
        <v>0</v>
      </c>
      <c r="X108" s="11">
        <v>0</v>
      </c>
      <c r="Y108" s="11">
        <v>1</v>
      </c>
      <c r="Z108" s="11">
        <v>-2.8262490000000001E-2</v>
      </c>
      <c r="AA108" s="11">
        <v>0.22952371999999999</v>
      </c>
      <c r="AB108" s="11">
        <v>0</v>
      </c>
      <c r="AC108" s="11">
        <v>0</v>
      </c>
      <c r="AD108" s="11">
        <v>40</v>
      </c>
      <c r="AE108" s="11">
        <v>0</v>
      </c>
      <c r="AF108" s="11">
        <v>0</v>
      </c>
      <c r="AG108" s="11">
        <v>0</v>
      </c>
      <c r="AH108" s="11">
        <v>2.9999999999999998E-14</v>
      </c>
      <c r="AI108" s="12">
        <v>0</v>
      </c>
      <c r="AJ108" s="11">
        <v>0</v>
      </c>
      <c r="AK108" s="10">
        <v>1</v>
      </c>
      <c r="AL108" s="11">
        <v>0.16950000000000001</v>
      </c>
      <c r="AM108" s="11">
        <v>0.51500000000000001</v>
      </c>
      <c r="AN108" s="11">
        <v>0</v>
      </c>
      <c r="AO108" s="11">
        <v>1</v>
      </c>
      <c r="AP108" s="11">
        <v>3.9879999999999999E-2</v>
      </c>
      <c r="AQ108" s="11">
        <v>9.9519999999999997E-2</v>
      </c>
      <c r="AR108" s="11">
        <v>0</v>
      </c>
      <c r="AS108" s="11">
        <v>1</v>
      </c>
      <c r="AT108" s="11">
        <v>-7.9690000000000004E-3</v>
      </c>
      <c r="AU108" s="11">
        <v>6.5049999999999999</v>
      </c>
      <c r="AV108" s="11">
        <v>0</v>
      </c>
      <c r="AW108" s="11">
        <v>1</v>
      </c>
      <c r="AX108" s="11">
        <v>4.9940000000000002E-3</v>
      </c>
      <c r="AY108" s="12">
        <v>9.9779999999999994E-2</v>
      </c>
      <c r="AZ108" s="11">
        <v>0</v>
      </c>
      <c r="BA108" s="10">
        <v>0</v>
      </c>
      <c r="BB108" s="11">
        <v>44.89</v>
      </c>
      <c r="BC108" s="11">
        <v>0</v>
      </c>
      <c r="BD108" s="11">
        <v>0</v>
      </c>
      <c r="BE108" s="11">
        <v>1</v>
      </c>
      <c r="BF108" s="11">
        <v>1.9980000000000001E-2</v>
      </c>
      <c r="BG108" s="11">
        <v>9.9809999999999996E-2</v>
      </c>
      <c r="BH108" s="11">
        <v>0</v>
      </c>
      <c r="BI108" s="11">
        <v>0</v>
      </c>
      <c r="BJ108" s="11">
        <v>0.35149999999999998</v>
      </c>
      <c r="BK108" s="11">
        <v>0</v>
      </c>
      <c r="BL108" s="11">
        <v>0</v>
      </c>
      <c r="BM108" s="11">
        <v>0</v>
      </c>
      <c r="BN108" s="11">
        <v>0.3</v>
      </c>
      <c r="BO108" s="11">
        <v>0</v>
      </c>
      <c r="BP108" s="9">
        <v>0</v>
      </c>
      <c r="BQ108" s="57">
        <v>17</v>
      </c>
    </row>
    <row r="109" spans="1:69" ht="15.75" thickBot="1" x14ac:dyDescent="0.2">
      <c r="A109" s="49" t="str">
        <f t="shared" si="81"/>
        <v>He Dreit_10_pile_n 18</v>
      </c>
      <c r="B109" s="8" t="s">
        <v>89</v>
      </c>
      <c r="C109" s="8" t="s">
        <v>277</v>
      </c>
      <c r="D109" s="8" t="s">
        <v>234</v>
      </c>
      <c r="E109" s="10">
        <v>0</v>
      </c>
      <c r="F109" s="56">
        <v>44.969900000000003</v>
      </c>
      <c r="G109" s="11">
        <v>0</v>
      </c>
      <c r="H109" s="11">
        <v>0</v>
      </c>
      <c r="I109" s="11">
        <v>1</v>
      </c>
      <c r="J109" s="11">
        <v>-22.5</v>
      </c>
      <c r="K109" s="11">
        <v>17.275490000000001</v>
      </c>
      <c r="L109" s="11">
        <v>0</v>
      </c>
      <c r="M109" s="11">
        <v>1</v>
      </c>
      <c r="N109" s="54">
        <v>2.5209000000000001</v>
      </c>
      <c r="O109" s="55">
        <v>47.8</v>
      </c>
      <c r="P109" s="11">
        <v>0</v>
      </c>
      <c r="Q109" s="11">
        <v>0</v>
      </c>
      <c r="R109" s="56">
        <v>0.18578</v>
      </c>
      <c r="S109" s="12">
        <v>0</v>
      </c>
      <c r="T109" s="11">
        <v>0</v>
      </c>
      <c r="U109" s="10">
        <v>0</v>
      </c>
      <c r="V109" s="11">
        <v>20</v>
      </c>
      <c r="W109" s="11">
        <v>0</v>
      </c>
      <c r="X109" s="11">
        <v>0</v>
      </c>
      <c r="Y109" s="11">
        <v>1</v>
      </c>
      <c r="Z109" s="11">
        <v>8.8719458000000001E-2</v>
      </c>
      <c r="AA109" s="11">
        <v>0.65356303000000004</v>
      </c>
      <c r="AB109" s="11">
        <v>0</v>
      </c>
      <c r="AC109" s="11">
        <v>0</v>
      </c>
      <c r="AD109" s="11">
        <v>2.0729757700000002</v>
      </c>
      <c r="AE109" s="11">
        <v>0</v>
      </c>
      <c r="AF109" s="11">
        <v>0</v>
      </c>
      <c r="AG109" s="11">
        <v>0</v>
      </c>
      <c r="AH109" s="11">
        <v>7.5300000000000006E-2</v>
      </c>
      <c r="AI109" s="12">
        <v>0</v>
      </c>
      <c r="AJ109" s="11">
        <v>0</v>
      </c>
      <c r="AK109" s="10">
        <v>1</v>
      </c>
      <c r="AL109" s="11">
        <v>-0.46211999999999998</v>
      </c>
      <c r="AM109" s="11">
        <v>3.1097000000000001</v>
      </c>
      <c r="AN109" s="11">
        <v>0</v>
      </c>
      <c r="AO109" s="11">
        <v>1</v>
      </c>
      <c r="AP109" s="11">
        <v>-0.10466</v>
      </c>
      <c r="AQ109" s="11">
        <v>0.81915999999999989</v>
      </c>
      <c r="AR109" s="11">
        <v>0</v>
      </c>
      <c r="AS109" s="11">
        <v>1</v>
      </c>
      <c r="AT109" s="11">
        <v>-0.39424900000000002</v>
      </c>
      <c r="AU109" s="11">
        <v>3.8184999999999998</v>
      </c>
      <c r="AV109" s="11">
        <v>0</v>
      </c>
      <c r="AW109" s="11">
        <v>1</v>
      </c>
      <c r="AX109" s="11">
        <v>-5.8051000000000005E-2</v>
      </c>
      <c r="AY109" s="12">
        <v>0.81743999999999994</v>
      </c>
      <c r="AZ109" s="11">
        <v>0</v>
      </c>
      <c r="BA109" s="10">
        <v>0</v>
      </c>
      <c r="BB109" s="11">
        <v>44.89</v>
      </c>
      <c r="BC109" s="11">
        <v>0</v>
      </c>
      <c r="BD109" s="11">
        <v>0</v>
      </c>
      <c r="BE109" s="11">
        <v>1</v>
      </c>
      <c r="BF109" s="11">
        <v>-6.1389000000000013E-2</v>
      </c>
      <c r="BG109" s="11">
        <v>0.43371000000000004</v>
      </c>
      <c r="BH109" s="11">
        <v>0</v>
      </c>
      <c r="BI109" s="11">
        <v>0</v>
      </c>
      <c r="BJ109" s="11">
        <v>0.35149999999999998</v>
      </c>
      <c r="BK109" s="11">
        <v>0</v>
      </c>
      <c r="BL109" s="11">
        <v>0</v>
      </c>
      <c r="BM109" s="11">
        <v>0</v>
      </c>
      <c r="BN109" s="11">
        <v>0.74873999999999996</v>
      </c>
      <c r="BO109" s="11">
        <v>0</v>
      </c>
      <c r="BP109" s="9">
        <v>0</v>
      </c>
      <c r="BQ109" s="57">
        <v>18</v>
      </c>
    </row>
    <row r="110" spans="1:69" ht="15.75" thickBot="1" x14ac:dyDescent="0.2">
      <c r="A110" s="49" t="str">
        <f t="shared" si="81"/>
        <v>He Dreit_10_pile_n 19</v>
      </c>
      <c r="B110" s="8" t="s">
        <v>89</v>
      </c>
      <c r="C110" s="8" t="s">
        <v>277</v>
      </c>
      <c r="D110" s="8" t="s">
        <v>234</v>
      </c>
      <c r="E110" s="10">
        <v>0</v>
      </c>
      <c r="F110" s="56">
        <v>366.40100000000001</v>
      </c>
      <c r="G110" s="11">
        <v>0</v>
      </c>
      <c r="H110" s="11">
        <v>0</v>
      </c>
      <c r="I110" s="11">
        <v>1</v>
      </c>
      <c r="J110" s="11">
        <v>-24</v>
      </c>
      <c r="K110" s="11">
        <v>20.471730000000001</v>
      </c>
      <c r="L110" s="11">
        <v>0</v>
      </c>
      <c r="M110" s="11">
        <v>1</v>
      </c>
      <c r="N110" s="54">
        <v>10.99671</v>
      </c>
      <c r="O110" s="55">
        <v>18.2</v>
      </c>
      <c r="P110" s="11">
        <v>0</v>
      </c>
      <c r="Q110" s="11">
        <v>0</v>
      </c>
      <c r="R110" s="56">
        <v>0.41593999999999998</v>
      </c>
      <c r="S110" s="12">
        <v>0</v>
      </c>
      <c r="T110" s="11">
        <v>0</v>
      </c>
      <c r="U110" s="10">
        <v>0</v>
      </c>
      <c r="V110" s="11">
        <v>20</v>
      </c>
      <c r="W110" s="11">
        <v>0</v>
      </c>
      <c r="X110" s="11">
        <v>0</v>
      </c>
      <c r="Y110" s="11">
        <v>1</v>
      </c>
      <c r="Z110" s="11">
        <v>-3.6728759999999999E-2</v>
      </c>
      <c r="AA110" s="11">
        <v>0.37343989999999999</v>
      </c>
      <c r="AB110" s="11">
        <v>0</v>
      </c>
      <c r="AC110" s="11">
        <v>0</v>
      </c>
      <c r="AD110" s="11">
        <v>4.1525835100000004</v>
      </c>
      <c r="AE110" s="11">
        <v>0</v>
      </c>
      <c r="AF110" s="11">
        <v>0</v>
      </c>
      <c r="AG110" s="11">
        <v>0</v>
      </c>
      <c r="AH110" s="11">
        <v>9.0299999999999998E-3</v>
      </c>
      <c r="AI110" s="12">
        <v>0</v>
      </c>
      <c r="AJ110" s="11">
        <v>0</v>
      </c>
      <c r="AK110" s="10">
        <v>1</v>
      </c>
      <c r="AL110" s="11">
        <v>-0.46211999999999998</v>
      </c>
      <c r="AM110" s="11">
        <v>3.1097000000000001</v>
      </c>
      <c r="AN110" s="11">
        <v>0</v>
      </c>
      <c r="AO110" s="11">
        <v>1</v>
      </c>
      <c r="AP110" s="11">
        <v>-0.10466</v>
      </c>
      <c r="AQ110" s="11">
        <v>0.81915999999999989</v>
      </c>
      <c r="AR110" s="11">
        <v>0</v>
      </c>
      <c r="AS110" s="11">
        <v>1</v>
      </c>
      <c r="AT110" s="11">
        <v>-0.39424900000000002</v>
      </c>
      <c r="AU110" s="11">
        <v>3.8184999999999998</v>
      </c>
      <c r="AV110" s="11">
        <v>0</v>
      </c>
      <c r="AW110" s="11">
        <v>1</v>
      </c>
      <c r="AX110" s="11">
        <v>-5.8051000000000005E-2</v>
      </c>
      <c r="AY110" s="12">
        <v>0.81743999999999994</v>
      </c>
      <c r="AZ110" s="11">
        <v>0</v>
      </c>
      <c r="BA110" s="10">
        <v>0</v>
      </c>
      <c r="BB110" s="11">
        <v>44.89</v>
      </c>
      <c r="BC110" s="11">
        <v>0</v>
      </c>
      <c r="BD110" s="11">
        <v>0</v>
      </c>
      <c r="BE110" s="11">
        <v>1</v>
      </c>
      <c r="BF110" s="11">
        <v>-6.1389000000000013E-2</v>
      </c>
      <c r="BG110" s="11">
        <v>0.43371000000000004</v>
      </c>
      <c r="BH110" s="11">
        <v>0</v>
      </c>
      <c r="BI110" s="11">
        <v>0</v>
      </c>
      <c r="BJ110" s="11">
        <v>0.35149999999999998</v>
      </c>
      <c r="BK110" s="11">
        <v>0</v>
      </c>
      <c r="BL110" s="11">
        <v>0</v>
      </c>
      <c r="BM110" s="11">
        <v>0</v>
      </c>
      <c r="BN110" s="11">
        <v>0.74873999999999996</v>
      </c>
      <c r="BO110" s="11">
        <v>0</v>
      </c>
      <c r="BP110" s="9">
        <v>0</v>
      </c>
      <c r="BQ110" s="57">
        <v>19</v>
      </c>
    </row>
    <row r="111" spans="1:69" ht="15.75" thickBot="1" x14ac:dyDescent="0.2">
      <c r="A111" s="49" t="str">
        <f t="shared" si="81"/>
        <v>He Dreit_10_pile_n 20</v>
      </c>
      <c r="B111" s="8" t="s">
        <v>89</v>
      </c>
      <c r="C111" s="8" t="s">
        <v>277</v>
      </c>
      <c r="D111" s="8" t="s">
        <v>234</v>
      </c>
      <c r="E111" s="10">
        <v>0</v>
      </c>
      <c r="F111" s="56">
        <v>379.65800000000002</v>
      </c>
      <c r="G111" s="11">
        <v>0</v>
      </c>
      <c r="H111" s="11">
        <v>0</v>
      </c>
      <c r="I111" s="11">
        <v>1</v>
      </c>
      <c r="J111" s="11">
        <v>-22.8</v>
      </c>
      <c r="K111" s="11">
        <v>21.742000000000001</v>
      </c>
      <c r="L111" s="11">
        <v>0</v>
      </c>
      <c r="M111" s="11">
        <v>1</v>
      </c>
      <c r="N111" s="54">
        <v>9.2533709999999996</v>
      </c>
      <c r="O111" s="55">
        <v>15.1</v>
      </c>
      <c r="P111" s="11">
        <v>0</v>
      </c>
      <c r="Q111" s="11">
        <v>0</v>
      </c>
      <c r="R111" s="56">
        <v>0.55227999999999999</v>
      </c>
      <c r="S111" s="12">
        <v>0</v>
      </c>
      <c r="T111" s="11">
        <v>0</v>
      </c>
      <c r="U111" s="10">
        <v>0</v>
      </c>
      <c r="V111" s="11">
        <v>20</v>
      </c>
      <c r="W111" s="11">
        <v>0</v>
      </c>
      <c r="X111" s="11">
        <v>0</v>
      </c>
      <c r="Y111" s="11">
        <v>1</v>
      </c>
      <c r="Z111" s="11">
        <v>-8.2483059999999997E-2</v>
      </c>
      <c r="AA111" s="11">
        <v>0.34429219</v>
      </c>
      <c r="AB111" s="11">
        <v>0</v>
      </c>
      <c r="AC111" s="11">
        <v>0</v>
      </c>
      <c r="AD111" s="11">
        <v>4.4913267799999996</v>
      </c>
      <c r="AE111" s="11">
        <v>0</v>
      </c>
      <c r="AF111" s="11">
        <v>0</v>
      </c>
      <c r="AG111" s="11">
        <v>0</v>
      </c>
      <c r="AH111" s="11">
        <v>2.3699999999999999E-2</v>
      </c>
      <c r="AI111" s="12">
        <v>0</v>
      </c>
      <c r="AJ111" s="11">
        <v>0</v>
      </c>
      <c r="AK111" s="10">
        <v>1</v>
      </c>
      <c r="AL111" s="11">
        <v>-0.46211999999999998</v>
      </c>
      <c r="AM111" s="11">
        <v>3.1097000000000001</v>
      </c>
      <c r="AN111" s="11">
        <v>0</v>
      </c>
      <c r="AO111" s="11">
        <v>1</v>
      </c>
      <c r="AP111" s="11">
        <v>-0.10466</v>
      </c>
      <c r="AQ111" s="11">
        <v>0.81915999999999989</v>
      </c>
      <c r="AR111" s="11">
        <v>0</v>
      </c>
      <c r="AS111" s="11">
        <v>1</v>
      </c>
      <c r="AT111" s="11">
        <v>-0.39424900000000002</v>
      </c>
      <c r="AU111" s="11">
        <v>3.8184999999999998</v>
      </c>
      <c r="AV111" s="11">
        <v>0</v>
      </c>
      <c r="AW111" s="11">
        <v>1</v>
      </c>
      <c r="AX111" s="11">
        <v>-5.8051000000000005E-2</v>
      </c>
      <c r="AY111" s="12">
        <v>0.81743999999999994</v>
      </c>
      <c r="AZ111" s="11">
        <v>0</v>
      </c>
      <c r="BA111" s="10">
        <v>0</v>
      </c>
      <c r="BB111" s="11">
        <v>44.89</v>
      </c>
      <c r="BC111" s="11">
        <v>0</v>
      </c>
      <c r="BD111" s="11">
        <v>0</v>
      </c>
      <c r="BE111" s="11">
        <v>1</v>
      </c>
      <c r="BF111" s="11">
        <v>-6.1389000000000013E-2</v>
      </c>
      <c r="BG111" s="11">
        <v>0.43371000000000004</v>
      </c>
      <c r="BH111" s="11">
        <v>0</v>
      </c>
      <c r="BI111" s="11">
        <v>0</v>
      </c>
      <c r="BJ111" s="11">
        <v>0.35149999999999998</v>
      </c>
      <c r="BK111" s="11">
        <v>0</v>
      </c>
      <c r="BL111" s="11">
        <v>0</v>
      </c>
      <c r="BM111" s="11">
        <v>0</v>
      </c>
      <c r="BN111" s="11">
        <v>0.74873999999999996</v>
      </c>
      <c r="BO111" s="11">
        <v>0</v>
      </c>
      <c r="BP111" s="9">
        <v>0</v>
      </c>
      <c r="BQ111" s="57">
        <v>20</v>
      </c>
    </row>
    <row r="112" spans="1:69" ht="15.75" thickBot="1" x14ac:dyDescent="0.2">
      <c r="A112" s="49" t="str">
        <f t="shared" si="81"/>
        <v>He Dreit_10_pile_n 21</v>
      </c>
      <c r="B112" s="8" t="s">
        <v>89</v>
      </c>
      <c r="C112" s="8" t="s">
        <v>277</v>
      </c>
      <c r="D112" s="8" t="s">
        <v>234</v>
      </c>
      <c r="E112" s="10">
        <v>0</v>
      </c>
      <c r="F112" s="56">
        <v>365.69799999999998</v>
      </c>
      <c r="G112" s="11">
        <v>0</v>
      </c>
      <c r="H112" s="11">
        <v>0</v>
      </c>
      <c r="I112" s="11">
        <v>1</v>
      </c>
      <c r="J112" s="11">
        <v>-18.8</v>
      </c>
      <c r="K112" s="11">
        <v>22.051100000000002</v>
      </c>
      <c r="L112" s="11">
        <v>0</v>
      </c>
      <c r="M112" s="11">
        <v>1</v>
      </c>
      <c r="N112" s="54">
        <v>-0.16814399999999999</v>
      </c>
      <c r="O112" s="55">
        <v>12.5</v>
      </c>
      <c r="P112" s="11">
        <v>0</v>
      </c>
      <c r="Q112" s="11">
        <v>0</v>
      </c>
      <c r="R112" s="56">
        <v>0.90486</v>
      </c>
      <c r="S112" s="12">
        <v>0</v>
      </c>
      <c r="T112" s="11">
        <v>0</v>
      </c>
      <c r="U112" s="10">
        <v>0</v>
      </c>
      <c r="V112" s="11">
        <v>20</v>
      </c>
      <c r="W112" s="11">
        <v>0</v>
      </c>
      <c r="X112" s="11">
        <v>0</v>
      </c>
      <c r="Y112" s="11">
        <v>1</v>
      </c>
      <c r="Z112" s="11">
        <v>-7.7000319999999997E-2</v>
      </c>
      <c r="AA112" s="11">
        <v>0.31081518000000002</v>
      </c>
      <c r="AB112" s="11">
        <v>0</v>
      </c>
      <c r="AC112" s="11">
        <v>0</v>
      </c>
      <c r="AD112" s="11">
        <v>7.34512374</v>
      </c>
      <c r="AE112" s="11">
        <v>0</v>
      </c>
      <c r="AF112" s="11">
        <v>0</v>
      </c>
      <c r="AG112" s="11">
        <v>0</v>
      </c>
      <c r="AH112" s="11">
        <v>0.16400000000000001</v>
      </c>
      <c r="AI112" s="12">
        <v>0</v>
      </c>
      <c r="AJ112" s="11">
        <v>0</v>
      </c>
      <c r="AK112" s="10">
        <v>1</v>
      </c>
      <c r="AL112" s="11">
        <v>-0.46211999999999998</v>
      </c>
      <c r="AM112" s="11">
        <v>3.1097000000000001</v>
      </c>
      <c r="AN112" s="11">
        <v>0</v>
      </c>
      <c r="AO112" s="11">
        <v>1</v>
      </c>
      <c r="AP112" s="11">
        <v>-0.10466</v>
      </c>
      <c r="AQ112" s="11">
        <v>0.81915999999999989</v>
      </c>
      <c r="AR112" s="11">
        <v>0</v>
      </c>
      <c r="AS112" s="11">
        <v>1</v>
      </c>
      <c r="AT112" s="11">
        <v>-0.39424900000000002</v>
      </c>
      <c r="AU112" s="11">
        <v>3.8184999999999998</v>
      </c>
      <c r="AV112" s="11">
        <v>0</v>
      </c>
      <c r="AW112" s="11">
        <v>1</v>
      </c>
      <c r="AX112" s="11">
        <v>-5.8051000000000005E-2</v>
      </c>
      <c r="AY112" s="12">
        <v>0.81743999999999994</v>
      </c>
      <c r="AZ112" s="11">
        <v>0</v>
      </c>
      <c r="BA112" s="10">
        <v>0</v>
      </c>
      <c r="BB112" s="11">
        <v>44.89</v>
      </c>
      <c r="BC112" s="11">
        <v>0</v>
      </c>
      <c r="BD112" s="11">
        <v>0</v>
      </c>
      <c r="BE112" s="11">
        <v>1</v>
      </c>
      <c r="BF112" s="11">
        <v>-6.1389000000000013E-2</v>
      </c>
      <c r="BG112" s="11">
        <v>0.43371000000000004</v>
      </c>
      <c r="BH112" s="11">
        <v>0</v>
      </c>
      <c r="BI112" s="11">
        <v>0</v>
      </c>
      <c r="BJ112" s="11">
        <v>0.35149999999999998</v>
      </c>
      <c r="BK112" s="11">
        <v>0</v>
      </c>
      <c r="BL112" s="11">
        <v>0</v>
      </c>
      <c r="BM112" s="11">
        <v>0</v>
      </c>
      <c r="BN112" s="11">
        <v>0.74873999999999996</v>
      </c>
      <c r="BO112" s="11">
        <v>0</v>
      </c>
      <c r="BP112" s="9">
        <v>0</v>
      </c>
      <c r="BQ112" s="57">
        <v>21</v>
      </c>
    </row>
    <row r="113" spans="1:70" ht="15.75" thickBot="1" x14ac:dyDescent="0.2">
      <c r="A113" s="49" t="str">
        <f t="shared" si="81"/>
        <v>He Dreit_10_pile_n 22</v>
      </c>
      <c r="B113" s="8" t="s">
        <v>89</v>
      </c>
      <c r="C113" s="8" t="s">
        <v>277</v>
      </c>
      <c r="D113" s="8" t="s">
        <v>234</v>
      </c>
      <c r="E113" s="10">
        <v>0</v>
      </c>
      <c r="F113" s="56">
        <v>354.90699999999998</v>
      </c>
      <c r="G113" s="11">
        <v>0</v>
      </c>
      <c r="H113" s="11">
        <v>0</v>
      </c>
      <c r="I113" s="11">
        <v>1</v>
      </c>
      <c r="J113" s="11">
        <v>-12.9</v>
      </c>
      <c r="K113" s="11">
        <v>22.56691</v>
      </c>
      <c r="L113" s="11">
        <v>0</v>
      </c>
      <c r="M113" s="11">
        <v>1</v>
      </c>
      <c r="N113" s="54">
        <v>-0.43729400000000002</v>
      </c>
      <c r="O113" s="55">
        <v>14</v>
      </c>
      <c r="P113" s="11">
        <v>0</v>
      </c>
      <c r="Q113" s="11">
        <v>0</v>
      </c>
      <c r="R113" s="56">
        <v>0.95945999999999998</v>
      </c>
      <c r="S113" s="12">
        <v>0</v>
      </c>
      <c r="T113" s="11">
        <v>0</v>
      </c>
      <c r="U113" s="10">
        <v>0</v>
      </c>
      <c r="V113" s="11">
        <v>20</v>
      </c>
      <c r="W113" s="11">
        <v>0</v>
      </c>
      <c r="X113" s="11">
        <v>0</v>
      </c>
      <c r="Y113" s="11">
        <v>1</v>
      </c>
      <c r="Z113" s="11">
        <v>-4.6461759999999998E-2</v>
      </c>
      <c r="AA113" s="11">
        <v>0.25134014999999998</v>
      </c>
      <c r="AB113" s="11">
        <v>0</v>
      </c>
      <c r="AC113" s="11">
        <v>0</v>
      </c>
      <c r="AD113" s="11">
        <v>39.999924499999999</v>
      </c>
      <c r="AE113" s="11">
        <v>0</v>
      </c>
      <c r="AF113" s="11">
        <v>0</v>
      </c>
      <c r="AG113" s="11">
        <v>0</v>
      </c>
      <c r="AH113" s="11">
        <v>0.82199999999999995</v>
      </c>
      <c r="AI113" s="12">
        <v>0</v>
      </c>
      <c r="AJ113" s="11">
        <v>0</v>
      </c>
      <c r="AK113" s="10">
        <v>1</v>
      </c>
      <c r="AL113" s="11">
        <v>-0.46211999999999998</v>
      </c>
      <c r="AM113" s="11">
        <v>3.1097000000000001</v>
      </c>
      <c r="AN113" s="11">
        <v>0</v>
      </c>
      <c r="AO113" s="11">
        <v>1</v>
      </c>
      <c r="AP113" s="11">
        <v>-0.10466</v>
      </c>
      <c r="AQ113" s="11">
        <v>0.81915999999999989</v>
      </c>
      <c r="AR113" s="11">
        <v>0</v>
      </c>
      <c r="AS113" s="11">
        <v>1</v>
      </c>
      <c r="AT113" s="11">
        <v>-0.39424900000000002</v>
      </c>
      <c r="AU113" s="11">
        <v>3.8184999999999998</v>
      </c>
      <c r="AV113" s="11">
        <v>0</v>
      </c>
      <c r="AW113" s="11">
        <v>1</v>
      </c>
      <c r="AX113" s="11">
        <v>-5.8051000000000005E-2</v>
      </c>
      <c r="AY113" s="12">
        <v>0.81743999999999994</v>
      </c>
      <c r="AZ113" s="11">
        <v>0</v>
      </c>
      <c r="BA113" s="10">
        <v>0</v>
      </c>
      <c r="BB113" s="11">
        <v>44.89</v>
      </c>
      <c r="BC113" s="11">
        <v>0</v>
      </c>
      <c r="BD113" s="11">
        <v>0</v>
      </c>
      <c r="BE113" s="11">
        <v>1</v>
      </c>
      <c r="BF113" s="11">
        <v>-6.1389000000000013E-2</v>
      </c>
      <c r="BG113" s="11">
        <v>0.43371000000000004</v>
      </c>
      <c r="BH113" s="11">
        <v>0</v>
      </c>
      <c r="BI113" s="11">
        <v>0</v>
      </c>
      <c r="BJ113" s="11">
        <v>0.35149999999999998</v>
      </c>
      <c r="BK113" s="11">
        <v>0</v>
      </c>
      <c r="BL113" s="11">
        <v>0</v>
      </c>
      <c r="BM113" s="11">
        <v>0</v>
      </c>
      <c r="BN113" s="11">
        <v>0.74873999999999996</v>
      </c>
      <c r="BO113" s="11">
        <v>0</v>
      </c>
      <c r="BP113" s="9">
        <v>0</v>
      </c>
      <c r="BQ113" s="57">
        <v>22</v>
      </c>
    </row>
    <row r="114" spans="1:70" ht="15.75" thickBot="1" x14ac:dyDescent="0.2">
      <c r="A114" s="49" t="str">
        <f t="shared" si="81"/>
        <v>He Dreit_10_pile_n 23</v>
      </c>
      <c r="B114" s="8" t="s">
        <v>89</v>
      </c>
      <c r="C114" s="8" t="s">
        <v>277</v>
      </c>
      <c r="D114" s="8" t="s">
        <v>234</v>
      </c>
      <c r="E114" s="10">
        <v>0</v>
      </c>
      <c r="F114" s="56">
        <v>350.82100000000003</v>
      </c>
      <c r="G114" s="11">
        <v>0</v>
      </c>
      <c r="H114" s="11">
        <v>0</v>
      </c>
      <c r="I114" s="11">
        <v>1</v>
      </c>
      <c r="J114" s="11">
        <v>-4.9800000000000004</v>
      </c>
      <c r="K114" s="11">
        <v>23.747479999999999</v>
      </c>
      <c r="L114" s="11">
        <v>0</v>
      </c>
      <c r="M114" s="11">
        <v>1</v>
      </c>
      <c r="N114" s="54">
        <v>4.2760309999999997</v>
      </c>
      <c r="O114" s="55">
        <v>5.04</v>
      </c>
      <c r="P114" s="11">
        <v>0</v>
      </c>
      <c r="Q114" s="11">
        <v>0</v>
      </c>
      <c r="R114" s="56">
        <v>0.96957000000000004</v>
      </c>
      <c r="S114" s="12">
        <v>0</v>
      </c>
      <c r="T114" s="11">
        <v>0</v>
      </c>
      <c r="U114" s="10">
        <v>0</v>
      </c>
      <c r="V114" s="11">
        <v>20</v>
      </c>
      <c r="W114" s="11">
        <v>0</v>
      </c>
      <c r="X114" s="11">
        <v>0</v>
      </c>
      <c r="Y114" s="11">
        <v>1</v>
      </c>
      <c r="Z114" s="11">
        <v>-9.9931729999999996E-2</v>
      </c>
      <c r="AA114" s="11">
        <v>0.26095203</v>
      </c>
      <c r="AB114" s="11">
        <v>0</v>
      </c>
      <c r="AC114" s="11">
        <v>0</v>
      </c>
      <c r="AD114" s="11">
        <v>39.996267099999997</v>
      </c>
      <c r="AE114" s="11">
        <v>0</v>
      </c>
      <c r="AF114" s="11">
        <v>0</v>
      </c>
      <c r="AG114" s="11">
        <v>0</v>
      </c>
      <c r="AH114" s="11">
        <v>0.85099999999999998</v>
      </c>
      <c r="AI114" s="12">
        <v>0</v>
      </c>
      <c r="AJ114" s="11">
        <v>0</v>
      </c>
      <c r="AK114" s="10">
        <v>1</v>
      </c>
      <c r="AL114" s="11">
        <v>-0.46211999999999998</v>
      </c>
      <c r="AM114" s="11">
        <v>3.1097000000000001</v>
      </c>
      <c r="AN114" s="11">
        <v>0</v>
      </c>
      <c r="AO114" s="11">
        <v>1</v>
      </c>
      <c r="AP114" s="11">
        <v>-0.10466</v>
      </c>
      <c r="AQ114" s="11">
        <v>0.81915999999999989</v>
      </c>
      <c r="AR114" s="11">
        <v>0</v>
      </c>
      <c r="AS114" s="11">
        <v>1</v>
      </c>
      <c r="AT114" s="11">
        <v>-0.39424900000000002</v>
      </c>
      <c r="AU114" s="11">
        <v>3.8184999999999998</v>
      </c>
      <c r="AV114" s="11">
        <v>0</v>
      </c>
      <c r="AW114" s="11">
        <v>1</v>
      </c>
      <c r="AX114" s="11">
        <v>-5.8051000000000005E-2</v>
      </c>
      <c r="AY114" s="12">
        <v>0.81743999999999994</v>
      </c>
      <c r="AZ114" s="11">
        <v>0</v>
      </c>
      <c r="BA114" s="10">
        <v>0</v>
      </c>
      <c r="BB114" s="11">
        <v>44.89</v>
      </c>
      <c r="BC114" s="11">
        <v>0</v>
      </c>
      <c r="BD114" s="11">
        <v>0</v>
      </c>
      <c r="BE114" s="11">
        <v>1</v>
      </c>
      <c r="BF114" s="11">
        <v>-6.1389000000000013E-2</v>
      </c>
      <c r="BG114" s="11">
        <v>0.43371000000000004</v>
      </c>
      <c r="BH114" s="11">
        <v>0</v>
      </c>
      <c r="BI114" s="11">
        <v>0</v>
      </c>
      <c r="BJ114" s="11">
        <v>0.35149999999999998</v>
      </c>
      <c r="BK114" s="11">
        <v>0</v>
      </c>
      <c r="BL114" s="11">
        <v>0</v>
      </c>
      <c r="BM114" s="11">
        <v>0</v>
      </c>
      <c r="BN114" s="11">
        <v>0.74873999999999996</v>
      </c>
      <c r="BO114" s="11">
        <v>0</v>
      </c>
      <c r="BP114" s="9">
        <v>0</v>
      </c>
      <c r="BQ114" s="57">
        <v>23</v>
      </c>
    </row>
    <row r="115" spans="1:70" ht="15.75" thickBot="1" x14ac:dyDescent="0.2">
      <c r="A115" s="49" t="str">
        <f t="shared" si="81"/>
        <v>He Dreit_10_pile_n 24</v>
      </c>
      <c r="B115" s="8" t="s">
        <v>89</v>
      </c>
      <c r="C115" s="8" t="s">
        <v>277</v>
      </c>
      <c r="D115" s="8" t="s">
        <v>234</v>
      </c>
      <c r="E115" s="10">
        <v>0</v>
      </c>
      <c r="F115" s="56">
        <v>348.31200000000001</v>
      </c>
      <c r="G115" s="11">
        <v>0</v>
      </c>
      <c r="H115" s="11">
        <v>0</v>
      </c>
      <c r="I115" s="11">
        <v>1</v>
      </c>
      <c r="J115" s="11">
        <v>6.26</v>
      </c>
      <c r="K115" s="11">
        <v>26.815619999999999</v>
      </c>
      <c r="L115" s="11">
        <v>0</v>
      </c>
      <c r="M115" s="11">
        <v>1</v>
      </c>
      <c r="N115" s="54">
        <v>6.6023560000000003</v>
      </c>
      <c r="O115" s="55">
        <v>4.87</v>
      </c>
      <c r="P115" s="11">
        <v>0</v>
      </c>
      <c r="Q115" s="11">
        <v>0</v>
      </c>
      <c r="R115" s="56">
        <v>0.97372999999999998</v>
      </c>
      <c r="S115" s="12">
        <v>0</v>
      </c>
      <c r="T115" s="11">
        <v>0</v>
      </c>
      <c r="U115" s="10">
        <v>0</v>
      </c>
      <c r="V115" s="11">
        <v>20</v>
      </c>
      <c r="W115" s="11">
        <v>0</v>
      </c>
      <c r="X115" s="11">
        <v>0</v>
      </c>
      <c r="Y115" s="11">
        <v>1</v>
      </c>
      <c r="Z115" s="11">
        <v>-8.7553800000000001E-2</v>
      </c>
      <c r="AA115" s="11">
        <v>0.23904658000000001</v>
      </c>
      <c r="AB115" s="11">
        <v>0</v>
      </c>
      <c r="AC115" s="11">
        <v>0</v>
      </c>
      <c r="AD115" s="11">
        <v>39.892295300000001</v>
      </c>
      <c r="AE115" s="11">
        <v>0</v>
      </c>
      <c r="AF115" s="11">
        <v>0</v>
      </c>
      <c r="AG115" s="11">
        <v>0</v>
      </c>
      <c r="AH115" s="11">
        <v>0.97799999999999998</v>
      </c>
      <c r="AI115" s="12">
        <v>0</v>
      </c>
      <c r="AJ115" s="11">
        <v>0</v>
      </c>
      <c r="AK115" s="10">
        <v>1</v>
      </c>
      <c r="AL115" s="11">
        <v>-0.46211999999999998</v>
      </c>
      <c r="AM115" s="11">
        <v>3.1097000000000001</v>
      </c>
      <c r="AN115" s="11">
        <v>0</v>
      </c>
      <c r="AO115" s="11">
        <v>1</v>
      </c>
      <c r="AP115" s="11">
        <v>-0.10466</v>
      </c>
      <c r="AQ115" s="11">
        <v>0.81915999999999989</v>
      </c>
      <c r="AR115" s="11">
        <v>0</v>
      </c>
      <c r="AS115" s="11">
        <v>1</v>
      </c>
      <c r="AT115" s="11">
        <v>-0.39424900000000002</v>
      </c>
      <c r="AU115" s="11">
        <v>3.8184999999999998</v>
      </c>
      <c r="AV115" s="11">
        <v>0</v>
      </c>
      <c r="AW115" s="11">
        <v>1</v>
      </c>
      <c r="AX115" s="11">
        <v>-5.8051000000000005E-2</v>
      </c>
      <c r="AY115" s="12">
        <v>0.81743999999999994</v>
      </c>
      <c r="AZ115" s="11">
        <v>0</v>
      </c>
      <c r="BA115" s="10">
        <v>0</v>
      </c>
      <c r="BB115" s="11">
        <v>44.89</v>
      </c>
      <c r="BC115" s="11">
        <v>0</v>
      </c>
      <c r="BD115" s="11">
        <v>0</v>
      </c>
      <c r="BE115" s="11">
        <v>1</v>
      </c>
      <c r="BF115" s="11">
        <v>-6.1389000000000013E-2</v>
      </c>
      <c r="BG115" s="11">
        <v>0.43371000000000004</v>
      </c>
      <c r="BH115" s="11">
        <v>0</v>
      </c>
      <c r="BI115" s="11">
        <v>0</v>
      </c>
      <c r="BJ115" s="11">
        <v>0.35149999999999998</v>
      </c>
      <c r="BK115" s="11">
        <v>0</v>
      </c>
      <c r="BL115" s="11">
        <v>0</v>
      </c>
      <c r="BM115" s="11">
        <v>0</v>
      </c>
      <c r="BN115" s="11">
        <v>0.74873999999999996</v>
      </c>
      <c r="BO115" s="11">
        <v>0</v>
      </c>
      <c r="BP115" s="9">
        <v>0</v>
      </c>
      <c r="BQ115" s="57">
        <v>24</v>
      </c>
    </row>
    <row r="116" spans="1:70" ht="15.75" thickBot="1" x14ac:dyDescent="0.2">
      <c r="A116" s="49" t="str">
        <f t="shared" si="81"/>
        <v>He Dreit_10_pile_n 25</v>
      </c>
      <c r="B116" s="8" t="s">
        <v>89</v>
      </c>
      <c r="C116" s="8" t="s">
        <v>277</v>
      </c>
      <c r="D116" s="8" t="s">
        <v>234</v>
      </c>
      <c r="E116" s="10">
        <v>0</v>
      </c>
      <c r="F116" s="56">
        <v>346.83499999999998</v>
      </c>
      <c r="G116" s="11">
        <v>0</v>
      </c>
      <c r="H116" s="11">
        <v>0</v>
      </c>
      <c r="I116" s="11">
        <v>1</v>
      </c>
      <c r="J116" s="11">
        <v>20</v>
      </c>
      <c r="K116" s="11">
        <v>30.965319999999998</v>
      </c>
      <c r="L116" s="11">
        <v>0</v>
      </c>
      <c r="M116" s="11">
        <v>1</v>
      </c>
      <c r="N116" s="54">
        <v>11.78688</v>
      </c>
      <c r="O116" s="55">
        <v>1.94</v>
      </c>
      <c r="P116" s="11">
        <v>0</v>
      </c>
      <c r="Q116" s="11">
        <v>0</v>
      </c>
      <c r="R116" s="56">
        <v>0.96916000000000002</v>
      </c>
      <c r="S116" s="12">
        <v>0</v>
      </c>
      <c r="T116" s="11">
        <v>0</v>
      </c>
      <c r="U116" s="10">
        <v>0</v>
      </c>
      <c r="V116" s="11">
        <v>20</v>
      </c>
      <c r="W116" s="11">
        <v>0</v>
      </c>
      <c r="X116" s="11">
        <v>0</v>
      </c>
      <c r="Y116" s="11">
        <v>1</v>
      </c>
      <c r="Z116" s="11">
        <v>-5.8864369999999999E-2</v>
      </c>
      <c r="AA116" s="11">
        <v>0.20091677999999999</v>
      </c>
      <c r="AB116" s="11">
        <v>0</v>
      </c>
      <c r="AC116" s="11">
        <v>0</v>
      </c>
      <c r="AD116" s="11">
        <v>39.125464200000003</v>
      </c>
      <c r="AE116" s="11">
        <v>0</v>
      </c>
      <c r="AF116" s="11">
        <v>0</v>
      </c>
      <c r="AG116" s="11">
        <v>0</v>
      </c>
      <c r="AH116" s="11">
        <v>0.99199999999999999</v>
      </c>
      <c r="AI116" s="12">
        <v>0</v>
      </c>
      <c r="AJ116" s="11">
        <v>0</v>
      </c>
      <c r="AK116" s="10">
        <v>1</v>
      </c>
      <c r="AL116" s="11">
        <v>-0.46211999999999998</v>
      </c>
      <c r="AM116" s="11">
        <v>3.1097000000000001</v>
      </c>
      <c r="AN116" s="11">
        <v>0</v>
      </c>
      <c r="AO116" s="11">
        <v>1</v>
      </c>
      <c r="AP116" s="11">
        <v>-0.10466</v>
      </c>
      <c r="AQ116" s="11">
        <v>0.81915999999999989</v>
      </c>
      <c r="AR116" s="11">
        <v>0</v>
      </c>
      <c r="AS116" s="11">
        <v>1</v>
      </c>
      <c r="AT116" s="11">
        <v>-0.39424900000000002</v>
      </c>
      <c r="AU116" s="11">
        <v>3.8184999999999998</v>
      </c>
      <c r="AV116" s="11">
        <v>0</v>
      </c>
      <c r="AW116" s="11">
        <v>1</v>
      </c>
      <c r="AX116" s="11">
        <v>-5.8051000000000005E-2</v>
      </c>
      <c r="AY116" s="12">
        <v>0.81743999999999994</v>
      </c>
      <c r="AZ116" s="11">
        <v>0</v>
      </c>
      <c r="BA116" s="10">
        <v>0</v>
      </c>
      <c r="BB116" s="11">
        <v>44.89</v>
      </c>
      <c r="BC116" s="11">
        <v>0</v>
      </c>
      <c r="BD116" s="11">
        <v>0</v>
      </c>
      <c r="BE116" s="11">
        <v>1</v>
      </c>
      <c r="BF116" s="11">
        <v>-6.1389000000000013E-2</v>
      </c>
      <c r="BG116" s="11">
        <v>0.43371000000000004</v>
      </c>
      <c r="BH116" s="11">
        <v>0</v>
      </c>
      <c r="BI116" s="11">
        <v>0</v>
      </c>
      <c r="BJ116" s="11">
        <v>0.35149999999999998</v>
      </c>
      <c r="BK116" s="11">
        <v>0</v>
      </c>
      <c r="BL116" s="11">
        <v>0</v>
      </c>
      <c r="BM116" s="11">
        <v>0</v>
      </c>
      <c r="BN116" s="11">
        <v>0.74873999999999996</v>
      </c>
      <c r="BO116" s="11">
        <v>0</v>
      </c>
      <c r="BP116" s="9">
        <v>0</v>
      </c>
      <c r="BQ116" s="57">
        <v>25</v>
      </c>
    </row>
    <row r="119" spans="1:70" x14ac:dyDescent="0.15">
      <c r="A119" t="str">
        <f>"sand_dunrik"&amp;" "&amp;BQ119</f>
        <v>sand_dunrik 25</v>
      </c>
      <c r="B119" s="42" t="s">
        <v>89</v>
      </c>
      <c r="C119" s="36" t="s">
        <v>277</v>
      </c>
      <c r="D119" s="42" t="s">
        <v>234</v>
      </c>
      <c r="E119" s="36">
        <v>0</v>
      </c>
      <c r="F119">
        <f>146.1-92.11*BR119</f>
        <v>123.07249999999999</v>
      </c>
      <c r="G119" s="36">
        <v>0</v>
      </c>
      <c r="H119" s="36">
        <v>0</v>
      </c>
      <c r="I119" s="36">
        <v>1</v>
      </c>
      <c r="J119">
        <f>0.3375-8.9*BR119</f>
        <v>-1.8875000000000002</v>
      </c>
      <c r="K119" s="36">
        <f>0.3667+25.89*BR119</f>
        <v>6.8391999999999999</v>
      </c>
      <c r="L119" s="36">
        <v>0</v>
      </c>
      <c r="M119" s="36">
        <v>1</v>
      </c>
      <c r="N119">
        <f>-0.9178</f>
        <v>-0.91779999999999995</v>
      </c>
      <c r="O119">
        <f>8.73-0.6982*BR119</f>
        <v>8.5554500000000004</v>
      </c>
      <c r="P119" s="36">
        <v>0</v>
      </c>
      <c r="Q119" s="36">
        <v>0</v>
      </c>
      <c r="R119">
        <f>0.917+0.06193*BR119</f>
        <v>0.93248249999999999</v>
      </c>
      <c r="S119" s="36">
        <v>0</v>
      </c>
      <c r="T119" s="36">
        <v>0</v>
      </c>
      <c r="U119" s="36">
        <v>0</v>
      </c>
      <c r="V119" s="36">
        <v>20</v>
      </c>
      <c r="W119" s="36">
        <v>0</v>
      </c>
      <c r="X119" s="36">
        <v>0</v>
      </c>
      <c r="Y119" s="36">
        <v>1</v>
      </c>
      <c r="Z119">
        <f>-0.1989+0.2019*BR119</f>
        <v>-0.148425</v>
      </c>
      <c r="AA119" s="36">
        <v>0.26050000000000001</v>
      </c>
      <c r="AB119" s="36">
        <v>0</v>
      </c>
      <c r="AC119" s="36">
        <v>0</v>
      </c>
      <c r="AD119" s="36">
        <v>17</v>
      </c>
      <c r="AE119" s="36">
        <v>0</v>
      </c>
      <c r="AF119" s="36">
        <v>0</v>
      </c>
      <c r="AG119" s="36">
        <v>0</v>
      </c>
      <c r="AH119" s="36">
        <v>1E-4</v>
      </c>
      <c r="AI119" s="36">
        <v>0</v>
      </c>
      <c r="AJ119" s="36">
        <v>0</v>
      </c>
      <c r="AK119" s="36">
        <v>1</v>
      </c>
      <c r="AL119">
        <f>0.1695-0.7018*BR119</f>
        <v>-5.9499999999999831E-3</v>
      </c>
      <c r="AM119">
        <f>0.515+2.883*BR119</f>
        <v>1.2357499999999999</v>
      </c>
      <c r="AN119" s="36">
        <v>0</v>
      </c>
      <c r="AO119" s="36">
        <v>1</v>
      </c>
      <c r="AP119">
        <f>0.03988-0.1606*BR119</f>
        <v>-2.6999999999999941E-4</v>
      </c>
      <c r="AQ119">
        <f>0.09952+0.7996*BR119</f>
        <v>0.29942000000000002</v>
      </c>
      <c r="AR119" s="36">
        <v>0</v>
      </c>
      <c r="AS119" s="36">
        <v>1</v>
      </c>
      <c r="AT119">
        <f>-0.007969-0.4292*BR119</f>
        <v>-0.11526900000000001</v>
      </c>
      <c r="AU119">
        <f>6.505-2.985*BR119</f>
        <v>5.75875</v>
      </c>
      <c r="AV119" s="36">
        <v>0</v>
      </c>
      <c r="AW119" s="36">
        <v>1</v>
      </c>
      <c r="AX119">
        <f>0.004994-0.07005*BR119</f>
        <v>-1.25185E-2</v>
      </c>
      <c r="AY119">
        <f>0.09978+0.7974*BR119</f>
        <v>0.29913000000000001</v>
      </c>
      <c r="AZ119" s="36">
        <v>0</v>
      </c>
      <c r="BA119" s="36">
        <v>0</v>
      </c>
      <c r="BB119" s="36">
        <v>44.89</v>
      </c>
      <c r="BC119" s="36">
        <v>0</v>
      </c>
      <c r="BD119" s="36">
        <v>0</v>
      </c>
      <c r="BE119" s="36">
        <v>1</v>
      </c>
      <c r="BF119">
        <f>0.01998-0.09041*BR119</f>
        <v>-2.6224999999999998E-3</v>
      </c>
      <c r="BG119" s="36">
        <f>0.09981+0.371*BR119</f>
        <v>0.19256000000000001</v>
      </c>
      <c r="BH119" s="36">
        <v>0</v>
      </c>
      <c r="BI119" s="36">
        <v>0</v>
      </c>
      <c r="BJ119" s="36">
        <v>0.35149999999999998</v>
      </c>
      <c r="BK119" s="36">
        <v>0</v>
      </c>
      <c r="BL119" s="36">
        <v>0</v>
      </c>
      <c r="BM119" s="36">
        <v>0</v>
      </c>
      <c r="BN119">
        <f>0.3+0.4986*BR119</f>
        <v>0.42464999999999997</v>
      </c>
      <c r="BO119" s="36">
        <v>0</v>
      </c>
      <c r="BP119" s="40">
        <v>0</v>
      </c>
      <c r="BQ119">
        <v>25</v>
      </c>
      <c r="BR119">
        <f>BQ119/100</f>
        <v>0.25</v>
      </c>
    </row>
    <row r="120" spans="1:70" x14ac:dyDescent="0.15">
      <c r="A120" t="str">
        <f>"sand_dunrik"&amp;" "&amp;BQ120</f>
        <v>sand_dunrik 45</v>
      </c>
      <c r="B120" s="42" t="s">
        <v>89</v>
      </c>
      <c r="C120" s="36" t="s">
        <v>277</v>
      </c>
      <c r="D120" s="42" t="s">
        <v>234</v>
      </c>
      <c r="E120" s="36">
        <v>0</v>
      </c>
      <c r="F120">
        <f>146.1-92.11*BR120</f>
        <v>104.65049999999999</v>
      </c>
      <c r="G120" s="36">
        <v>0</v>
      </c>
      <c r="H120" s="36">
        <v>0</v>
      </c>
      <c r="I120" s="36">
        <v>1</v>
      </c>
      <c r="J120">
        <f>0.3375-8.9*BR120</f>
        <v>-3.6675</v>
      </c>
      <c r="K120" s="36">
        <f>0.3667+25.89*BR120</f>
        <v>12.017200000000001</v>
      </c>
      <c r="L120" s="36">
        <v>0</v>
      </c>
      <c r="M120" s="36">
        <v>1</v>
      </c>
      <c r="N120">
        <f>-0.9178</f>
        <v>-0.91779999999999995</v>
      </c>
      <c r="O120">
        <f>8.73-0.6982*BR120</f>
        <v>8.4158100000000005</v>
      </c>
      <c r="P120" s="36">
        <v>0</v>
      </c>
      <c r="Q120" s="36">
        <v>0</v>
      </c>
      <c r="R120">
        <f>0.917+0.06193*BR120</f>
        <v>0.9448685</v>
      </c>
      <c r="S120" s="36">
        <v>0</v>
      </c>
      <c r="T120" s="36">
        <v>0</v>
      </c>
      <c r="U120" s="36">
        <v>0</v>
      </c>
      <c r="V120" s="36">
        <v>20</v>
      </c>
      <c r="W120" s="36">
        <v>0</v>
      </c>
      <c r="X120" s="36">
        <v>0</v>
      </c>
      <c r="Y120" s="36">
        <v>1</v>
      </c>
      <c r="Z120">
        <f>-0.1989+0.2019*BR120</f>
        <v>-0.10804499999999999</v>
      </c>
      <c r="AA120" s="36">
        <v>0.26050000000000001</v>
      </c>
      <c r="AB120" s="36">
        <v>0</v>
      </c>
      <c r="AC120" s="36">
        <v>0</v>
      </c>
      <c r="AD120" s="36">
        <v>17</v>
      </c>
      <c r="AE120" s="36">
        <v>0</v>
      </c>
      <c r="AF120" s="36">
        <v>0</v>
      </c>
      <c r="AG120" s="36">
        <v>0</v>
      </c>
      <c r="AH120" s="36">
        <v>1E-4</v>
      </c>
      <c r="AI120" s="36">
        <v>0</v>
      </c>
      <c r="AJ120" s="36">
        <v>0</v>
      </c>
      <c r="AK120" s="36">
        <v>1</v>
      </c>
      <c r="AL120">
        <f>0.1695-0.7018*BR120</f>
        <v>-0.14630999999999997</v>
      </c>
      <c r="AM120">
        <f>0.515+2.883*BR120</f>
        <v>1.8123499999999999</v>
      </c>
      <c r="AN120" s="36">
        <v>0</v>
      </c>
      <c r="AO120" s="36">
        <v>1</v>
      </c>
      <c r="AP120">
        <f>0.03988-0.1606*BR120</f>
        <v>-3.2390000000000002E-2</v>
      </c>
      <c r="AQ120">
        <f>0.09952+0.7996*BR120</f>
        <v>0.45933999999999997</v>
      </c>
      <c r="AR120" s="36">
        <v>0</v>
      </c>
      <c r="AS120" s="36">
        <v>1</v>
      </c>
      <c r="AT120">
        <f>-0.007969-0.4292*BR120</f>
        <v>-0.20110900000000001</v>
      </c>
      <c r="AU120">
        <f>6.505-2.985*BR120</f>
        <v>5.1617499999999996</v>
      </c>
      <c r="AV120" s="36">
        <v>0</v>
      </c>
      <c r="AW120" s="36">
        <v>1</v>
      </c>
      <c r="AX120">
        <f>0.004994-0.07005*BR120</f>
        <v>-2.6528500000000003E-2</v>
      </c>
      <c r="AY120">
        <f>0.09978+0.7974*BR120</f>
        <v>0.45860999999999996</v>
      </c>
      <c r="AZ120" s="36">
        <v>0</v>
      </c>
      <c r="BA120" s="36">
        <v>0</v>
      </c>
      <c r="BB120" s="36">
        <v>44.89</v>
      </c>
      <c r="BC120" s="36">
        <v>0</v>
      </c>
      <c r="BD120" s="36">
        <v>0</v>
      </c>
      <c r="BE120" s="36">
        <v>1</v>
      </c>
      <c r="BF120">
        <f>0.01998-0.09041*BR120</f>
        <v>-2.0704500000000004E-2</v>
      </c>
      <c r="BG120" s="36">
        <f>0.09981+0.371*BR120</f>
        <v>0.26676</v>
      </c>
      <c r="BH120" s="36">
        <v>0</v>
      </c>
      <c r="BI120" s="36">
        <v>0</v>
      </c>
      <c r="BJ120" s="36">
        <v>0.35149999999999998</v>
      </c>
      <c r="BK120" s="36">
        <v>0</v>
      </c>
      <c r="BL120" s="36">
        <v>0</v>
      </c>
      <c r="BM120" s="36">
        <v>0</v>
      </c>
      <c r="BN120">
        <f>0.3+0.4986*BR120</f>
        <v>0.52437</v>
      </c>
      <c r="BO120" s="36">
        <v>0</v>
      </c>
      <c r="BP120" s="40">
        <v>0</v>
      </c>
      <c r="BQ120">
        <v>45</v>
      </c>
      <c r="BR120">
        <f>BQ120/100</f>
        <v>0.45</v>
      </c>
    </row>
    <row r="122" spans="1:70" ht="12" thickBot="1" x14ac:dyDescent="0.2"/>
    <row r="123" spans="1:70" ht="15.75" thickBot="1" x14ac:dyDescent="0.2">
      <c r="A123" s="49" t="str">
        <f>"He Dreit_92_pile_n"&amp;" "&amp;BQ123</f>
        <v>He Dreit_92_pile_n 2</v>
      </c>
      <c r="B123" s="8" t="s">
        <v>89</v>
      </c>
      <c r="C123" s="8" t="s">
        <v>277</v>
      </c>
      <c r="D123" s="8" t="s">
        <v>234</v>
      </c>
      <c r="E123" s="10">
        <v>0</v>
      </c>
      <c r="F123" s="56">
        <v>67.806799999999996</v>
      </c>
      <c r="G123" s="11">
        <v>0</v>
      </c>
      <c r="H123" s="11">
        <v>0</v>
      </c>
      <c r="I123" s="11">
        <v>1</v>
      </c>
      <c r="J123" s="11">
        <v>-52</v>
      </c>
      <c r="K123" s="11">
        <v>17.527470000000001</v>
      </c>
      <c r="L123" s="11">
        <v>0</v>
      </c>
      <c r="M123" s="11">
        <v>1</v>
      </c>
      <c r="N123" s="54">
        <v>-11.94675</v>
      </c>
      <c r="O123" s="55">
        <v>25.4</v>
      </c>
      <c r="P123" s="11">
        <v>0</v>
      </c>
      <c r="Q123" s="11">
        <v>0</v>
      </c>
      <c r="R123" s="56">
        <v>0.83401999999999998</v>
      </c>
      <c r="S123" s="12">
        <v>0</v>
      </c>
      <c r="T123" s="11">
        <v>0</v>
      </c>
      <c r="U123" s="10">
        <v>0</v>
      </c>
      <c r="V123" s="11">
        <v>20</v>
      </c>
      <c r="W123" s="11">
        <v>0</v>
      </c>
      <c r="X123" s="11">
        <v>0</v>
      </c>
      <c r="Y123" s="11">
        <v>1</v>
      </c>
      <c r="Z123" s="11">
        <v>-0.1</v>
      </c>
      <c r="AA123" s="11">
        <v>0.18128173</v>
      </c>
      <c r="AB123" s="11">
        <v>0</v>
      </c>
      <c r="AC123" s="11">
        <v>0</v>
      </c>
      <c r="AD123" s="11">
        <v>5.2749236499999999</v>
      </c>
      <c r="AE123" s="11">
        <v>0</v>
      </c>
      <c r="AF123" s="11">
        <v>0</v>
      </c>
      <c r="AG123" s="11">
        <v>0</v>
      </c>
      <c r="AH123" s="11">
        <v>0.99</v>
      </c>
      <c r="AI123" s="12">
        <v>0</v>
      </c>
      <c r="AJ123" s="11">
        <v>0</v>
      </c>
      <c r="AK123" s="10">
        <v>1</v>
      </c>
      <c r="AL123" s="11">
        <v>-0.46211999999999998</v>
      </c>
      <c r="AM123" s="11">
        <v>3.1097000000000001</v>
      </c>
      <c r="AN123" s="11">
        <v>0</v>
      </c>
      <c r="AO123" s="11">
        <v>1</v>
      </c>
      <c r="AP123" s="11">
        <v>-0.10466</v>
      </c>
      <c r="AQ123" s="11">
        <v>0.81915999999999989</v>
      </c>
      <c r="AR123" s="11">
        <v>0</v>
      </c>
      <c r="AS123" s="11">
        <v>1</v>
      </c>
      <c r="AT123" s="11">
        <v>-0.39424900000000002</v>
      </c>
      <c r="AU123" s="11">
        <v>3.8184999999999998</v>
      </c>
      <c r="AV123" s="11">
        <v>0</v>
      </c>
      <c r="AW123" s="11">
        <v>1</v>
      </c>
      <c r="AX123" s="11">
        <v>-5.8051000000000005E-2</v>
      </c>
      <c r="AY123" s="12">
        <v>0.81743999999999994</v>
      </c>
      <c r="AZ123" s="11">
        <v>0</v>
      </c>
      <c r="BA123" s="10">
        <v>0</v>
      </c>
      <c r="BB123" s="11">
        <v>44.89</v>
      </c>
      <c r="BC123" s="11">
        <v>0</v>
      </c>
      <c r="BD123" s="11">
        <v>0</v>
      </c>
      <c r="BE123" s="11">
        <v>1</v>
      </c>
      <c r="BF123" s="11">
        <v>-6.1389000000000013E-2</v>
      </c>
      <c r="BG123" s="11">
        <v>0.43371000000000004</v>
      </c>
      <c r="BH123" s="11">
        <v>0</v>
      </c>
      <c r="BI123" s="11">
        <v>0</v>
      </c>
      <c r="BJ123" s="11">
        <v>0.35149999999999998</v>
      </c>
      <c r="BK123" s="11">
        <v>0</v>
      </c>
      <c r="BL123" s="11">
        <v>0</v>
      </c>
      <c r="BM123" s="11">
        <v>0</v>
      </c>
      <c r="BN123" s="11">
        <v>0.74873999999999996</v>
      </c>
      <c r="BO123" s="11">
        <v>0</v>
      </c>
      <c r="BP123" s="9">
        <v>0</v>
      </c>
      <c r="BQ123" s="57">
        <v>2</v>
      </c>
    </row>
    <row r="124" spans="1:70" ht="15.75" thickBot="1" x14ac:dyDescent="0.2">
      <c r="A124" s="49" t="str">
        <f t="shared" ref="A124:A146" si="82">"He Dreit_92_pile_n"&amp;" "&amp;BQ124</f>
        <v>He Dreit_92_pile_n 3</v>
      </c>
      <c r="B124" s="8" t="s">
        <v>89</v>
      </c>
      <c r="C124" s="8" t="s">
        <v>277</v>
      </c>
      <c r="D124" s="8" t="s">
        <v>234</v>
      </c>
      <c r="E124" s="10">
        <v>0</v>
      </c>
      <c r="F124" s="56">
        <v>48.907200000000003</v>
      </c>
      <c r="G124" s="11">
        <v>0</v>
      </c>
      <c r="H124" s="11">
        <v>0</v>
      </c>
      <c r="I124" s="11">
        <v>1</v>
      </c>
      <c r="J124" s="11">
        <v>10.5</v>
      </c>
      <c r="K124" s="11">
        <v>11.49333</v>
      </c>
      <c r="L124" s="11">
        <v>0</v>
      </c>
      <c r="M124" s="11">
        <v>1</v>
      </c>
      <c r="N124" s="54">
        <v>10.934200000000001</v>
      </c>
      <c r="O124" s="55">
        <v>18.100000000000001</v>
      </c>
      <c r="P124" s="11">
        <v>0</v>
      </c>
      <c r="Q124" s="11">
        <v>0</v>
      </c>
      <c r="R124" s="56">
        <v>0.84604000000000001</v>
      </c>
      <c r="S124" s="12">
        <v>0</v>
      </c>
      <c r="T124" s="11">
        <v>0</v>
      </c>
      <c r="U124" s="10">
        <v>0</v>
      </c>
      <c r="V124" s="11">
        <v>20</v>
      </c>
      <c r="W124" s="11">
        <v>0</v>
      </c>
      <c r="X124" s="11">
        <v>0</v>
      </c>
      <c r="Y124" s="11">
        <v>1</v>
      </c>
      <c r="Z124" s="11">
        <v>6.7392935000000001E-2</v>
      </c>
      <c r="AA124" s="11">
        <v>0.1646145</v>
      </c>
      <c r="AB124" s="11">
        <v>0</v>
      </c>
      <c r="AC124" s="11">
        <v>0</v>
      </c>
      <c r="AD124" s="11">
        <v>29.481399</v>
      </c>
      <c r="AE124" s="11">
        <v>0</v>
      </c>
      <c r="AF124" s="11">
        <v>0</v>
      </c>
      <c r="AG124" s="11">
        <v>0</v>
      </c>
      <c r="AH124" s="11">
        <v>0.996</v>
      </c>
      <c r="AI124" s="12">
        <v>0</v>
      </c>
      <c r="AJ124" s="11">
        <v>0</v>
      </c>
      <c r="AK124" s="10">
        <v>1</v>
      </c>
      <c r="AL124" s="11">
        <v>-0.46211999999999998</v>
      </c>
      <c r="AM124" s="11">
        <v>3.1097000000000001</v>
      </c>
      <c r="AN124" s="11">
        <v>0</v>
      </c>
      <c r="AO124" s="11">
        <v>1</v>
      </c>
      <c r="AP124" s="11">
        <v>-0.10466</v>
      </c>
      <c r="AQ124" s="11">
        <v>0.81915999999999989</v>
      </c>
      <c r="AR124" s="11">
        <v>0</v>
      </c>
      <c r="AS124" s="11">
        <v>1</v>
      </c>
      <c r="AT124" s="11">
        <v>-0.39424900000000002</v>
      </c>
      <c r="AU124" s="11">
        <v>3.8184999999999998</v>
      </c>
      <c r="AV124" s="11">
        <v>0</v>
      </c>
      <c r="AW124" s="11">
        <v>1</v>
      </c>
      <c r="AX124" s="11">
        <v>-5.8051000000000005E-2</v>
      </c>
      <c r="AY124" s="12">
        <v>0.81743999999999994</v>
      </c>
      <c r="AZ124" s="11">
        <v>0</v>
      </c>
      <c r="BA124" s="10">
        <v>0</v>
      </c>
      <c r="BB124" s="11">
        <v>44.89</v>
      </c>
      <c r="BC124" s="11">
        <v>0</v>
      </c>
      <c r="BD124" s="11">
        <v>0</v>
      </c>
      <c r="BE124" s="11">
        <v>1</v>
      </c>
      <c r="BF124" s="11">
        <v>-6.1389000000000013E-2</v>
      </c>
      <c r="BG124" s="11">
        <v>0.43371000000000004</v>
      </c>
      <c r="BH124" s="11">
        <v>0</v>
      </c>
      <c r="BI124" s="11">
        <v>0</v>
      </c>
      <c r="BJ124" s="11">
        <v>0.35149999999999998</v>
      </c>
      <c r="BK124" s="11">
        <v>0</v>
      </c>
      <c r="BL124" s="11">
        <v>0</v>
      </c>
      <c r="BM124" s="11">
        <v>0</v>
      </c>
      <c r="BN124" s="11">
        <v>0.74873999999999996</v>
      </c>
      <c r="BO124" s="11">
        <v>0</v>
      </c>
      <c r="BP124" s="9">
        <v>0</v>
      </c>
      <c r="BQ124" s="57">
        <v>3</v>
      </c>
    </row>
    <row r="125" spans="1:70" ht="15.75" thickBot="1" x14ac:dyDescent="0.2">
      <c r="A125" s="49" t="str">
        <f t="shared" si="82"/>
        <v>He Dreit_92_pile_n 4</v>
      </c>
      <c r="B125" s="8" t="s">
        <v>89</v>
      </c>
      <c r="C125" s="8" t="s">
        <v>277</v>
      </c>
      <c r="D125" s="8" t="s">
        <v>234</v>
      </c>
      <c r="E125" s="10">
        <v>0</v>
      </c>
      <c r="F125" s="56">
        <v>74.837599999999995</v>
      </c>
      <c r="G125" s="11">
        <v>0</v>
      </c>
      <c r="H125" s="11">
        <v>0</v>
      </c>
      <c r="I125" s="11">
        <v>1</v>
      </c>
      <c r="J125" s="11">
        <v>-10.1</v>
      </c>
      <c r="K125" s="11">
        <v>20.465489999999999</v>
      </c>
      <c r="L125" s="11">
        <v>0</v>
      </c>
      <c r="M125" s="11">
        <v>1</v>
      </c>
      <c r="N125" s="54">
        <v>-0.27717599999999998</v>
      </c>
      <c r="O125" s="55">
        <v>18.600000000000001</v>
      </c>
      <c r="P125" s="11">
        <v>0</v>
      </c>
      <c r="Q125" s="11">
        <v>0</v>
      </c>
      <c r="R125" s="56">
        <v>0.91576999999999997</v>
      </c>
      <c r="S125" s="12">
        <v>0</v>
      </c>
      <c r="T125" s="11">
        <v>0</v>
      </c>
      <c r="U125" s="10">
        <v>0</v>
      </c>
      <c r="V125" s="11">
        <v>20</v>
      </c>
      <c r="W125" s="11">
        <v>0</v>
      </c>
      <c r="X125" s="11">
        <v>0</v>
      </c>
      <c r="Y125" s="11">
        <v>1</v>
      </c>
      <c r="Z125" s="11">
        <v>-5.1004439999999998E-2</v>
      </c>
      <c r="AA125" s="11">
        <v>0.19141530000000001</v>
      </c>
      <c r="AB125" s="11">
        <v>0</v>
      </c>
      <c r="AC125" s="11">
        <v>0</v>
      </c>
      <c r="AD125" s="11">
        <v>22.1458145</v>
      </c>
      <c r="AE125" s="11">
        <v>0</v>
      </c>
      <c r="AF125" s="11">
        <v>0</v>
      </c>
      <c r="AG125" s="11">
        <v>0</v>
      </c>
      <c r="AH125" s="11">
        <v>0.998</v>
      </c>
      <c r="AI125" s="12">
        <v>0</v>
      </c>
      <c r="AJ125" s="11">
        <v>0</v>
      </c>
      <c r="AK125" s="10">
        <v>1</v>
      </c>
      <c r="AL125" s="11">
        <v>-0.46211999999999998</v>
      </c>
      <c r="AM125" s="11">
        <v>3.1097000000000001</v>
      </c>
      <c r="AN125" s="11">
        <v>0</v>
      </c>
      <c r="AO125" s="11">
        <v>1</v>
      </c>
      <c r="AP125" s="11">
        <v>-0.10466</v>
      </c>
      <c r="AQ125" s="11">
        <v>0.81915999999999989</v>
      </c>
      <c r="AR125" s="11">
        <v>0</v>
      </c>
      <c r="AS125" s="11">
        <v>1</v>
      </c>
      <c r="AT125" s="11">
        <v>-0.39424900000000002</v>
      </c>
      <c r="AU125" s="11">
        <v>3.8184999999999998</v>
      </c>
      <c r="AV125" s="11">
        <v>0</v>
      </c>
      <c r="AW125" s="11">
        <v>1</v>
      </c>
      <c r="AX125" s="11">
        <v>-5.8051000000000005E-2</v>
      </c>
      <c r="AY125" s="12">
        <v>0.81743999999999994</v>
      </c>
      <c r="AZ125" s="11">
        <v>0</v>
      </c>
      <c r="BA125" s="10">
        <v>0</v>
      </c>
      <c r="BB125" s="11">
        <v>44.89</v>
      </c>
      <c r="BC125" s="11">
        <v>0</v>
      </c>
      <c r="BD125" s="11">
        <v>0</v>
      </c>
      <c r="BE125" s="11">
        <v>1</v>
      </c>
      <c r="BF125" s="11">
        <v>-6.1389000000000013E-2</v>
      </c>
      <c r="BG125" s="11">
        <v>0.43371000000000004</v>
      </c>
      <c r="BH125" s="11">
        <v>0</v>
      </c>
      <c r="BI125" s="11">
        <v>0</v>
      </c>
      <c r="BJ125" s="11">
        <v>0.35149999999999998</v>
      </c>
      <c r="BK125" s="11">
        <v>0</v>
      </c>
      <c r="BL125" s="11">
        <v>0</v>
      </c>
      <c r="BM125" s="11">
        <v>0</v>
      </c>
      <c r="BN125" s="11">
        <v>0.74873999999999996</v>
      </c>
      <c r="BO125" s="11">
        <v>0</v>
      </c>
      <c r="BP125" s="9">
        <v>0</v>
      </c>
      <c r="BQ125" s="57">
        <v>4</v>
      </c>
    </row>
    <row r="126" spans="1:70" ht="15.75" thickBot="1" x14ac:dyDescent="0.2">
      <c r="A126" s="49" t="str">
        <f t="shared" si="82"/>
        <v>He Dreit_92_pile_n 5</v>
      </c>
      <c r="B126" s="8" t="s">
        <v>89</v>
      </c>
      <c r="C126" s="8" t="s">
        <v>277</v>
      </c>
      <c r="D126" s="8" t="s">
        <v>234</v>
      </c>
      <c r="E126" s="10">
        <v>0</v>
      </c>
      <c r="F126" s="56">
        <v>75.745900000000006</v>
      </c>
      <c r="G126" s="11">
        <v>0</v>
      </c>
      <c r="H126" s="11">
        <v>0</v>
      </c>
      <c r="I126" s="11">
        <v>1</v>
      </c>
      <c r="J126" s="11">
        <v>11.4</v>
      </c>
      <c r="K126" s="11">
        <v>15.386710000000001</v>
      </c>
      <c r="L126" s="11">
        <v>0</v>
      </c>
      <c r="M126" s="11">
        <v>1</v>
      </c>
      <c r="N126" s="54">
        <v>-14.81465</v>
      </c>
      <c r="O126" s="55">
        <v>29</v>
      </c>
      <c r="P126" s="11">
        <v>0</v>
      </c>
      <c r="Q126" s="11">
        <v>0</v>
      </c>
      <c r="R126" s="56">
        <v>0.92444999999999999</v>
      </c>
      <c r="S126" s="12">
        <v>0</v>
      </c>
      <c r="T126" s="11">
        <v>0</v>
      </c>
      <c r="U126" s="10">
        <v>0</v>
      </c>
      <c r="V126" s="11">
        <v>20</v>
      </c>
      <c r="W126" s="11">
        <v>0</v>
      </c>
      <c r="X126" s="11">
        <v>0</v>
      </c>
      <c r="Y126" s="11">
        <v>1</v>
      </c>
      <c r="Z126" s="11">
        <v>-0.1</v>
      </c>
      <c r="AA126" s="11">
        <v>0.17992161000000001</v>
      </c>
      <c r="AB126" s="11">
        <v>0</v>
      </c>
      <c r="AC126" s="11">
        <v>0</v>
      </c>
      <c r="AD126" s="11">
        <v>34.710239799999997</v>
      </c>
      <c r="AE126" s="11">
        <v>0</v>
      </c>
      <c r="AF126" s="11">
        <v>0</v>
      </c>
      <c r="AG126" s="11">
        <v>0</v>
      </c>
      <c r="AH126" s="11">
        <v>0.94799999999999995</v>
      </c>
      <c r="AI126" s="12">
        <v>0</v>
      </c>
      <c r="AJ126" s="11">
        <v>0</v>
      </c>
      <c r="AK126" s="10">
        <v>1</v>
      </c>
      <c r="AL126" s="11">
        <v>-0.46211999999999998</v>
      </c>
      <c r="AM126" s="11">
        <v>3.1097000000000001</v>
      </c>
      <c r="AN126" s="11">
        <v>0</v>
      </c>
      <c r="AO126" s="11">
        <v>1</v>
      </c>
      <c r="AP126" s="11">
        <v>-0.10466</v>
      </c>
      <c r="AQ126" s="11">
        <v>0.81915999999999989</v>
      </c>
      <c r="AR126" s="11">
        <v>0</v>
      </c>
      <c r="AS126" s="11">
        <v>1</v>
      </c>
      <c r="AT126" s="11">
        <v>-0.39424900000000002</v>
      </c>
      <c r="AU126" s="11">
        <v>3.8184999999999998</v>
      </c>
      <c r="AV126" s="11">
        <v>0</v>
      </c>
      <c r="AW126" s="11">
        <v>1</v>
      </c>
      <c r="AX126" s="11">
        <v>-5.8051000000000005E-2</v>
      </c>
      <c r="AY126" s="12">
        <v>0.81743999999999994</v>
      </c>
      <c r="AZ126" s="11">
        <v>0</v>
      </c>
      <c r="BA126" s="10">
        <v>0</v>
      </c>
      <c r="BB126" s="11">
        <v>44.89</v>
      </c>
      <c r="BC126" s="11">
        <v>0</v>
      </c>
      <c r="BD126" s="11">
        <v>0</v>
      </c>
      <c r="BE126" s="11">
        <v>1</v>
      </c>
      <c r="BF126" s="11">
        <v>-6.1389000000000013E-2</v>
      </c>
      <c r="BG126" s="11">
        <v>0.43371000000000004</v>
      </c>
      <c r="BH126" s="11">
        <v>0</v>
      </c>
      <c r="BI126" s="11">
        <v>0</v>
      </c>
      <c r="BJ126" s="11">
        <v>0.35149999999999998</v>
      </c>
      <c r="BK126" s="11">
        <v>0</v>
      </c>
      <c r="BL126" s="11">
        <v>0</v>
      </c>
      <c r="BM126" s="11">
        <v>0</v>
      </c>
      <c r="BN126" s="11">
        <v>0.74873999999999996</v>
      </c>
      <c r="BO126" s="11">
        <v>0</v>
      </c>
      <c r="BP126" s="9">
        <v>0</v>
      </c>
      <c r="BQ126" s="57">
        <v>5</v>
      </c>
    </row>
    <row r="127" spans="1:70" ht="15.75" thickBot="1" x14ac:dyDescent="0.2">
      <c r="A127" s="49" t="str">
        <f t="shared" si="82"/>
        <v>He Dreit_92_pile_n 6</v>
      </c>
      <c r="B127" s="8" t="s">
        <v>89</v>
      </c>
      <c r="C127" s="8" t="s">
        <v>277</v>
      </c>
      <c r="D127" s="8" t="s">
        <v>234</v>
      </c>
      <c r="E127" s="10">
        <v>0</v>
      </c>
      <c r="F127" s="56">
        <v>98.445800000000006</v>
      </c>
      <c r="G127" s="11">
        <v>0</v>
      </c>
      <c r="H127" s="11">
        <v>0</v>
      </c>
      <c r="I127" s="11">
        <v>1</v>
      </c>
      <c r="J127" s="11">
        <v>-120</v>
      </c>
      <c r="K127" s="11">
        <v>53.750059999999998</v>
      </c>
      <c r="L127" s="11">
        <v>0</v>
      </c>
      <c r="M127" s="11">
        <v>1</v>
      </c>
      <c r="N127" s="54">
        <v>-33.835900000000002</v>
      </c>
      <c r="O127" s="55">
        <v>44.5</v>
      </c>
      <c r="P127" s="11">
        <v>0</v>
      </c>
      <c r="Q127" s="11">
        <v>0</v>
      </c>
      <c r="R127" s="56">
        <v>0.93469999999999998</v>
      </c>
      <c r="S127" s="12">
        <v>0</v>
      </c>
      <c r="T127" s="11">
        <v>0</v>
      </c>
      <c r="U127" s="10">
        <v>0</v>
      </c>
      <c r="V127" s="11">
        <v>20</v>
      </c>
      <c r="W127" s="11">
        <v>0</v>
      </c>
      <c r="X127" s="11">
        <v>0</v>
      </c>
      <c r="Y127" s="11">
        <v>1</v>
      </c>
      <c r="Z127" s="11">
        <v>-0.1</v>
      </c>
      <c r="AA127" s="11">
        <v>0.16945987000000001</v>
      </c>
      <c r="AB127" s="11">
        <v>0</v>
      </c>
      <c r="AC127" s="11">
        <v>0</v>
      </c>
      <c r="AD127" s="11">
        <v>1.0021159999999999E-2</v>
      </c>
      <c r="AE127" s="11">
        <v>0</v>
      </c>
      <c r="AF127" s="11">
        <v>0</v>
      </c>
      <c r="AG127" s="11">
        <v>0</v>
      </c>
      <c r="AH127" s="11">
        <v>2.2199999999999999E-14</v>
      </c>
      <c r="AI127" s="12">
        <v>0</v>
      </c>
      <c r="AJ127" s="11">
        <v>0</v>
      </c>
      <c r="AK127" s="10">
        <v>1</v>
      </c>
      <c r="AL127" s="11">
        <v>-0.46211999999999998</v>
      </c>
      <c r="AM127" s="11">
        <v>3.1097000000000001</v>
      </c>
      <c r="AN127" s="11">
        <v>0</v>
      </c>
      <c r="AO127" s="11">
        <v>1</v>
      </c>
      <c r="AP127" s="11">
        <v>-0.10466</v>
      </c>
      <c r="AQ127" s="11">
        <v>0.81915999999999989</v>
      </c>
      <c r="AR127" s="11">
        <v>0</v>
      </c>
      <c r="AS127" s="11">
        <v>1</v>
      </c>
      <c r="AT127" s="11">
        <v>-0.39424900000000002</v>
      </c>
      <c r="AU127" s="11">
        <v>3.8184999999999998</v>
      </c>
      <c r="AV127" s="11">
        <v>0</v>
      </c>
      <c r="AW127" s="11">
        <v>1</v>
      </c>
      <c r="AX127" s="11">
        <v>-5.8051000000000005E-2</v>
      </c>
      <c r="AY127" s="12">
        <v>0.81743999999999994</v>
      </c>
      <c r="AZ127" s="11">
        <v>0</v>
      </c>
      <c r="BA127" s="10">
        <v>0</v>
      </c>
      <c r="BB127" s="11">
        <v>44.89</v>
      </c>
      <c r="BC127" s="11">
        <v>0</v>
      </c>
      <c r="BD127" s="11">
        <v>0</v>
      </c>
      <c r="BE127" s="11">
        <v>1</v>
      </c>
      <c r="BF127" s="11">
        <v>-6.1389000000000013E-2</v>
      </c>
      <c r="BG127" s="11">
        <v>0.43371000000000004</v>
      </c>
      <c r="BH127" s="11">
        <v>0</v>
      </c>
      <c r="BI127" s="11">
        <v>0</v>
      </c>
      <c r="BJ127" s="11">
        <v>0.35149999999999998</v>
      </c>
      <c r="BK127" s="11">
        <v>0</v>
      </c>
      <c r="BL127" s="11">
        <v>0</v>
      </c>
      <c r="BM127" s="11">
        <v>0</v>
      </c>
      <c r="BN127" s="11">
        <v>0.74873999999999996</v>
      </c>
      <c r="BO127" s="11">
        <v>0</v>
      </c>
      <c r="BP127" s="9">
        <v>0</v>
      </c>
      <c r="BQ127" s="57">
        <v>6</v>
      </c>
    </row>
    <row r="128" spans="1:70" ht="15.75" thickBot="1" x14ac:dyDescent="0.2">
      <c r="A128" s="49" t="str">
        <f t="shared" si="82"/>
        <v>He Dreit_92_pile_n 7</v>
      </c>
      <c r="B128" s="8" t="s">
        <v>89</v>
      </c>
      <c r="C128" s="8" t="s">
        <v>277</v>
      </c>
      <c r="D128" s="8" t="s">
        <v>234</v>
      </c>
      <c r="E128" s="10">
        <v>0</v>
      </c>
      <c r="F128" s="56">
        <v>114.639</v>
      </c>
      <c r="G128" s="11">
        <v>0</v>
      </c>
      <c r="H128" s="11">
        <v>0</v>
      </c>
      <c r="I128" s="11">
        <v>1</v>
      </c>
      <c r="J128" s="11">
        <v>25.2</v>
      </c>
      <c r="K128" s="11">
        <v>1.0000009999999999</v>
      </c>
      <c r="L128" s="11">
        <v>0</v>
      </c>
      <c r="M128" s="11">
        <v>1</v>
      </c>
      <c r="N128" s="54">
        <v>7.1493399999999996</v>
      </c>
      <c r="O128" s="55">
        <v>1.94</v>
      </c>
      <c r="P128" s="11">
        <v>0</v>
      </c>
      <c r="Q128" s="11">
        <v>0</v>
      </c>
      <c r="R128" s="56">
        <v>0.91381000000000001</v>
      </c>
      <c r="S128" s="12">
        <v>0</v>
      </c>
      <c r="T128" s="11">
        <v>0</v>
      </c>
      <c r="U128" s="10">
        <v>0</v>
      </c>
      <c r="V128" s="11">
        <v>20</v>
      </c>
      <c r="W128" s="11">
        <v>0</v>
      </c>
      <c r="X128" s="11">
        <v>0</v>
      </c>
      <c r="Y128" s="11">
        <v>1</v>
      </c>
      <c r="Z128" s="11">
        <v>-6.970809E-2</v>
      </c>
      <c r="AA128" s="11">
        <v>0.13784335</v>
      </c>
      <c r="AB128" s="11">
        <v>0</v>
      </c>
      <c r="AC128" s="11">
        <v>0</v>
      </c>
      <c r="AD128" s="11">
        <v>30.0025792</v>
      </c>
      <c r="AE128" s="11">
        <v>0</v>
      </c>
      <c r="AF128" s="11">
        <v>0</v>
      </c>
      <c r="AG128" s="11">
        <v>0</v>
      </c>
      <c r="AH128" s="11">
        <v>4.0300000000000002E-14</v>
      </c>
      <c r="AI128" s="12">
        <v>0</v>
      </c>
      <c r="AJ128" s="11">
        <v>0</v>
      </c>
      <c r="AK128" s="10">
        <v>1</v>
      </c>
      <c r="AL128" s="11">
        <v>-0.46211999999999998</v>
      </c>
      <c r="AM128" s="11">
        <v>3.1097000000000001</v>
      </c>
      <c r="AN128" s="11">
        <v>0</v>
      </c>
      <c r="AO128" s="11">
        <v>1</v>
      </c>
      <c r="AP128" s="11">
        <v>-0.10466</v>
      </c>
      <c r="AQ128" s="11">
        <v>0.81915999999999989</v>
      </c>
      <c r="AR128" s="11">
        <v>0</v>
      </c>
      <c r="AS128" s="11">
        <v>1</v>
      </c>
      <c r="AT128" s="11">
        <v>-0.39424900000000002</v>
      </c>
      <c r="AU128" s="11">
        <v>3.8184999999999998</v>
      </c>
      <c r="AV128" s="11">
        <v>0</v>
      </c>
      <c r="AW128" s="11">
        <v>1</v>
      </c>
      <c r="AX128" s="11">
        <v>-5.8051000000000005E-2</v>
      </c>
      <c r="AY128" s="12">
        <v>0.81743999999999994</v>
      </c>
      <c r="AZ128" s="11">
        <v>0</v>
      </c>
      <c r="BA128" s="10">
        <v>0</v>
      </c>
      <c r="BB128" s="11">
        <v>44.89</v>
      </c>
      <c r="BC128" s="11">
        <v>0</v>
      </c>
      <c r="BD128" s="11">
        <v>0</v>
      </c>
      <c r="BE128" s="11">
        <v>1</v>
      </c>
      <c r="BF128" s="11">
        <v>-6.1389000000000013E-2</v>
      </c>
      <c r="BG128" s="11">
        <v>0.43371000000000004</v>
      </c>
      <c r="BH128" s="11">
        <v>0</v>
      </c>
      <c r="BI128" s="11">
        <v>0</v>
      </c>
      <c r="BJ128" s="11">
        <v>0.35149999999999998</v>
      </c>
      <c r="BK128" s="11">
        <v>0</v>
      </c>
      <c r="BL128" s="11">
        <v>0</v>
      </c>
      <c r="BM128" s="11">
        <v>0</v>
      </c>
      <c r="BN128" s="11">
        <v>0.74873999999999996</v>
      </c>
      <c r="BO128" s="11">
        <v>0</v>
      </c>
      <c r="BP128" s="9">
        <v>0</v>
      </c>
      <c r="BQ128" s="57">
        <v>7</v>
      </c>
    </row>
    <row r="129" spans="1:69" ht="15.75" thickBot="1" x14ac:dyDescent="0.2">
      <c r="A129" s="49" t="str">
        <f t="shared" si="82"/>
        <v>He Dreit_92_pile_n 8</v>
      </c>
      <c r="B129" s="8" t="s">
        <v>89</v>
      </c>
      <c r="C129" s="8" t="s">
        <v>277</v>
      </c>
      <c r="D129" s="8" t="s">
        <v>234</v>
      </c>
      <c r="E129" s="10">
        <v>0</v>
      </c>
      <c r="F129" s="56">
        <v>82.504999999999995</v>
      </c>
      <c r="G129" s="11">
        <v>0</v>
      </c>
      <c r="H129" s="11">
        <v>0</v>
      </c>
      <c r="I129" s="11">
        <v>1</v>
      </c>
      <c r="J129" s="11">
        <v>-120</v>
      </c>
      <c r="K129" s="11">
        <v>87.967439999999996</v>
      </c>
      <c r="L129" s="11">
        <v>0</v>
      </c>
      <c r="M129" s="11">
        <v>1</v>
      </c>
      <c r="N129" s="54">
        <v>-22.923439999999999</v>
      </c>
      <c r="O129" s="55">
        <v>42.1</v>
      </c>
      <c r="P129" s="11">
        <v>0</v>
      </c>
      <c r="Q129" s="11">
        <v>0</v>
      </c>
      <c r="R129" s="56">
        <v>0.94518000000000002</v>
      </c>
      <c r="S129" s="12">
        <v>0</v>
      </c>
      <c r="T129" s="11">
        <v>0</v>
      </c>
      <c r="U129" s="10">
        <v>0</v>
      </c>
      <c r="V129" s="11">
        <v>20</v>
      </c>
      <c r="W129" s="11">
        <v>0</v>
      </c>
      <c r="X129" s="11">
        <v>0</v>
      </c>
      <c r="Y129" s="11">
        <v>1</v>
      </c>
      <c r="Z129" s="11">
        <v>-9.9999980000000002E-2</v>
      </c>
      <c r="AA129" s="11">
        <v>0.18693423000000001</v>
      </c>
      <c r="AB129" s="11">
        <v>0</v>
      </c>
      <c r="AC129" s="11">
        <v>0</v>
      </c>
      <c r="AD129" s="11">
        <v>39.999992499999998</v>
      </c>
      <c r="AE129" s="11">
        <v>0</v>
      </c>
      <c r="AF129" s="11">
        <v>0</v>
      </c>
      <c r="AG129" s="11">
        <v>0</v>
      </c>
      <c r="AH129" s="11">
        <v>2.2199999999999999E-14</v>
      </c>
      <c r="AI129" s="12">
        <v>0</v>
      </c>
      <c r="AJ129" s="11">
        <v>0</v>
      </c>
      <c r="AK129" s="10">
        <v>1</v>
      </c>
      <c r="AL129" s="11">
        <v>-0.46211999999999998</v>
      </c>
      <c r="AM129" s="11">
        <v>3.1097000000000001</v>
      </c>
      <c r="AN129" s="11">
        <v>0</v>
      </c>
      <c r="AO129" s="11">
        <v>1</v>
      </c>
      <c r="AP129" s="11">
        <v>-0.10466</v>
      </c>
      <c r="AQ129" s="11">
        <v>0.81915999999999989</v>
      </c>
      <c r="AR129" s="11">
        <v>0</v>
      </c>
      <c r="AS129" s="11">
        <v>1</v>
      </c>
      <c r="AT129" s="11">
        <v>-0.39424900000000002</v>
      </c>
      <c r="AU129" s="11">
        <v>3.8184999999999998</v>
      </c>
      <c r="AV129" s="11">
        <v>0</v>
      </c>
      <c r="AW129" s="11">
        <v>1</v>
      </c>
      <c r="AX129" s="11">
        <v>-5.8051000000000005E-2</v>
      </c>
      <c r="AY129" s="12">
        <v>0.81743999999999994</v>
      </c>
      <c r="AZ129" s="11">
        <v>0</v>
      </c>
      <c r="BA129" s="10">
        <v>0</v>
      </c>
      <c r="BB129" s="11">
        <v>44.89</v>
      </c>
      <c r="BC129" s="11">
        <v>0</v>
      </c>
      <c r="BD129" s="11">
        <v>0</v>
      </c>
      <c r="BE129" s="11">
        <v>1</v>
      </c>
      <c r="BF129" s="11">
        <v>-6.1389000000000013E-2</v>
      </c>
      <c r="BG129" s="11">
        <v>0.43371000000000004</v>
      </c>
      <c r="BH129" s="11">
        <v>0</v>
      </c>
      <c r="BI129" s="11">
        <v>0</v>
      </c>
      <c r="BJ129" s="11">
        <v>0.35149999999999998</v>
      </c>
      <c r="BK129" s="11">
        <v>0</v>
      </c>
      <c r="BL129" s="11">
        <v>0</v>
      </c>
      <c r="BM129" s="11">
        <v>0</v>
      </c>
      <c r="BN129" s="11">
        <v>0.74873999999999996</v>
      </c>
      <c r="BO129" s="11">
        <v>0</v>
      </c>
      <c r="BP129" s="9">
        <v>0</v>
      </c>
      <c r="BQ129" s="57">
        <v>8</v>
      </c>
    </row>
    <row r="130" spans="1:69" ht="15.75" thickBot="1" x14ac:dyDescent="0.2">
      <c r="A130" s="49" t="str">
        <f t="shared" si="82"/>
        <v>He Dreit_92_pile_n 9</v>
      </c>
      <c r="B130" s="8" t="s">
        <v>89</v>
      </c>
      <c r="C130" s="8" t="s">
        <v>277</v>
      </c>
      <c r="D130" s="8" t="s">
        <v>234</v>
      </c>
      <c r="E130" s="10">
        <v>0</v>
      </c>
      <c r="F130" s="56">
        <v>336.50299999999999</v>
      </c>
      <c r="G130" s="11">
        <v>0</v>
      </c>
      <c r="H130" s="11">
        <v>0</v>
      </c>
      <c r="I130" s="11">
        <v>1</v>
      </c>
      <c r="J130" s="11">
        <v>34</v>
      </c>
      <c r="K130" s="11">
        <v>32.80498</v>
      </c>
      <c r="L130" s="11">
        <v>0</v>
      </c>
      <c r="M130" s="11">
        <v>1</v>
      </c>
      <c r="N130" s="54">
        <v>-0.73641199999999996</v>
      </c>
      <c r="O130" s="55">
        <v>10.7</v>
      </c>
      <c r="P130" s="11">
        <v>0</v>
      </c>
      <c r="Q130" s="11">
        <v>0</v>
      </c>
      <c r="R130" s="56">
        <v>0.91335999999999995</v>
      </c>
      <c r="S130" s="12">
        <v>0</v>
      </c>
      <c r="T130" s="11">
        <v>0</v>
      </c>
      <c r="U130" s="10">
        <v>0</v>
      </c>
      <c r="V130" s="11">
        <v>20</v>
      </c>
      <c r="W130" s="11">
        <v>0</v>
      </c>
      <c r="X130" s="11">
        <v>0</v>
      </c>
      <c r="Y130" s="11">
        <v>1</v>
      </c>
      <c r="Z130" s="11">
        <v>-4.0947509999999999E-2</v>
      </c>
      <c r="AA130" s="11">
        <v>0.17393981</v>
      </c>
      <c r="AB130" s="11">
        <v>0</v>
      </c>
      <c r="AC130" s="11">
        <v>0</v>
      </c>
      <c r="AD130" s="11">
        <v>40</v>
      </c>
      <c r="AE130" s="11">
        <v>0</v>
      </c>
      <c r="AF130" s="11">
        <v>0</v>
      </c>
      <c r="AG130" s="11">
        <v>0</v>
      </c>
      <c r="AH130" s="11">
        <v>3.7899999999999998E-12</v>
      </c>
      <c r="AI130" s="12">
        <v>0</v>
      </c>
      <c r="AJ130" s="11">
        <v>0</v>
      </c>
      <c r="AK130" s="10">
        <v>1</v>
      </c>
      <c r="AL130" s="11">
        <v>-0.46211999999999998</v>
      </c>
      <c r="AM130" s="11">
        <v>3.1097000000000001</v>
      </c>
      <c r="AN130" s="11">
        <v>0</v>
      </c>
      <c r="AO130" s="11">
        <v>1</v>
      </c>
      <c r="AP130" s="11">
        <v>-0.10466</v>
      </c>
      <c r="AQ130" s="11">
        <v>0.81915999999999989</v>
      </c>
      <c r="AR130" s="11">
        <v>0</v>
      </c>
      <c r="AS130" s="11">
        <v>1</v>
      </c>
      <c r="AT130" s="11">
        <v>-0.39424900000000002</v>
      </c>
      <c r="AU130" s="11">
        <v>3.8184999999999998</v>
      </c>
      <c r="AV130" s="11">
        <v>0</v>
      </c>
      <c r="AW130" s="11">
        <v>1</v>
      </c>
      <c r="AX130" s="11">
        <v>-5.8051000000000005E-2</v>
      </c>
      <c r="AY130" s="12">
        <v>0.81743999999999994</v>
      </c>
      <c r="AZ130" s="11">
        <v>0</v>
      </c>
      <c r="BA130" s="10">
        <v>0</v>
      </c>
      <c r="BB130" s="11">
        <v>44.89</v>
      </c>
      <c r="BC130" s="11">
        <v>0</v>
      </c>
      <c r="BD130" s="11">
        <v>0</v>
      </c>
      <c r="BE130" s="11">
        <v>1</v>
      </c>
      <c r="BF130" s="11">
        <v>-6.1389000000000013E-2</v>
      </c>
      <c r="BG130" s="11">
        <v>0.43371000000000004</v>
      </c>
      <c r="BH130" s="11">
        <v>0</v>
      </c>
      <c r="BI130" s="11">
        <v>0</v>
      </c>
      <c r="BJ130" s="11">
        <v>0.35149999999999998</v>
      </c>
      <c r="BK130" s="11">
        <v>0</v>
      </c>
      <c r="BL130" s="11">
        <v>0</v>
      </c>
      <c r="BM130" s="11">
        <v>0</v>
      </c>
      <c r="BN130" s="11">
        <v>0.74873999999999996</v>
      </c>
      <c r="BO130" s="11">
        <v>0</v>
      </c>
      <c r="BP130" s="9">
        <v>0</v>
      </c>
      <c r="BQ130" s="57">
        <v>9</v>
      </c>
    </row>
    <row r="131" spans="1:69" ht="15.75" thickBot="1" x14ac:dyDescent="0.2">
      <c r="A131" s="49" t="str">
        <f t="shared" si="82"/>
        <v>He Dreit_92_pile_n 10</v>
      </c>
      <c r="B131" s="8" t="s">
        <v>89</v>
      </c>
      <c r="C131" s="8" t="s">
        <v>277</v>
      </c>
      <c r="D131" s="8" t="s">
        <v>234</v>
      </c>
      <c r="E131" s="10">
        <v>0</v>
      </c>
      <c r="F131" s="56">
        <v>339.92700000000002</v>
      </c>
      <c r="G131" s="11">
        <v>0</v>
      </c>
      <c r="H131" s="11">
        <v>0</v>
      </c>
      <c r="I131" s="11">
        <v>1</v>
      </c>
      <c r="J131" s="11">
        <v>39.6</v>
      </c>
      <c r="K131" s="11">
        <v>33.855240000000002</v>
      </c>
      <c r="L131" s="11">
        <v>0</v>
      </c>
      <c r="M131" s="11">
        <v>1</v>
      </c>
      <c r="N131" s="54">
        <v>3.292605</v>
      </c>
      <c r="O131" s="55">
        <v>4.53</v>
      </c>
      <c r="P131" s="11">
        <v>0</v>
      </c>
      <c r="Q131" s="11">
        <v>0</v>
      </c>
      <c r="R131" s="56">
        <v>0.93474999999999997</v>
      </c>
      <c r="S131" s="12">
        <v>0</v>
      </c>
      <c r="T131" s="11">
        <v>0</v>
      </c>
      <c r="U131" s="10">
        <v>0</v>
      </c>
      <c r="V131" s="11">
        <v>20</v>
      </c>
      <c r="W131" s="11">
        <v>0</v>
      </c>
      <c r="X131" s="11">
        <v>0</v>
      </c>
      <c r="Y131" s="11">
        <v>1</v>
      </c>
      <c r="Z131" s="11">
        <v>-4.0000109999999998E-2</v>
      </c>
      <c r="AA131" s="11">
        <v>0.17990953000000001</v>
      </c>
      <c r="AB131" s="11">
        <v>0</v>
      </c>
      <c r="AC131" s="11">
        <v>0</v>
      </c>
      <c r="AD131" s="11">
        <v>40</v>
      </c>
      <c r="AE131" s="11">
        <v>0</v>
      </c>
      <c r="AF131" s="11">
        <v>0</v>
      </c>
      <c r="AG131" s="11">
        <v>0</v>
      </c>
      <c r="AH131" s="11">
        <v>2.7699999999999998E-13</v>
      </c>
      <c r="AI131" s="12">
        <v>0</v>
      </c>
      <c r="AJ131" s="11">
        <v>0</v>
      </c>
      <c r="AK131" s="10">
        <v>1</v>
      </c>
      <c r="AL131" s="11">
        <v>0.16950000000000001</v>
      </c>
      <c r="AM131" s="11">
        <v>0.51500000000000001</v>
      </c>
      <c r="AN131" s="11">
        <v>0</v>
      </c>
      <c r="AO131" s="11">
        <v>1</v>
      </c>
      <c r="AP131" s="11">
        <v>3.9879999999999999E-2</v>
      </c>
      <c r="AQ131" s="11">
        <v>9.9519999999999997E-2</v>
      </c>
      <c r="AR131" s="11">
        <v>0</v>
      </c>
      <c r="AS131" s="11">
        <v>1</v>
      </c>
      <c r="AT131" s="11">
        <v>-7.9690000000000004E-3</v>
      </c>
      <c r="AU131" s="11">
        <v>6.5049999999999999</v>
      </c>
      <c r="AV131" s="11">
        <v>0</v>
      </c>
      <c r="AW131" s="11">
        <v>1</v>
      </c>
      <c r="AX131" s="11">
        <v>4.9940000000000002E-3</v>
      </c>
      <c r="AY131" s="12">
        <v>9.9779999999999994E-2</v>
      </c>
      <c r="AZ131" s="11">
        <v>0</v>
      </c>
      <c r="BA131" s="10">
        <v>0</v>
      </c>
      <c r="BB131" s="11">
        <v>44.89</v>
      </c>
      <c r="BC131" s="11">
        <v>0</v>
      </c>
      <c r="BD131" s="11">
        <v>0</v>
      </c>
      <c r="BE131" s="11">
        <v>1</v>
      </c>
      <c r="BF131" s="11">
        <v>1.9980000000000001E-2</v>
      </c>
      <c r="BG131" s="11">
        <v>9.9809999999999996E-2</v>
      </c>
      <c r="BH131" s="11">
        <v>0</v>
      </c>
      <c r="BI131" s="11">
        <v>0</v>
      </c>
      <c r="BJ131" s="11">
        <v>0.35149999999999998</v>
      </c>
      <c r="BK131" s="11">
        <v>0</v>
      </c>
      <c r="BL131" s="11">
        <v>0</v>
      </c>
      <c r="BM131" s="11">
        <v>0</v>
      </c>
      <c r="BN131" s="11">
        <v>0.3</v>
      </c>
      <c r="BO131" s="11">
        <v>0</v>
      </c>
      <c r="BP131" s="9">
        <v>0</v>
      </c>
      <c r="BQ131" s="57">
        <v>10</v>
      </c>
    </row>
    <row r="132" spans="1:69" ht="15.75" thickBot="1" x14ac:dyDescent="0.2">
      <c r="A132" s="49" t="str">
        <f t="shared" si="82"/>
        <v>He Dreit_92_pile_n 11</v>
      </c>
      <c r="B132" s="8" t="s">
        <v>89</v>
      </c>
      <c r="C132" s="8" t="s">
        <v>277</v>
      </c>
      <c r="D132" s="8" t="s">
        <v>234</v>
      </c>
      <c r="E132" s="10">
        <v>0</v>
      </c>
      <c r="F132" s="56">
        <v>661.37099999999998</v>
      </c>
      <c r="G132" s="11">
        <v>0</v>
      </c>
      <c r="H132" s="11">
        <v>0</v>
      </c>
      <c r="I132" s="11">
        <v>1</v>
      </c>
      <c r="J132" s="11">
        <v>14.2</v>
      </c>
      <c r="K132" s="11">
        <v>27.800930000000001</v>
      </c>
      <c r="L132" s="11">
        <v>0</v>
      </c>
      <c r="M132" s="11">
        <v>1</v>
      </c>
      <c r="N132" s="54">
        <v>0.99128700000000003</v>
      </c>
      <c r="O132" s="55">
        <v>5.83</v>
      </c>
      <c r="P132" s="11">
        <v>0</v>
      </c>
      <c r="Q132" s="11">
        <v>0</v>
      </c>
      <c r="R132" s="56">
        <v>0.93449000000000004</v>
      </c>
      <c r="S132" s="12">
        <v>0</v>
      </c>
      <c r="T132" s="11">
        <v>0</v>
      </c>
      <c r="U132" s="10">
        <v>0</v>
      </c>
      <c r="V132" s="11">
        <v>20</v>
      </c>
      <c r="W132" s="11">
        <v>0</v>
      </c>
      <c r="X132" s="11">
        <v>0</v>
      </c>
      <c r="Y132" s="11">
        <v>1</v>
      </c>
      <c r="Z132" s="11">
        <v>-3.985826E-2</v>
      </c>
      <c r="AA132" s="11">
        <v>0.18360509999999999</v>
      </c>
      <c r="AB132" s="11">
        <v>0</v>
      </c>
      <c r="AC132" s="11">
        <v>0</v>
      </c>
      <c r="AD132" s="11">
        <v>40</v>
      </c>
      <c r="AE132" s="11">
        <v>0</v>
      </c>
      <c r="AF132" s="11">
        <v>0</v>
      </c>
      <c r="AG132" s="11">
        <v>0</v>
      </c>
      <c r="AH132" s="11">
        <v>6.1399999999999996E-14</v>
      </c>
      <c r="AI132" s="12">
        <v>0</v>
      </c>
      <c r="AJ132" s="11">
        <v>0</v>
      </c>
      <c r="AK132" s="10">
        <v>1</v>
      </c>
      <c r="AL132" s="11">
        <v>0.16950000000000001</v>
      </c>
      <c r="AM132" s="11">
        <v>0.51500000000000001</v>
      </c>
      <c r="AN132" s="11">
        <v>0</v>
      </c>
      <c r="AO132" s="11">
        <v>1</v>
      </c>
      <c r="AP132" s="11">
        <v>3.9879999999999999E-2</v>
      </c>
      <c r="AQ132" s="11">
        <v>9.9519999999999997E-2</v>
      </c>
      <c r="AR132" s="11">
        <v>0</v>
      </c>
      <c r="AS132" s="11">
        <v>1</v>
      </c>
      <c r="AT132" s="11">
        <v>-7.9690000000000004E-3</v>
      </c>
      <c r="AU132" s="11">
        <v>6.5049999999999999</v>
      </c>
      <c r="AV132" s="11">
        <v>0</v>
      </c>
      <c r="AW132" s="11">
        <v>1</v>
      </c>
      <c r="AX132" s="11">
        <v>4.9940000000000002E-3</v>
      </c>
      <c r="AY132" s="12">
        <v>9.9779999999999994E-2</v>
      </c>
      <c r="AZ132" s="11">
        <v>0</v>
      </c>
      <c r="BA132" s="10">
        <v>0</v>
      </c>
      <c r="BB132" s="11">
        <v>44.89</v>
      </c>
      <c r="BC132" s="11">
        <v>0</v>
      </c>
      <c r="BD132" s="11">
        <v>0</v>
      </c>
      <c r="BE132" s="11">
        <v>1</v>
      </c>
      <c r="BF132" s="11">
        <v>1.9980000000000001E-2</v>
      </c>
      <c r="BG132" s="11">
        <v>9.9809999999999996E-2</v>
      </c>
      <c r="BH132" s="11">
        <v>0</v>
      </c>
      <c r="BI132" s="11">
        <v>0</v>
      </c>
      <c r="BJ132" s="11">
        <v>0.35149999999999998</v>
      </c>
      <c r="BK132" s="11">
        <v>0</v>
      </c>
      <c r="BL132" s="11">
        <v>0</v>
      </c>
      <c r="BM132" s="11">
        <v>0</v>
      </c>
      <c r="BN132" s="11">
        <v>0.3</v>
      </c>
      <c r="BO132" s="11">
        <v>0</v>
      </c>
      <c r="BP132" s="9">
        <v>0</v>
      </c>
      <c r="BQ132" s="57">
        <v>11</v>
      </c>
    </row>
    <row r="133" spans="1:69" ht="15.75" thickBot="1" x14ac:dyDescent="0.2">
      <c r="A133" s="49" t="str">
        <f t="shared" si="82"/>
        <v>He Dreit_92_pile_n 12</v>
      </c>
      <c r="B133" s="8" t="s">
        <v>89</v>
      </c>
      <c r="C133" s="8" t="s">
        <v>277</v>
      </c>
      <c r="D133" s="8" t="s">
        <v>234</v>
      </c>
      <c r="E133" s="10">
        <v>0</v>
      </c>
      <c r="F133" s="56">
        <v>670.78599999999994</v>
      </c>
      <c r="G133" s="11">
        <v>0</v>
      </c>
      <c r="H133" s="11">
        <v>0</v>
      </c>
      <c r="I133" s="11">
        <v>1</v>
      </c>
      <c r="J133" s="11">
        <v>3.99</v>
      </c>
      <c r="K133" s="11">
        <v>25.06784</v>
      </c>
      <c r="L133" s="11">
        <v>0</v>
      </c>
      <c r="M133" s="11">
        <v>1</v>
      </c>
      <c r="N133" s="54">
        <v>-3.0259640000000001</v>
      </c>
      <c r="O133" s="55">
        <v>11.6</v>
      </c>
      <c r="P133" s="11">
        <v>0</v>
      </c>
      <c r="Q133" s="11">
        <v>0</v>
      </c>
      <c r="R133" s="56">
        <v>0.94667000000000001</v>
      </c>
      <c r="S133" s="12">
        <v>0</v>
      </c>
      <c r="T133" s="11">
        <v>0</v>
      </c>
      <c r="U133" s="10">
        <v>0</v>
      </c>
      <c r="V133" s="11">
        <v>20</v>
      </c>
      <c r="W133" s="11">
        <v>0</v>
      </c>
      <c r="X133" s="11">
        <v>0</v>
      </c>
      <c r="Y133" s="11">
        <v>1</v>
      </c>
      <c r="Z133" s="11">
        <v>-4.4067540000000002E-2</v>
      </c>
      <c r="AA133" s="11">
        <v>0.18554900999999999</v>
      </c>
      <c r="AB133" s="11">
        <v>0</v>
      </c>
      <c r="AC133" s="11">
        <v>0</v>
      </c>
      <c r="AD133" s="11">
        <v>39.999999899999999</v>
      </c>
      <c r="AE133" s="11">
        <v>0</v>
      </c>
      <c r="AF133" s="11">
        <v>0</v>
      </c>
      <c r="AG133" s="11">
        <v>0</v>
      </c>
      <c r="AH133" s="11">
        <v>1.9200000000000001E-10</v>
      </c>
      <c r="AI133" s="12">
        <v>0</v>
      </c>
      <c r="AJ133" s="11">
        <v>0</v>
      </c>
      <c r="AK133" s="10">
        <v>1</v>
      </c>
      <c r="AL133" s="11">
        <v>0.16950000000000001</v>
      </c>
      <c r="AM133" s="11">
        <v>0.51500000000000001</v>
      </c>
      <c r="AN133" s="11">
        <v>0</v>
      </c>
      <c r="AO133" s="11">
        <v>1</v>
      </c>
      <c r="AP133" s="11">
        <v>3.9879999999999999E-2</v>
      </c>
      <c r="AQ133" s="11">
        <v>9.9519999999999997E-2</v>
      </c>
      <c r="AR133" s="11">
        <v>0</v>
      </c>
      <c r="AS133" s="11">
        <v>1</v>
      </c>
      <c r="AT133" s="11">
        <v>-7.9690000000000004E-3</v>
      </c>
      <c r="AU133" s="11">
        <v>6.5049999999999999</v>
      </c>
      <c r="AV133" s="11">
        <v>0</v>
      </c>
      <c r="AW133" s="11">
        <v>1</v>
      </c>
      <c r="AX133" s="11">
        <v>4.9940000000000002E-3</v>
      </c>
      <c r="AY133" s="12">
        <v>9.9779999999999994E-2</v>
      </c>
      <c r="AZ133" s="11">
        <v>0</v>
      </c>
      <c r="BA133" s="10">
        <v>0</v>
      </c>
      <c r="BB133" s="11">
        <v>44.89</v>
      </c>
      <c r="BC133" s="11">
        <v>0</v>
      </c>
      <c r="BD133" s="11">
        <v>0</v>
      </c>
      <c r="BE133" s="11">
        <v>1</v>
      </c>
      <c r="BF133" s="11">
        <v>1.9980000000000001E-2</v>
      </c>
      <c r="BG133" s="11">
        <v>9.9809999999999996E-2</v>
      </c>
      <c r="BH133" s="11">
        <v>0</v>
      </c>
      <c r="BI133" s="11">
        <v>0</v>
      </c>
      <c r="BJ133" s="11">
        <v>0.35149999999999998</v>
      </c>
      <c r="BK133" s="11">
        <v>0</v>
      </c>
      <c r="BL133" s="11">
        <v>0</v>
      </c>
      <c r="BM133" s="11">
        <v>0</v>
      </c>
      <c r="BN133" s="11">
        <v>0.3</v>
      </c>
      <c r="BO133" s="11">
        <v>0</v>
      </c>
      <c r="BP133" s="9">
        <v>0</v>
      </c>
      <c r="BQ133" s="57">
        <v>12</v>
      </c>
    </row>
    <row r="134" spans="1:69" ht="15.75" thickBot="1" x14ac:dyDescent="0.2">
      <c r="A134" s="49" t="str">
        <f t="shared" si="82"/>
        <v>He Dreit_92_pile_n 13</v>
      </c>
      <c r="B134" s="8" t="s">
        <v>89</v>
      </c>
      <c r="C134" s="8" t="s">
        <v>277</v>
      </c>
      <c r="D134" s="8" t="s">
        <v>234</v>
      </c>
      <c r="E134" s="10">
        <v>0</v>
      </c>
      <c r="F134" s="56">
        <v>683.41099999999994</v>
      </c>
      <c r="G134" s="11">
        <v>0</v>
      </c>
      <c r="H134" s="11">
        <v>0</v>
      </c>
      <c r="I134" s="11">
        <v>1</v>
      </c>
      <c r="J134" s="11">
        <v>-16.399999999999999</v>
      </c>
      <c r="K134" s="11">
        <v>22.38298</v>
      </c>
      <c r="L134" s="11">
        <v>0</v>
      </c>
      <c r="M134" s="11">
        <v>1</v>
      </c>
      <c r="N134" s="54">
        <v>0.43227199999999999</v>
      </c>
      <c r="O134" s="55">
        <v>7.47</v>
      </c>
      <c r="P134" s="11">
        <v>0</v>
      </c>
      <c r="Q134" s="11">
        <v>0</v>
      </c>
      <c r="R134" s="56">
        <v>0.94964000000000004</v>
      </c>
      <c r="S134" s="12">
        <v>0</v>
      </c>
      <c r="T134" s="11">
        <v>0</v>
      </c>
      <c r="U134" s="10">
        <v>0</v>
      </c>
      <c r="V134" s="11">
        <v>20</v>
      </c>
      <c r="W134" s="11">
        <v>0</v>
      </c>
      <c r="X134" s="11">
        <v>0</v>
      </c>
      <c r="Y134" s="11">
        <v>1</v>
      </c>
      <c r="Z134" s="11">
        <v>-4.0915590000000002E-2</v>
      </c>
      <c r="AA134" s="11">
        <v>0.18713715</v>
      </c>
      <c r="AB134" s="11">
        <v>0</v>
      </c>
      <c r="AC134" s="11">
        <v>0</v>
      </c>
      <c r="AD134" s="11">
        <v>1.015389E-2</v>
      </c>
      <c r="AE134" s="11">
        <v>0</v>
      </c>
      <c r="AF134" s="11">
        <v>0</v>
      </c>
      <c r="AG134" s="11">
        <v>0</v>
      </c>
      <c r="AH134" s="11">
        <v>2.4600000000000001E-14</v>
      </c>
      <c r="AI134" s="12">
        <v>0</v>
      </c>
      <c r="AJ134" s="11">
        <v>0</v>
      </c>
      <c r="AK134" s="10">
        <v>1</v>
      </c>
      <c r="AL134" s="11">
        <v>0.16950000000000001</v>
      </c>
      <c r="AM134" s="11">
        <v>0.51500000000000001</v>
      </c>
      <c r="AN134" s="11">
        <v>0</v>
      </c>
      <c r="AO134" s="11">
        <v>1</v>
      </c>
      <c r="AP134" s="11">
        <v>3.9879999999999999E-2</v>
      </c>
      <c r="AQ134" s="11">
        <v>9.9519999999999997E-2</v>
      </c>
      <c r="AR134" s="11">
        <v>0</v>
      </c>
      <c r="AS134" s="11">
        <v>1</v>
      </c>
      <c r="AT134" s="11">
        <v>-7.9690000000000004E-3</v>
      </c>
      <c r="AU134" s="11">
        <v>6.5049999999999999</v>
      </c>
      <c r="AV134" s="11">
        <v>0</v>
      </c>
      <c r="AW134" s="11">
        <v>1</v>
      </c>
      <c r="AX134" s="11">
        <v>4.9940000000000002E-3</v>
      </c>
      <c r="AY134" s="12">
        <v>9.9779999999999994E-2</v>
      </c>
      <c r="AZ134" s="11">
        <v>0</v>
      </c>
      <c r="BA134" s="10">
        <v>0</v>
      </c>
      <c r="BB134" s="11">
        <v>44.89</v>
      </c>
      <c r="BC134" s="11">
        <v>0</v>
      </c>
      <c r="BD134" s="11">
        <v>0</v>
      </c>
      <c r="BE134" s="11">
        <v>1</v>
      </c>
      <c r="BF134" s="11">
        <v>1.9980000000000001E-2</v>
      </c>
      <c r="BG134" s="11">
        <v>9.9809999999999996E-2</v>
      </c>
      <c r="BH134" s="11">
        <v>0</v>
      </c>
      <c r="BI134" s="11">
        <v>0</v>
      </c>
      <c r="BJ134" s="11">
        <v>0.35149999999999998</v>
      </c>
      <c r="BK134" s="11">
        <v>0</v>
      </c>
      <c r="BL134" s="11">
        <v>0</v>
      </c>
      <c r="BM134" s="11">
        <v>0</v>
      </c>
      <c r="BN134" s="11">
        <v>0.3</v>
      </c>
      <c r="BO134" s="11">
        <v>0</v>
      </c>
      <c r="BP134" s="9">
        <v>0</v>
      </c>
      <c r="BQ134" s="57">
        <v>13</v>
      </c>
    </row>
    <row r="135" spans="1:69" ht="15.75" thickBot="1" x14ac:dyDescent="0.2">
      <c r="A135" s="49" t="str">
        <f t="shared" si="82"/>
        <v>He Dreit_92_pile_n 14</v>
      </c>
      <c r="B135" s="8" t="s">
        <v>89</v>
      </c>
      <c r="C135" s="8" t="s">
        <v>277</v>
      </c>
      <c r="D135" s="8" t="s">
        <v>234</v>
      </c>
      <c r="E135" s="10">
        <v>0</v>
      </c>
      <c r="F135" s="56">
        <v>360.98099999999999</v>
      </c>
      <c r="G135" s="11">
        <v>0</v>
      </c>
      <c r="H135" s="11">
        <v>0</v>
      </c>
      <c r="I135" s="11">
        <v>1</v>
      </c>
      <c r="J135" s="11">
        <v>-22.4</v>
      </c>
      <c r="K135" s="11">
        <v>21.323899999999998</v>
      </c>
      <c r="L135" s="11">
        <v>0</v>
      </c>
      <c r="M135" s="11">
        <v>1</v>
      </c>
      <c r="N135" s="54">
        <v>-1.0000610000000001</v>
      </c>
      <c r="O135" s="55">
        <v>5.48</v>
      </c>
      <c r="P135" s="11">
        <v>0</v>
      </c>
      <c r="Q135" s="11">
        <v>0</v>
      </c>
      <c r="R135" s="56">
        <v>0.90695000000000003</v>
      </c>
      <c r="S135" s="12">
        <v>0</v>
      </c>
      <c r="T135" s="11">
        <v>0</v>
      </c>
      <c r="U135" s="10">
        <v>0</v>
      </c>
      <c r="V135" s="11">
        <v>20</v>
      </c>
      <c r="W135" s="11">
        <v>0</v>
      </c>
      <c r="X135" s="11">
        <v>0</v>
      </c>
      <c r="Y135" s="11">
        <v>1</v>
      </c>
      <c r="Z135" s="11">
        <v>-3.548188E-2</v>
      </c>
      <c r="AA135" s="11">
        <v>0.20438392999999999</v>
      </c>
      <c r="AB135" s="11">
        <v>0</v>
      </c>
      <c r="AC135" s="11">
        <v>0</v>
      </c>
      <c r="AD135" s="11">
        <v>40</v>
      </c>
      <c r="AE135" s="11">
        <v>0</v>
      </c>
      <c r="AF135" s="11">
        <v>0</v>
      </c>
      <c r="AG135" s="11">
        <v>0</v>
      </c>
      <c r="AH135" s="11">
        <v>6.2800000000000005E-13</v>
      </c>
      <c r="AI135" s="12">
        <v>0</v>
      </c>
      <c r="AJ135" s="11">
        <v>0</v>
      </c>
      <c r="AK135" s="10">
        <v>1</v>
      </c>
      <c r="AL135" s="11">
        <v>0.16950000000000001</v>
      </c>
      <c r="AM135" s="11">
        <v>0.51500000000000001</v>
      </c>
      <c r="AN135" s="11">
        <v>0</v>
      </c>
      <c r="AO135" s="11">
        <v>1</v>
      </c>
      <c r="AP135" s="11">
        <v>3.9879999999999999E-2</v>
      </c>
      <c r="AQ135" s="11">
        <v>9.9519999999999997E-2</v>
      </c>
      <c r="AR135" s="11">
        <v>0</v>
      </c>
      <c r="AS135" s="11">
        <v>1</v>
      </c>
      <c r="AT135" s="11">
        <v>-7.9690000000000004E-3</v>
      </c>
      <c r="AU135" s="11">
        <v>6.5049999999999999</v>
      </c>
      <c r="AV135" s="11">
        <v>0</v>
      </c>
      <c r="AW135" s="11">
        <v>1</v>
      </c>
      <c r="AX135" s="11">
        <v>4.9940000000000002E-3</v>
      </c>
      <c r="AY135" s="12">
        <v>9.9779999999999994E-2</v>
      </c>
      <c r="AZ135" s="11">
        <v>0</v>
      </c>
      <c r="BA135" s="10">
        <v>0</v>
      </c>
      <c r="BB135" s="11">
        <v>44.89</v>
      </c>
      <c r="BC135" s="11">
        <v>0</v>
      </c>
      <c r="BD135" s="11">
        <v>0</v>
      </c>
      <c r="BE135" s="11">
        <v>1</v>
      </c>
      <c r="BF135" s="11">
        <v>1.9980000000000001E-2</v>
      </c>
      <c r="BG135" s="11">
        <v>9.9809999999999996E-2</v>
      </c>
      <c r="BH135" s="11">
        <v>0</v>
      </c>
      <c r="BI135" s="11">
        <v>0</v>
      </c>
      <c r="BJ135" s="11">
        <v>0.35149999999999998</v>
      </c>
      <c r="BK135" s="11">
        <v>0</v>
      </c>
      <c r="BL135" s="11">
        <v>0</v>
      </c>
      <c r="BM135" s="11">
        <v>0</v>
      </c>
      <c r="BN135" s="11">
        <v>0.3</v>
      </c>
      <c r="BO135" s="11">
        <v>0</v>
      </c>
      <c r="BP135" s="9">
        <v>0</v>
      </c>
      <c r="BQ135" s="57">
        <v>14</v>
      </c>
    </row>
    <row r="136" spans="1:69" ht="15.75" thickBot="1" x14ac:dyDescent="0.2">
      <c r="A136" s="49" t="str">
        <f t="shared" si="82"/>
        <v>He Dreit_92_pile_n 15</v>
      </c>
      <c r="B136" s="8" t="s">
        <v>89</v>
      </c>
      <c r="C136" s="8" t="s">
        <v>277</v>
      </c>
      <c r="D136" s="8" t="s">
        <v>234</v>
      </c>
      <c r="E136" s="10">
        <v>0</v>
      </c>
      <c r="F136" s="56">
        <v>363.19200000000001</v>
      </c>
      <c r="G136" s="11">
        <v>0</v>
      </c>
      <c r="H136" s="11">
        <v>0</v>
      </c>
      <c r="I136" s="11">
        <v>1</v>
      </c>
      <c r="J136" s="11">
        <v>-24.8</v>
      </c>
      <c r="K136" s="11">
        <v>21.3141</v>
      </c>
      <c r="L136" s="11">
        <v>0</v>
      </c>
      <c r="M136" s="11">
        <v>1</v>
      </c>
      <c r="N136" s="54">
        <v>-0.36560500000000001</v>
      </c>
      <c r="O136" s="55">
        <v>6.79</v>
      </c>
      <c r="P136" s="11">
        <v>0</v>
      </c>
      <c r="Q136" s="11">
        <v>0</v>
      </c>
      <c r="R136" s="56">
        <v>0.92754000000000003</v>
      </c>
      <c r="S136" s="12">
        <v>0</v>
      </c>
      <c r="T136" s="11">
        <v>0</v>
      </c>
      <c r="U136" s="10">
        <v>0</v>
      </c>
      <c r="V136" s="11">
        <v>20</v>
      </c>
      <c r="W136" s="11">
        <v>0</v>
      </c>
      <c r="X136" s="11">
        <v>0</v>
      </c>
      <c r="Y136" s="11">
        <v>1</v>
      </c>
      <c r="Z136" s="11">
        <v>-2.8262490000000001E-2</v>
      </c>
      <c r="AA136" s="11">
        <v>0.22952371999999999</v>
      </c>
      <c r="AB136" s="11">
        <v>0</v>
      </c>
      <c r="AC136" s="11">
        <v>0</v>
      </c>
      <c r="AD136" s="11">
        <v>40</v>
      </c>
      <c r="AE136" s="11">
        <v>0</v>
      </c>
      <c r="AF136" s="11">
        <v>0</v>
      </c>
      <c r="AG136" s="11">
        <v>0</v>
      </c>
      <c r="AH136" s="11">
        <v>2.9999999999999998E-14</v>
      </c>
      <c r="AI136" s="12">
        <v>0</v>
      </c>
      <c r="AJ136" s="11">
        <v>0</v>
      </c>
      <c r="AK136" s="10">
        <v>1</v>
      </c>
      <c r="AL136" s="11">
        <v>0.16950000000000001</v>
      </c>
      <c r="AM136" s="11">
        <v>0.51500000000000001</v>
      </c>
      <c r="AN136" s="11">
        <v>0</v>
      </c>
      <c r="AO136" s="11">
        <v>1</v>
      </c>
      <c r="AP136" s="11">
        <v>3.9879999999999999E-2</v>
      </c>
      <c r="AQ136" s="11">
        <v>9.9519999999999997E-2</v>
      </c>
      <c r="AR136" s="11">
        <v>0</v>
      </c>
      <c r="AS136" s="11">
        <v>1</v>
      </c>
      <c r="AT136" s="11">
        <v>-7.9690000000000004E-3</v>
      </c>
      <c r="AU136" s="11">
        <v>6.5049999999999999</v>
      </c>
      <c r="AV136" s="11">
        <v>0</v>
      </c>
      <c r="AW136" s="11">
        <v>1</v>
      </c>
      <c r="AX136" s="11">
        <v>4.9940000000000002E-3</v>
      </c>
      <c r="AY136" s="12">
        <v>9.9779999999999994E-2</v>
      </c>
      <c r="AZ136" s="11">
        <v>0</v>
      </c>
      <c r="BA136" s="10">
        <v>0</v>
      </c>
      <c r="BB136" s="11">
        <v>44.89</v>
      </c>
      <c r="BC136" s="11">
        <v>0</v>
      </c>
      <c r="BD136" s="11">
        <v>0</v>
      </c>
      <c r="BE136" s="11">
        <v>1</v>
      </c>
      <c r="BF136" s="11">
        <v>1.9980000000000001E-2</v>
      </c>
      <c r="BG136" s="11">
        <v>9.9809999999999996E-2</v>
      </c>
      <c r="BH136" s="11">
        <v>0</v>
      </c>
      <c r="BI136" s="11">
        <v>0</v>
      </c>
      <c r="BJ136" s="11">
        <v>0.35149999999999998</v>
      </c>
      <c r="BK136" s="11">
        <v>0</v>
      </c>
      <c r="BL136" s="11">
        <v>0</v>
      </c>
      <c r="BM136" s="11">
        <v>0</v>
      </c>
      <c r="BN136" s="11">
        <v>0.3</v>
      </c>
      <c r="BO136" s="11">
        <v>0</v>
      </c>
      <c r="BP136" s="9">
        <v>0</v>
      </c>
      <c r="BQ136" s="57">
        <v>15</v>
      </c>
    </row>
    <row r="137" spans="1:69" ht="15.75" thickBot="1" x14ac:dyDescent="0.2">
      <c r="A137" s="49" t="str">
        <f t="shared" si="82"/>
        <v>He Dreit_92_pile_n 16</v>
      </c>
      <c r="B137" s="8" t="s">
        <v>89</v>
      </c>
      <c r="C137" s="8" t="s">
        <v>277</v>
      </c>
      <c r="D137" s="8" t="s">
        <v>234</v>
      </c>
      <c r="E137" s="10">
        <v>0</v>
      </c>
      <c r="F137" s="56">
        <v>349.601</v>
      </c>
      <c r="G137" s="11">
        <v>0</v>
      </c>
      <c r="H137" s="11">
        <v>0</v>
      </c>
      <c r="I137" s="11">
        <v>1</v>
      </c>
      <c r="J137" s="11">
        <v>-24.8</v>
      </c>
      <c r="K137" s="11">
        <v>21.3141</v>
      </c>
      <c r="L137" s="11">
        <v>0</v>
      </c>
      <c r="M137" s="11">
        <v>1</v>
      </c>
      <c r="N137" s="54">
        <v>3.5580790000000002</v>
      </c>
      <c r="O137" s="55">
        <v>10.1</v>
      </c>
      <c r="P137" s="11">
        <v>0</v>
      </c>
      <c r="Q137" s="11">
        <v>0</v>
      </c>
      <c r="R137" s="56">
        <v>0.87366999999999995</v>
      </c>
      <c r="S137" s="12">
        <v>0</v>
      </c>
      <c r="T137" s="11">
        <v>0</v>
      </c>
      <c r="U137" s="10">
        <v>0</v>
      </c>
      <c r="V137" s="11">
        <v>20</v>
      </c>
      <c r="W137" s="11">
        <v>0</v>
      </c>
      <c r="X137" s="11">
        <v>0</v>
      </c>
      <c r="Y137" s="11">
        <v>1</v>
      </c>
      <c r="Z137" s="11">
        <v>-2.8262490000000001E-2</v>
      </c>
      <c r="AA137" s="11">
        <v>0.22952371999999999</v>
      </c>
      <c r="AB137" s="11">
        <v>0</v>
      </c>
      <c r="AC137" s="11">
        <v>0</v>
      </c>
      <c r="AD137" s="11">
        <v>40</v>
      </c>
      <c r="AE137" s="11">
        <v>0</v>
      </c>
      <c r="AF137" s="11">
        <v>0</v>
      </c>
      <c r="AG137" s="11">
        <v>0</v>
      </c>
      <c r="AH137" s="11">
        <v>2.9999999999999998E-14</v>
      </c>
      <c r="AI137" s="12">
        <v>0</v>
      </c>
      <c r="AJ137" s="11">
        <v>0</v>
      </c>
      <c r="AK137" s="10">
        <v>1</v>
      </c>
      <c r="AL137" s="11">
        <v>0.16950000000000001</v>
      </c>
      <c r="AM137" s="11">
        <v>0.51500000000000001</v>
      </c>
      <c r="AN137" s="11">
        <v>0</v>
      </c>
      <c r="AO137" s="11">
        <v>1</v>
      </c>
      <c r="AP137" s="11">
        <v>3.9879999999999999E-2</v>
      </c>
      <c r="AQ137" s="11">
        <v>9.9519999999999997E-2</v>
      </c>
      <c r="AR137" s="11">
        <v>0</v>
      </c>
      <c r="AS137" s="11">
        <v>1</v>
      </c>
      <c r="AT137" s="11">
        <v>-7.9690000000000004E-3</v>
      </c>
      <c r="AU137" s="11">
        <v>6.5049999999999999</v>
      </c>
      <c r="AV137" s="11">
        <v>0</v>
      </c>
      <c r="AW137" s="11">
        <v>1</v>
      </c>
      <c r="AX137" s="11">
        <v>4.9940000000000002E-3</v>
      </c>
      <c r="AY137" s="12">
        <v>9.9779999999999994E-2</v>
      </c>
      <c r="AZ137" s="11">
        <v>0</v>
      </c>
      <c r="BA137" s="10">
        <v>0</v>
      </c>
      <c r="BB137" s="11">
        <v>44.89</v>
      </c>
      <c r="BC137" s="11">
        <v>0</v>
      </c>
      <c r="BD137" s="11">
        <v>0</v>
      </c>
      <c r="BE137" s="11">
        <v>1</v>
      </c>
      <c r="BF137" s="11">
        <v>1.9980000000000001E-2</v>
      </c>
      <c r="BG137" s="11">
        <v>9.9809999999999996E-2</v>
      </c>
      <c r="BH137" s="11">
        <v>0</v>
      </c>
      <c r="BI137" s="11">
        <v>0</v>
      </c>
      <c r="BJ137" s="11">
        <v>0.35149999999999998</v>
      </c>
      <c r="BK137" s="11">
        <v>0</v>
      </c>
      <c r="BL137" s="11">
        <v>0</v>
      </c>
      <c r="BM137" s="11">
        <v>0</v>
      </c>
      <c r="BN137" s="11">
        <v>0.3</v>
      </c>
      <c r="BO137" s="11">
        <v>0</v>
      </c>
      <c r="BP137" s="9">
        <v>0</v>
      </c>
      <c r="BQ137" s="57">
        <v>16</v>
      </c>
    </row>
    <row r="138" spans="1:69" ht="15.75" thickBot="1" x14ac:dyDescent="0.2">
      <c r="A138" s="49" t="str">
        <f t="shared" si="82"/>
        <v>He Dreit_92_pile_n 17</v>
      </c>
      <c r="B138" s="8" t="s">
        <v>89</v>
      </c>
      <c r="C138" s="8" t="s">
        <v>277</v>
      </c>
      <c r="D138" s="8" t="s">
        <v>234</v>
      </c>
      <c r="E138" s="10">
        <v>0</v>
      </c>
      <c r="F138" s="56">
        <v>343.76600000000002</v>
      </c>
      <c r="G138" s="11">
        <v>0</v>
      </c>
      <c r="H138" s="11">
        <v>0</v>
      </c>
      <c r="I138" s="11">
        <v>1</v>
      </c>
      <c r="J138" s="11">
        <v>-24.8</v>
      </c>
      <c r="K138" s="11">
        <v>21.3141</v>
      </c>
      <c r="L138" s="11">
        <v>0</v>
      </c>
      <c r="M138" s="11">
        <v>1</v>
      </c>
      <c r="N138" s="54">
        <v>2.7691349999999999</v>
      </c>
      <c r="O138" s="55">
        <v>9.51</v>
      </c>
      <c r="P138" s="11">
        <v>0</v>
      </c>
      <c r="Q138" s="11">
        <v>0</v>
      </c>
      <c r="R138" s="56">
        <v>0.89866999999999997</v>
      </c>
      <c r="S138" s="12">
        <v>0</v>
      </c>
      <c r="T138" s="11">
        <v>0</v>
      </c>
      <c r="U138" s="10">
        <v>0</v>
      </c>
      <c r="V138" s="11">
        <v>20</v>
      </c>
      <c r="W138" s="11">
        <v>0</v>
      </c>
      <c r="X138" s="11">
        <v>0</v>
      </c>
      <c r="Y138" s="11">
        <v>1</v>
      </c>
      <c r="Z138" s="11">
        <v>-2.8262490000000001E-2</v>
      </c>
      <c r="AA138" s="11">
        <v>0.22952371999999999</v>
      </c>
      <c r="AB138" s="11">
        <v>0</v>
      </c>
      <c r="AC138" s="11">
        <v>0</v>
      </c>
      <c r="AD138" s="11">
        <v>40</v>
      </c>
      <c r="AE138" s="11">
        <v>0</v>
      </c>
      <c r="AF138" s="11">
        <v>0</v>
      </c>
      <c r="AG138" s="11">
        <v>0</v>
      </c>
      <c r="AH138" s="11">
        <v>2.9999999999999998E-14</v>
      </c>
      <c r="AI138" s="12">
        <v>0</v>
      </c>
      <c r="AJ138" s="11">
        <v>0</v>
      </c>
      <c r="AK138" s="10">
        <v>1</v>
      </c>
      <c r="AL138" s="11">
        <v>0.16950000000000001</v>
      </c>
      <c r="AM138" s="11">
        <v>0.51500000000000001</v>
      </c>
      <c r="AN138" s="11">
        <v>0</v>
      </c>
      <c r="AO138" s="11">
        <v>1</v>
      </c>
      <c r="AP138" s="11">
        <v>3.9879999999999999E-2</v>
      </c>
      <c r="AQ138" s="11">
        <v>9.9519999999999997E-2</v>
      </c>
      <c r="AR138" s="11">
        <v>0</v>
      </c>
      <c r="AS138" s="11">
        <v>1</v>
      </c>
      <c r="AT138" s="11">
        <v>-7.9690000000000004E-3</v>
      </c>
      <c r="AU138" s="11">
        <v>6.5049999999999999</v>
      </c>
      <c r="AV138" s="11">
        <v>0</v>
      </c>
      <c r="AW138" s="11">
        <v>1</v>
      </c>
      <c r="AX138" s="11">
        <v>4.9940000000000002E-3</v>
      </c>
      <c r="AY138" s="12">
        <v>9.9779999999999994E-2</v>
      </c>
      <c r="AZ138" s="11">
        <v>0</v>
      </c>
      <c r="BA138" s="10">
        <v>0</v>
      </c>
      <c r="BB138" s="11">
        <v>44.89</v>
      </c>
      <c r="BC138" s="11">
        <v>0</v>
      </c>
      <c r="BD138" s="11">
        <v>0</v>
      </c>
      <c r="BE138" s="11">
        <v>1</v>
      </c>
      <c r="BF138" s="11">
        <v>1.9980000000000001E-2</v>
      </c>
      <c r="BG138" s="11">
        <v>9.9809999999999996E-2</v>
      </c>
      <c r="BH138" s="11">
        <v>0</v>
      </c>
      <c r="BI138" s="11">
        <v>0</v>
      </c>
      <c r="BJ138" s="11">
        <v>0.35149999999999998</v>
      </c>
      <c r="BK138" s="11">
        <v>0</v>
      </c>
      <c r="BL138" s="11">
        <v>0</v>
      </c>
      <c r="BM138" s="11">
        <v>0</v>
      </c>
      <c r="BN138" s="11">
        <v>0.3</v>
      </c>
      <c r="BO138" s="11">
        <v>0</v>
      </c>
      <c r="BP138" s="9">
        <v>0</v>
      </c>
      <c r="BQ138" s="57">
        <v>17</v>
      </c>
    </row>
    <row r="139" spans="1:69" s="68" customFormat="1" ht="15.75" thickBot="1" x14ac:dyDescent="0.2">
      <c r="A139" s="58" t="str">
        <f t="shared" si="82"/>
        <v>He Dreit_92_pile_n 18</v>
      </c>
      <c r="B139" s="59" t="s">
        <v>89</v>
      </c>
      <c r="C139" s="59" t="s">
        <v>277</v>
      </c>
      <c r="D139" s="59" t="s">
        <v>234</v>
      </c>
      <c r="E139" s="60">
        <v>0</v>
      </c>
      <c r="F139" s="61">
        <v>44.969900000000003</v>
      </c>
      <c r="G139" s="62">
        <v>0</v>
      </c>
      <c r="H139" s="62">
        <v>0</v>
      </c>
      <c r="I139" s="62">
        <v>1</v>
      </c>
      <c r="J139" s="62">
        <v>-22.5</v>
      </c>
      <c r="K139" s="62">
        <v>17.275490000000001</v>
      </c>
      <c r="L139" s="62">
        <v>0</v>
      </c>
      <c r="M139" s="62">
        <v>1</v>
      </c>
      <c r="N139" s="63">
        <v>2.5209000000000001</v>
      </c>
      <c r="O139" s="64">
        <v>47.8</v>
      </c>
      <c r="P139" s="62">
        <v>0</v>
      </c>
      <c r="Q139" s="62">
        <v>0</v>
      </c>
      <c r="R139" s="61">
        <v>0.18578</v>
      </c>
      <c r="S139" s="65">
        <v>0</v>
      </c>
      <c r="T139" s="62">
        <v>0</v>
      </c>
      <c r="U139" s="60">
        <v>0</v>
      </c>
      <c r="V139" s="62">
        <v>20</v>
      </c>
      <c r="W139" s="62">
        <v>0</v>
      </c>
      <c r="X139" s="62">
        <v>0</v>
      </c>
      <c r="Y139" s="62">
        <v>1</v>
      </c>
      <c r="Z139" s="62">
        <v>8.8719458000000001E-2</v>
      </c>
      <c r="AA139" s="62">
        <v>0.65356303000000004</v>
      </c>
      <c r="AB139" s="62">
        <v>0</v>
      </c>
      <c r="AC139" s="62">
        <v>0</v>
      </c>
      <c r="AD139" s="62">
        <v>2.0729757700000002</v>
      </c>
      <c r="AE139" s="62">
        <v>0</v>
      </c>
      <c r="AF139" s="62">
        <v>0</v>
      </c>
      <c r="AG139" s="62">
        <v>0</v>
      </c>
      <c r="AH139" s="62">
        <v>7.5300000000000006E-2</v>
      </c>
      <c r="AI139" s="65">
        <v>0</v>
      </c>
      <c r="AJ139" s="62">
        <v>0</v>
      </c>
      <c r="AK139" s="60">
        <v>1</v>
      </c>
      <c r="AL139" s="62">
        <v>6.8220418507370004</v>
      </c>
      <c r="AM139" s="62">
        <v>133.85714035079499</v>
      </c>
      <c r="AN139" s="62">
        <v>0</v>
      </c>
      <c r="AO139" s="62">
        <v>1</v>
      </c>
      <c r="AP139" s="62">
        <v>-0.230448417418151</v>
      </c>
      <c r="AQ139" s="62">
        <v>0.67671262615147099</v>
      </c>
      <c r="AR139" s="62">
        <v>0</v>
      </c>
      <c r="AS139" s="62">
        <v>1</v>
      </c>
      <c r="AT139" s="69">
        <v>-0.74303404241187099</v>
      </c>
      <c r="AU139" s="69">
        <v>2.0046398894958299</v>
      </c>
      <c r="AV139" s="62">
        <v>0</v>
      </c>
      <c r="AW139" s="62">
        <v>1</v>
      </c>
      <c r="AX139" s="56">
        <v>-3.0686724280955601E-2</v>
      </c>
      <c r="AY139" s="56">
        <v>0.89491401846618401</v>
      </c>
      <c r="AZ139" s="62">
        <v>0</v>
      </c>
      <c r="BA139" s="60">
        <v>0</v>
      </c>
      <c r="BB139" s="69">
        <v>48.582553211775398</v>
      </c>
      <c r="BC139" s="62">
        <v>0</v>
      </c>
      <c r="BD139" s="62">
        <v>0</v>
      </c>
      <c r="BE139" s="62">
        <v>1</v>
      </c>
      <c r="BF139" s="69">
        <v>-0.49857633737712098</v>
      </c>
      <c r="BG139" s="69">
        <v>1.3157379535790401</v>
      </c>
      <c r="BH139" s="62">
        <v>0</v>
      </c>
      <c r="BI139" s="62">
        <v>0</v>
      </c>
      <c r="BJ139" s="56">
        <v>-0.74303404241187099</v>
      </c>
      <c r="BK139" s="62">
        <v>0</v>
      </c>
      <c r="BL139" s="62">
        <v>0</v>
      </c>
      <c r="BM139" s="62">
        <v>0</v>
      </c>
      <c r="BN139" s="56">
        <v>0.99387214506378097</v>
      </c>
      <c r="BO139" s="62">
        <v>0</v>
      </c>
      <c r="BP139" s="66">
        <v>0</v>
      </c>
      <c r="BQ139" s="67">
        <v>18</v>
      </c>
    </row>
    <row r="140" spans="1:69" ht="15.75" thickBot="1" x14ac:dyDescent="0.2">
      <c r="A140" s="49" t="str">
        <f t="shared" si="82"/>
        <v>He Dreit_92_pile_n 19</v>
      </c>
      <c r="B140" s="8" t="s">
        <v>89</v>
      </c>
      <c r="C140" s="8" t="s">
        <v>277</v>
      </c>
      <c r="D140" s="8" t="s">
        <v>234</v>
      </c>
      <c r="E140" s="10">
        <v>0</v>
      </c>
      <c r="F140" s="56">
        <v>366.40100000000001</v>
      </c>
      <c r="G140" s="11">
        <v>0</v>
      </c>
      <c r="H140" s="11">
        <v>0</v>
      </c>
      <c r="I140" s="11">
        <v>1</v>
      </c>
      <c r="J140" s="11">
        <v>-24</v>
      </c>
      <c r="K140" s="11">
        <v>20.471730000000001</v>
      </c>
      <c r="L140" s="11">
        <v>0</v>
      </c>
      <c r="M140" s="11">
        <v>1</v>
      </c>
      <c r="N140" s="54">
        <v>10.99671</v>
      </c>
      <c r="O140" s="55">
        <v>18.2</v>
      </c>
      <c r="P140" s="11">
        <v>0</v>
      </c>
      <c r="Q140" s="11">
        <v>0</v>
      </c>
      <c r="R140" s="56">
        <v>0.41593999999999998</v>
      </c>
      <c r="S140" s="12">
        <v>0</v>
      </c>
      <c r="T140" s="11">
        <v>0</v>
      </c>
      <c r="U140" s="10">
        <v>0</v>
      </c>
      <c r="V140" s="11">
        <v>20</v>
      </c>
      <c r="W140" s="11">
        <v>0</v>
      </c>
      <c r="X140" s="11">
        <v>0</v>
      </c>
      <c r="Y140" s="11">
        <v>1</v>
      </c>
      <c r="Z140" s="11">
        <v>-3.6728759999999999E-2</v>
      </c>
      <c r="AA140" s="11">
        <v>0.37343989999999999</v>
      </c>
      <c r="AB140" s="11">
        <v>0</v>
      </c>
      <c r="AC140" s="11">
        <v>0</v>
      </c>
      <c r="AD140" s="11">
        <v>4.1525835100000004</v>
      </c>
      <c r="AE140" s="11">
        <v>0</v>
      </c>
      <c r="AF140" s="11">
        <v>0</v>
      </c>
      <c r="AG140" s="11">
        <v>0</v>
      </c>
      <c r="AH140" s="11">
        <v>9.0299999999999998E-3</v>
      </c>
      <c r="AI140" s="12">
        <v>0</v>
      </c>
      <c r="AJ140" s="11">
        <v>0</v>
      </c>
      <c r="AK140" s="10">
        <v>1</v>
      </c>
      <c r="AL140" s="11">
        <v>-0.46211999999999998</v>
      </c>
      <c r="AM140" s="11">
        <v>3.1097000000000001</v>
      </c>
      <c r="AN140" s="11">
        <v>0</v>
      </c>
      <c r="AO140" s="11">
        <v>1</v>
      </c>
      <c r="AP140" s="11">
        <v>-0.10466</v>
      </c>
      <c r="AQ140" s="11">
        <v>0.81915999999999989</v>
      </c>
      <c r="AR140" s="11">
        <v>0</v>
      </c>
      <c r="AS140" s="11">
        <v>1</v>
      </c>
      <c r="AT140" s="11">
        <v>-0.39424900000000002</v>
      </c>
      <c r="AU140" s="11">
        <v>3.8184999999999998</v>
      </c>
      <c r="AV140" s="11">
        <v>0</v>
      </c>
      <c r="AW140" s="11">
        <v>1</v>
      </c>
      <c r="AX140" s="11">
        <v>-5.8051000000000005E-2</v>
      </c>
      <c r="AY140" s="12">
        <v>0.81743999999999994</v>
      </c>
      <c r="AZ140" s="11">
        <v>0</v>
      </c>
      <c r="BA140" s="10">
        <v>0</v>
      </c>
      <c r="BB140" s="11">
        <v>44.89</v>
      </c>
      <c r="BC140" s="11">
        <v>0</v>
      </c>
      <c r="BD140" s="11">
        <v>0</v>
      </c>
      <c r="BE140" s="11">
        <v>1</v>
      </c>
      <c r="BF140" s="11">
        <v>-6.1389000000000013E-2</v>
      </c>
      <c r="BG140" s="11">
        <v>0.43371000000000004</v>
      </c>
      <c r="BH140" s="11">
        <v>0</v>
      </c>
      <c r="BI140" s="11">
        <v>0</v>
      </c>
      <c r="BJ140" s="11">
        <v>0.35149999999999998</v>
      </c>
      <c r="BK140" s="11">
        <v>0</v>
      </c>
      <c r="BL140" s="11">
        <v>0</v>
      </c>
      <c r="BM140" s="11">
        <v>0</v>
      </c>
      <c r="BN140" s="11">
        <v>0.74873999999999996</v>
      </c>
      <c r="BO140" s="11">
        <v>0</v>
      </c>
      <c r="BP140" s="9">
        <v>0</v>
      </c>
      <c r="BQ140" s="57">
        <v>19</v>
      </c>
    </row>
    <row r="141" spans="1:69" s="68" customFormat="1" ht="15.75" thickBot="1" x14ac:dyDescent="0.2">
      <c r="A141" s="58" t="str">
        <f t="shared" si="82"/>
        <v>He Dreit_92_pile_n 20</v>
      </c>
      <c r="B141" s="59" t="s">
        <v>89</v>
      </c>
      <c r="C141" s="59" t="s">
        <v>277</v>
      </c>
      <c r="D141" s="59" t="s">
        <v>234</v>
      </c>
      <c r="E141" s="60">
        <v>0</v>
      </c>
      <c r="F141" s="61">
        <v>379.65800000000002</v>
      </c>
      <c r="G141" s="62">
        <v>0</v>
      </c>
      <c r="H141" s="62">
        <v>0</v>
      </c>
      <c r="I141" s="62">
        <v>1</v>
      </c>
      <c r="J141" s="62">
        <v>-22.8</v>
      </c>
      <c r="K141" s="62">
        <v>21.742000000000001</v>
      </c>
      <c r="L141" s="62">
        <v>0</v>
      </c>
      <c r="M141" s="62">
        <v>1</v>
      </c>
      <c r="N141" s="63">
        <v>9.2533709999999996</v>
      </c>
      <c r="O141" s="64">
        <v>15.1</v>
      </c>
      <c r="P141" s="62">
        <v>0</v>
      </c>
      <c r="Q141" s="62">
        <v>0</v>
      </c>
      <c r="R141" s="61">
        <v>0.55227999999999999</v>
      </c>
      <c r="S141" s="65">
        <v>0</v>
      </c>
      <c r="T141" s="62">
        <v>0</v>
      </c>
      <c r="U141" s="60">
        <v>0</v>
      </c>
      <c r="V141" s="62">
        <v>20</v>
      </c>
      <c r="W141" s="62">
        <v>0</v>
      </c>
      <c r="X141" s="62">
        <v>0</v>
      </c>
      <c r="Y141" s="62">
        <v>1</v>
      </c>
      <c r="Z141" s="62">
        <v>-8.2483059999999997E-2</v>
      </c>
      <c r="AA141" s="62">
        <v>0.34429219</v>
      </c>
      <c r="AB141" s="62">
        <v>0</v>
      </c>
      <c r="AC141" s="62">
        <v>0</v>
      </c>
      <c r="AD141" s="62">
        <v>4.4913267799999996</v>
      </c>
      <c r="AE141" s="62">
        <v>0</v>
      </c>
      <c r="AF141" s="62">
        <v>0</v>
      </c>
      <c r="AG141" s="62">
        <v>0</v>
      </c>
      <c r="AH141" s="62">
        <v>2.3699999999999999E-2</v>
      </c>
      <c r="AI141" s="65">
        <v>0</v>
      </c>
      <c r="AJ141" s="62">
        <v>0</v>
      </c>
      <c r="AK141" s="60">
        <v>1</v>
      </c>
      <c r="AL141" s="69">
        <v>6.99999999999996</v>
      </c>
      <c r="AM141" s="56">
        <v>150</v>
      </c>
      <c r="AN141" s="62">
        <v>0</v>
      </c>
      <c r="AO141" s="62">
        <v>1</v>
      </c>
      <c r="AP141" s="70">
        <v>-0.227029147179241</v>
      </c>
      <c r="AQ141" s="70">
        <v>0.71177387745680298</v>
      </c>
      <c r="AR141" s="62">
        <v>0</v>
      </c>
      <c r="AS141" s="62">
        <v>1</v>
      </c>
      <c r="AT141" s="69">
        <v>-0.82204456402878501</v>
      </c>
      <c r="AU141" s="69">
        <v>2.4080858010367501</v>
      </c>
      <c r="AV141" s="62">
        <v>0</v>
      </c>
      <c r="AW141" s="62">
        <v>1</v>
      </c>
      <c r="AX141" s="56">
        <v>-4.3936498376777697E-2</v>
      </c>
      <c r="AY141" s="56">
        <v>0.96111336571581396</v>
      </c>
      <c r="AZ141" s="62">
        <v>0</v>
      </c>
      <c r="BA141" s="60">
        <v>0</v>
      </c>
      <c r="BB141" s="69">
        <v>56.394500094799497</v>
      </c>
      <c r="BC141" s="62">
        <v>0</v>
      </c>
      <c r="BD141" s="62">
        <v>0</v>
      </c>
      <c r="BE141" s="62">
        <v>1</v>
      </c>
      <c r="BF141" s="69">
        <v>-0.34937089149099398</v>
      </c>
      <c r="BG141" s="69">
        <v>1.02425023976907</v>
      </c>
      <c r="BH141" s="62">
        <v>0</v>
      </c>
      <c r="BI141" s="62">
        <v>0</v>
      </c>
      <c r="BJ141" s="56">
        <v>-0.82204456402878501</v>
      </c>
      <c r="BK141" s="62">
        <v>0</v>
      </c>
      <c r="BL141" s="62">
        <v>0</v>
      </c>
      <c r="BM141" s="62">
        <v>0</v>
      </c>
      <c r="BN141" s="56">
        <v>0.99556516130848804</v>
      </c>
      <c r="BO141" s="62">
        <v>0</v>
      </c>
      <c r="BP141" s="66">
        <v>0</v>
      </c>
      <c r="BQ141" s="67">
        <v>20</v>
      </c>
    </row>
    <row r="142" spans="1:69" ht="15.75" thickBot="1" x14ac:dyDescent="0.2">
      <c r="A142" s="49" t="str">
        <f t="shared" si="82"/>
        <v>He Dreit_92_pile_n 21</v>
      </c>
      <c r="B142" s="8" t="s">
        <v>89</v>
      </c>
      <c r="C142" s="8" t="s">
        <v>277</v>
      </c>
      <c r="D142" s="8" t="s">
        <v>234</v>
      </c>
      <c r="E142" s="10">
        <v>0</v>
      </c>
      <c r="F142" s="56">
        <v>365.69799999999998</v>
      </c>
      <c r="G142" s="11">
        <v>0</v>
      </c>
      <c r="H142" s="11">
        <v>0</v>
      </c>
      <c r="I142" s="11">
        <v>1</v>
      </c>
      <c r="J142" s="11">
        <v>-18.8</v>
      </c>
      <c r="K142" s="11">
        <v>22.051100000000002</v>
      </c>
      <c r="L142" s="11">
        <v>0</v>
      </c>
      <c r="M142" s="11">
        <v>1</v>
      </c>
      <c r="N142" s="54">
        <v>-0.16814399999999999</v>
      </c>
      <c r="O142" s="55">
        <v>12.5</v>
      </c>
      <c r="P142" s="11">
        <v>0</v>
      </c>
      <c r="Q142" s="11">
        <v>0</v>
      </c>
      <c r="R142" s="56">
        <v>0.90486</v>
      </c>
      <c r="S142" s="12">
        <v>0</v>
      </c>
      <c r="T142" s="11">
        <v>0</v>
      </c>
      <c r="U142" s="10">
        <v>0</v>
      </c>
      <c r="V142" s="11">
        <v>20</v>
      </c>
      <c r="W142" s="11">
        <v>0</v>
      </c>
      <c r="X142" s="11">
        <v>0</v>
      </c>
      <c r="Y142" s="11">
        <v>1</v>
      </c>
      <c r="Z142" s="11">
        <v>-7.7000319999999997E-2</v>
      </c>
      <c r="AA142" s="11">
        <v>0.31081518000000002</v>
      </c>
      <c r="AB142" s="11">
        <v>0</v>
      </c>
      <c r="AC142" s="11">
        <v>0</v>
      </c>
      <c r="AD142" s="11">
        <v>7.34512374</v>
      </c>
      <c r="AE142" s="11">
        <v>0</v>
      </c>
      <c r="AF142" s="11">
        <v>0</v>
      </c>
      <c r="AG142" s="11">
        <v>0</v>
      </c>
      <c r="AH142" s="11">
        <v>0.16400000000000001</v>
      </c>
      <c r="AI142" s="12">
        <v>0</v>
      </c>
      <c r="AJ142" s="11">
        <v>0</v>
      </c>
      <c r="AK142" s="10">
        <v>1</v>
      </c>
      <c r="AL142" s="11">
        <v>-0.46211999999999998</v>
      </c>
      <c r="AM142" s="11">
        <v>3.1097000000000001</v>
      </c>
      <c r="AN142" s="11">
        <v>0</v>
      </c>
      <c r="AO142" s="11">
        <v>1</v>
      </c>
      <c r="AP142" s="11">
        <v>-0.10466</v>
      </c>
      <c r="AQ142" s="11">
        <v>0.81915999999999989</v>
      </c>
      <c r="AR142" s="11">
        <v>0</v>
      </c>
      <c r="AS142" s="11">
        <v>1</v>
      </c>
      <c r="AT142" s="11">
        <v>-0.39424900000000002</v>
      </c>
      <c r="AU142" s="11">
        <v>3.8184999999999998</v>
      </c>
      <c r="AV142" s="11">
        <v>0</v>
      </c>
      <c r="AW142" s="11">
        <v>1</v>
      </c>
      <c r="AX142" s="11">
        <v>-5.8051000000000005E-2</v>
      </c>
      <c r="AY142" s="12">
        <v>0.81743999999999994</v>
      </c>
      <c r="AZ142" s="11">
        <v>0</v>
      </c>
      <c r="BA142" s="10">
        <v>0</v>
      </c>
      <c r="BB142" s="11">
        <v>44.89</v>
      </c>
      <c r="BC142" s="11">
        <v>0</v>
      </c>
      <c r="BD142" s="11">
        <v>0</v>
      </c>
      <c r="BE142" s="11">
        <v>1</v>
      </c>
      <c r="BF142" s="11">
        <v>-6.1389000000000013E-2</v>
      </c>
      <c r="BG142" s="11">
        <v>0.43371000000000004</v>
      </c>
      <c r="BH142" s="11">
        <v>0</v>
      </c>
      <c r="BI142" s="11">
        <v>0</v>
      </c>
      <c r="BJ142" s="11">
        <v>0.35149999999999998</v>
      </c>
      <c r="BK142" s="11">
        <v>0</v>
      </c>
      <c r="BL142" s="11">
        <v>0</v>
      </c>
      <c r="BM142" s="11">
        <v>0</v>
      </c>
      <c r="BN142" s="11">
        <v>0.74873999999999996</v>
      </c>
      <c r="BO142" s="11">
        <v>0</v>
      </c>
      <c r="BP142" s="9">
        <v>0</v>
      </c>
      <c r="BQ142" s="57">
        <v>21</v>
      </c>
    </row>
    <row r="143" spans="1:69" ht="15.75" thickBot="1" x14ac:dyDescent="0.2">
      <c r="A143" s="49" t="str">
        <f t="shared" si="82"/>
        <v>He Dreit_92_pile_n 22</v>
      </c>
      <c r="B143" s="8" t="s">
        <v>89</v>
      </c>
      <c r="C143" s="8" t="s">
        <v>277</v>
      </c>
      <c r="D143" s="8" t="s">
        <v>234</v>
      </c>
      <c r="E143" s="10">
        <v>0</v>
      </c>
      <c r="F143" s="56">
        <v>354.90699999999998</v>
      </c>
      <c r="G143" s="11">
        <v>0</v>
      </c>
      <c r="H143" s="11">
        <v>0</v>
      </c>
      <c r="I143" s="11">
        <v>1</v>
      </c>
      <c r="J143" s="11">
        <v>-12.9</v>
      </c>
      <c r="K143" s="11">
        <v>22.56691</v>
      </c>
      <c r="L143" s="11">
        <v>0</v>
      </c>
      <c r="M143" s="11">
        <v>1</v>
      </c>
      <c r="N143" s="54">
        <v>-0.43729400000000002</v>
      </c>
      <c r="O143" s="55">
        <v>14</v>
      </c>
      <c r="P143" s="11">
        <v>0</v>
      </c>
      <c r="Q143" s="11">
        <v>0</v>
      </c>
      <c r="R143" s="56">
        <v>0.95945999999999998</v>
      </c>
      <c r="S143" s="12">
        <v>0</v>
      </c>
      <c r="T143" s="11">
        <v>0</v>
      </c>
      <c r="U143" s="10">
        <v>0</v>
      </c>
      <c r="V143" s="11">
        <v>20</v>
      </c>
      <c r="W143" s="11">
        <v>0</v>
      </c>
      <c r="X143" s="11">
        <v>0</v>
      </c>
      <c r="Y143" s="11">
        <v>1</v>
      </c>
      <c r="Z143" s="11">
        <v>-4.6461759999999998E-2</v>
      </c>
      <c r="AA143" s="11">
        <v>0.25134014999999998</v>
      </c>
      <c r="AB143" s="11">
        <v>0</v>
      </c>
      <c r="AC143" s="11">
        <v>0</v>
      </c>
      <c r="AD143" s="11">
        <v>39.999924499999999</v>
      </c>
      <c r="AE143" s="11">
        <v>0</v>
      </c>
      <c r="AF143" s="11">
        <v>0</v>
      </c>
      <c r="AG143" s="11">
        <v>0</v>
      </c>
      <c r="AH143" s="11">
        <v>0.82199999999999995</v>
      </c>
      <c r="AI143" s="12">
        <v>0</v>
      </c>
      <c r="AJ143" s="11">
        <v>0</v>
      </c>
      <c r="AK143" s="10">
        <v>1</v>
      </c>
      <c r="AL143" s="11">
        <v>-0.46211999999999998</v>
      </c>
      <c r="AM143" s="11">
        <v>3.1097000000000001</v>
      </c>
      <c r="AN143" s="11">
        <v>0</v>
      </c>
      <c r="AO143" s="11">
        <v>1</v>
      </c>
      <c r="AP143" s="11">
        <v>-0.10466</v>
      </c>
      <c r="AQ143" s="11">
        <v>0.81915999999999989</v>
      </c>
      <c r="AR143" s="11">
        <v>0</v>
      </c>
      <c r="AS143" s="11">
        <v>1</v>
      </c>
      <c r="AT143" s="11">
        <v>-0.39424900000000002</v>
      </c>
      <c r="AU143" s="11">
        <v>3.8184999999999998</v>
      </c>
      <c r="AV143" s="11">
        <v>0</v>
      </c>
      <c r="AW143" s="11">
        <v>1</v>
      </c>
      <c r="AX143" s="11">
        <v>-5.8051000000000005E-2</v>
      </c>
      <c r="AY143" s="12">
        <v>0.81743999999999994</v>
      </c>
      <c r="AZ143" s="11">
        <v>0</v>
      </c>
      <c r="BA143" s="10">
        <v>0</v>
      </c>
      <c r="BB143" s="11">
        <v>44.89</v>
      </c>
      <c r="BC143" s="11">
        <v>0</v>
      </c>
      <c r="BD143" s="11">
        <v>0</v>
      </c>
      <c r="BE143" s="11">
        <v>1</v>
      </c>
      <c r="BF143" s="11">
        <v>-6.1389000000000013E-2</v>
      </c>
      <c r="BG143" s="11">
        <v>0.43371000000000004</v>
      </c>
      <c r="BH143" s="11">
        <v>0</v>
      </c>
      <c r="BI143" s="11">
        <v>0</v>
      </c>
      <c r="BJ143" s="11">
        <v>0.35149999999999998</v>
      </c>
      <c r="BK143" s="11">
        <v>0</v>
      </c>
      <c r="BL143" s="11">
        <v>0</v>
      </c>
      <c r="BM143" s="11">
        <v>0</v>
      </c>
      <c r="BN143" s="11">
        <v>0.74873999999999996</v>
      </c>
      <c r="BO143" s="11">
        <v>0</v>
      </c>
      <c r="BP143" s="9">
        <v>0</v>
      </c>
      <c r="BQ143" s="57">
        <v>22</v>
      </c>
    </row>
    <row r="144" spans="1:69" ht="15.75" thickBot="1" x14ac:dyDescent="0.2">
      <c r="A144" s="49" t="str">
        <f t="shared" si="82"/>
        <v>He Dreit_92_pile_n 23</v>
      </c>
      <c r="B144" s="8" t="s">
        <v>89</v>
      </c>
      <c r="C144" s="8" t="s">
        <v>277</v>
      </c>
      <c r="D144" s="8" t="s">
        <v>234</v>
      </c>
      <c r="E144" s="10">
        <v>0</v>
      </c>
      <c r="F144" s="56">
        <v>350.82100000000003</v>
      </c>
      <c r="G144" s="11">
        <v>0</v>
      </c>
      <c r="H144" s="11">
        <v>0</v>
      </c>
      <c r="I144" s="11">
        <v>1</v>
      </c>
      <c r="J144" s="11">
        <v>-4.9800000000000004</v>
      </c>
      <c r="K144" s="11">
        <v>23.747479999999999</v>
      </c>
      <c r="L144" s="11">
        <v>0</v>
      </c>
      <c r="M144" s="11">
        <v>1</v>
      </c>
      <c r="N144" s="54">
        <v>4.2760309999999997</v>
      </c>
      <c r="O144" s="55">
        <v>5.04</v>
      </c>
      <c r="P144" s="11">
        <v>0</v>
      </c>
      <c r="Q144" s="11">
        <v>0</v>
      </c>
      <c r="R144" s="56">
        <v>0.96957000000000004</v>
      </c>
      <c r="S144" s="12">
        <v>0</v>
      </c>
      <c r="T144" s="11">
        <v>0</v>
      </c>
      <c r="U144" s="10">
        <v>0</v>
      </c>
      <c r="V144" s="11">
        <v>20</v>
      </c>
      <c r="W144" s="11">
        <v>0</v>
      </c>
      <c r="X144" s="11">
        <v>0</v>
      </c>
      <c r="Y144" s="11">
        <v>1</v>
      </c>
      <c r="Z144" s="11">
        <v>-9.9931729999999996E-2</v>
      </c>
      <c r="AA144" s="11">
        <v>0.26095203</v>
      </c>
      <c r="AB144" s="11">
        <v>0</v>
      </c>
      <c r="AC144" s="11">
        <v>0</v>
      </c>
      <c r="AD144" s="11">
        <v>39.996267099999997</v>
      </c>
      <c r="AE144" s="11">
        <v>0</v>
      </c>
      <c r="AF144" s="11">
        <v>0</v>
      </c>
      <c r="AG144" s="11">
        <v>0</v>
      </c>
      <c r="AH144" s="11">
        <v>0.85099999999999998</v>
      </c>
      <c r="AI144" s="12">
        <v>0</v>
      </c>
      <c r="AJ144" s="11">
        <v>0</v>
      </c>
      <c r="AK144" s="10">
        <v>1</v>
      </c>
      <c r="AL144" s="11">
        <v>-0.46211999999999998</v>
      </c>
      <c r="AM144" s="11">
        <v>3.1097000000000001</v>
      </c>
      <c r="AN144" s="11">
        <v>0</v>
      </c>
      <c r="AO144" s="11">
        <v>1</v>
      </c>
      <c r="AP144" s="11">
        <v>-0.10466</v>
      </c>
      <c r="AQ144" s="11">
        <v>0.81915999999999989</v>
      </c>
      <c r="AR144" s="11">
        <v>0</v>
      </c>
      <c r="AS144" s="11">
        <v>1</v>
      </c>
      <c r="AT144" s="11">
        <v>-0.39424900000000002</v>
      </c>
      <c r="AU144" s="11">
        <v>3.8184999999999998</v>
      </c>
      <c r="AV144" s="11">
        <v>0</v>
      </c>
      <c r="AW144" s="11">
        <v>1</v>
      </c>
      <c r="AX144" s="11">
        <v>-5.8051000000000005E-2</v>
      </c>
      <c r="AY144" s="12">
        <v>0.81743999999999994</v>
      </c>
      <c r="AZ144" s="11">
        <v>0</v>
      </c>
      <c r="BA144" s="10">
        <v>0</v>
      </c>
      <c r="BB144" s="11">
        <v>44.89</v>
      </c>
      <c r="BC144" s="11">
        <v>0</v>
      </c>
      <c r="BD144" s="11">
        <v>0</v>
      </c>
      <c r="BE144" s="11">
        <v>1</v>
      </c>
      <c r="BF144" s="11">
        <v>-6.1389000000000013E-2</v>
      </c>
      <c r="BG144" s="11">
        <v>0.43371000000000004</v>
      </c>
      <c r="BH144" s="11">
        <v>0</v>
      </c>
      <c r="BI144" s="11">
        <v>0</v>
      </c>
      <c r="BJ144" s="11">
        <v>0.35149999999999998</v>
      </c>
      <c r="BK144" s="11">
        <v>0</v>
      </c>
      <c r="BL144" s="11">
        <v>0</v>
      </c>
      <c r="BM144" s="11">
        <v>0</v>
      </c>
      <c r="BN144" s="11">
        <v>0.74873999999999996</v>
      </c>
      <c r="BO144" s="11">
        <v>0</v>
      </c>
      <c r="BP144" s="9">
        <v>0</v>
      </c>
      <c r="BQ144" s="57">
        <v>23</v>
      </c>
    </row>
    <row r="145" spans="1:69" ht="15.75" thickBot="1" x14ac:dyDescent="0.2">
      <c r="A145" s="49" t="str">
        <f t="shared" si="82"/>
        <v>He Dreit_92_pile_n 24</v>
      </c>
      <c r="B145" s="8" t="s">
        <v>89</v>
      </c>
      <c r="C145" s="8" t="s">
        <v>277</v>
      </c>
      <c r="D145" s="8" t="s">
        <v>234</v>
      </c>
      <c r="E145" s="10">
        <v>0</v>
      </c>
      <c r="F145" s="56">
        <v>348.31200000000001</v>
      </c>
      <c r="G145" s="11">
        <v>0</v>
      </c>
      <c r="H145" s="11">
        <v>0</v>
      </c>
      <c r="I145" s="11">
        <v>1</v>
      </c>
      <c r="J145" s="11">
        <v>6.26</v>
      </c>
      <c r="K145" s="11">
        <v>26.815619999999999</v>
      </c>
      <c r="L145" s="11">
        <v>0</v>
      </c>
      <c r="M145" s="11">
        <v>1</v>
      </c>
      <c r="N145" s="54">
        <v>6.6023560000000003</v>
      </c>
      <c r="O145" s="55">
        <v>4.87</v>
      </c>
      <c r="P145" s="11">
        <v>0</v>
      </c>
      <c r="Q145" s="11">
        <v>0</v>
      </c>
      <c r="R145" s="56">
        <v>0.97372999999999998</v>
      </c>
      <c r="S145" s="12">
        <v>0</v>
      </c>
      <c r="T145" s="11">
        <v>0</v>
      </c>
      <c r="U145" s="10">
        <v>0</v>
      </c>
      <c r="V145" s="11">
        <v>20</v>
      </c>
      <c r="W145" s="11">
        <v>0</v>
      </c>
      <c r="X145" s="11">
        <v>0</v>
      </c>
      <c r="Y145" s="11">
        <v>1</v>
      </c>
      <c r="Z145" s="11">
        <v>-8.7553800000000001E-2</v>
      </c>
      <c r="AA145" s="11">
        <v>0.23904658000000001</v>
      </c>
      <c r="AB145" s="11">
        <v>0</v>
      </c>
      <c r="AC145" s="11">
        <v>0</v>
      </c>
      <c r="AD145" s="11">
        <v>39.892295300000001</v>
      </c>
      <c r="AE145" s="11">
        <v>0</v>
      </c>
      <c r="AF145" s="11">
        <v>0</v>
      </c>
      <c r="AG145" s="11">
        <v>0</v>
      </c>
      <c r="AH145" s="11">
        <v>0.97799999999999998</v>
      </c>
      <c r="AI145" s="12">
        <v>0</v>
      </c>
      <c r="AJ145" s="11">
        <v>0</v>
      </c>
      <c r="AK145" s="10">
        <v>1</v>
      </c>
      <c r="AL145" s="11">
        <v>-0.46211999999999998</v>
      </c>
      <c r="AM145" s="11">
        <v>3.1097000000000001</v>
      </c>
      <c r="AN145" s="11">
        <v>0</v>
      </c>
      <c r="AO145" s="11">
        <v>1</v>
      </c>
      <c r="AP145" s="11">
        <v>-0.10466</v>
      </c>
      <c r="AQ145" s="11">
        <v>0.81915999999999989</v>
      </c>
      <c r="AR145" s="11">
        <v>0</v>
      </c>
      <c r="AS145" s="11">
        <v>1</v>
      </c>
      <c r="AT145" s="11">
        <v>-0.39424900000000002</v>
      </c>
      <c r="AU145" s="11">
        <v>3.8184999999999998</v>
      </c>
      <c r="AV145" s="11">
        <v>0</v>
      </c>
      <c r="AW145" s="11">
        <v>1</v>
      </c>
      <c r="AX145" s="11">
        <v>-5.8051000000000005E-2</v>
      </c>
      <c r="AY145" s="12">
        <v>0.81743999999999994</v>
      </c>
      <c r="AZ145" s="11">
        <v>0</v>
      </c>
      <c r="BA145" s="10">
        <v>0</v>
      </c>
      <c r="BB145" s="11">
        <v>44.89</v>
      </c>
      <c r="BC145" s="11">
        <v>0</v>
      </c>
      <c r="BD145" s="11">
        <v>0</v>
      </c>
      <c r="BE145" s="11">
        <v>1</v>
      </c>
      <c r="BF145" s="11">
        <v>-6.1389000000000013E-2</v>
      </c>
      <c r="BG145" s="11">
        <v>0.43371000000000004</v>
      </c>
      <c r="BH145" s="11">
        <v>0</v>
      </c>
      <c r="BI145" s="11">
        <v>0</v>
      </c>
      <c r="BJ145" s="11">
        <v>0.35149999999999998</v>
      </c>
      <c r="BK145" s="11">
        <v>0</v>
      </c>
      <c r="BL145" s="11">
        <v>0</v>
      </c>
      <c r="BM145" s="11">
        <v>0</v>
      </c>
      <c r="BN145" s="11">
        <v>0.74873999999999996</v>
      </c>
      <c r="BO145" s="11">
        <v>0</v>
      </c>
      <c r="BP145" s="9">
        <v>0</v>
      </c>
      <c r="BQ145" s="57">
        <v>24</v>
      </c>
    </row>
    <row r="146" spans="1:69" ht="15.75" thickBot="1" x14ac:dyDescent="0.2">
      <c r="A146" s="49" t="str">
        <f t="shared" si="82"/>
        <v>He Dreit_92_pile_n 25</v>
      </c>
      <c r="B146" s="8" t="s">
        <v>89</v>
      </c>
      <c r="C146" s="8" t="s">
        <v>277</v>
      </c>
      <c r="D146" s="8" t="s">
        <v>234</v>
      </c>
      <c r="E146" s="10">
        <v>0</v>
      </c>
      <c r="F146" s="56">
        <v>346.83499999999998</v>
      </c>
      <c r="G146" s="11">
        <v>0</v>
      </c>
      <c r="H146" s="11">
        <v>0</v>
      </c>
      <c r="I146" s="11">
        <v>1</v>
      </c>
      <c r="J146" s="11">
        <v>20</v>
      </c>
      <c r="K146" s="11">
        <v>30.965319999999998</v>
      </c>
      <c r="L146" s="11">
        <v>0</v>
      </c>
      <c r="M146" s="11">
        <v>1</v>
      </c>
      <c r="N146" s="54">
        <v>11.78688</v>
      </c>
      <c r="O146" s="55">
        <v>1.94</v>
      </c>
      <c r="P146" s="11">
        <v>0</v>
      </c>
      <c r="Q146" s="11">
        <v>0</v>
      </c>
      <c r="R146" s="56">
        <v>0.96916000000000002</v>
      </c>
      <c r="S146" s="12">
        <v>0</v>
      </c>
      <c r="T146" s="11">
        <v>0</v>
      </c>
      <c r="U146" s="10">
        <v>0</v>
      </c>
      <c r="V146" s="11">
        <v>20</v>
      </c>
      <c r="W146" s="11">
        <v>0</v>
      </c>
      <c r="X146" s="11">
        <v>0</v>
      </c>
      <c r="Y146" s="11">
        <v>1</v>
      </c>
      <c r="Z146" s="11">
        <v>-5.8864369999999999E-2</v>
      </c>
      <c r="AA146" s="11">
        <v>0.20091677999999999</v>
      </c>
      <c r="AB146" s="11">
        <v>0</v>
      </c>
      <c r="AC146" s="11">
        <v>0</v>
      </c>
      <c r="AD146" s="11">
        <v>39.125464200000003</v>
      </c>
      <c r="AE146" s="11">
        <v>0</v>
      </c>
      <c r="AF146" s="11">
        <v>0</v>
      </c>
      <c r="AG146" s="11">
        <v>0</v>
      </c>
      <c r="AH146" s="11">
        <v>0.99199999999999999</v>
      </c>
      <c r="AI146" s="12">
        <v>0</v>
      </c>
      <c r="AJ146" s="11">
        <v>0</v>
      </c>
      <c r="AK146" s="10">
        <v>1</v>
      </c>
      <c r="AL146" s="11">
        <v>-0.46211999999999998</v>
      </c>
      <c r="AM146" s="11">
        <v>3.1097000000000001</v>
      </c>
      <c r="AN146" s="11">
        <v>0</v>
      </c>
      <c r="AO146" s="11">
        <v>1</v>
      </c>
      <c r="AP146" s="11">
        <v>-0.10466</v>
      </c>
      <c r="AQ146" s="11">
        <v>0.81915999999999989</v>
      </c>
      <c r="AR146" s="11">
        <v>0</v>
      </c>
      <c r="AS146" s="11">
        <v>1</v>
      </c>
      <c r="AT146" s="11">
        <v>-0.39424900000000002</v>
      </c>
      <c r="AU146" s="11">
        <v>3.8184999999999998</v>
      </c>
      <c r="AV146" s="11">
        <v>0</v>
      </c>
      <c r="AW146" s="11">
        <v>1</v>
      </c>
      <c r="AX146" s="11">
        <v>-5.8051000000000005E-2</v>
      </c>
      <c r="AY146" s="12">
        <v>0.81743999999999994</v>
      </c>
      <c r="AZ146" s="11">
        <v>0</v>
      </c>
      <c r="BA146" s="10">
        <v>0</v>
      </c>
      <c r="BB146" s="11">
        <v>44.89</v>
      </c>
      <c r="BC146" s="11">
        <v>0</v>
      </c>
      <c r="BD146" s="11">
        <v>0</v>
      </c>
      <c r="BE146" s="11">
        <v>1</v>
      </c>
      <c r="BF146" s="11">
        <v>-6.1389000000000013E-2</v>
      </c>
      <c r="BG146" s="11">
        <v>0.43371000000000004</v>
      </c>
      <c r="BH146" s="11">
        <v>0</v>
      </c>
      <c r="BI146" s="11">
        <v>0</v>
      </c>
      <c r="BJ146" s="11">
        <v>0.35149999999999998</v>
      </c>
      <c r="BK146" s="11">
        <v>0</v>
      </c>
      <c r="BL146" s="11">
        <v>0</v>
      </c>
      <c r="BM146" s="11">
        <v>0</v>
      </c>
      <c r="BN146" s="11">
        <v>0.74873999999999996</v>
      </c>
      <c r="BO146" s="11">
        <v>0</v>
      </c>
      <c r="BP146" s="9">
        <v>0</v>
      </c>
      <c r="BQ146" s="57">
        <v>25</v>
      </c>
    </row>
    <row r="147" spans="1:69" s="81" customFormat="1" ht="15.75" thickBot="1" x14ac:dyDescent="0.2">
      <c r="A147" s="71" t="s">
        <v>278</v>
      </c>
      <c r="B147" s="72" t="s">
        <v>89</v>
      </c>
      <c r="C147" s="72" t="s">
        <v>277</v>
      </c>
      <c r="D147" s="72" t="s">
        <v>234</v>
      </c>
      <c r="E147" s="73">
        <v>0</v>
      </c>
      <c r="F147" s="74">
        <v>82.536900000000003</v>
      </c>
      <c r="G147" s="75">
        <v>0</v>
      </c>
      <c r="H147" s="75">
        <v>0</v>
      </c>
      <c r="I147" s="75">
        <v>1</v>
      </c>
      <c r="J147" s="75">
        <v>-99.662199999999999</v>
      </c>
      <c r="K147" s="75">
        <v>21.4648</v>
      </c>
      <c r="L147" s="75">
        <v>0</v>
      </c>
      <c r="M147" s="75">
        <v>1</v>
      </c>
      <c r="N147" s="76">
        <v>1.44895</v>
      </c>
      <c r="O147" s="77">
        <v>7.0783100000000001</v>
      </c>
      <c r="P147" s="75">
        <v>0</v>
      </c>
      <c r="Q147" s="75">
        <v>0</v>
      </c>
      <c r="R147" s="74">
        <v>0.73377499999999996</v>
      </c>
      <c r="S147" s="78">
        <v>0</v>
      </c>
      <c r="T147" s="75">
        <v>0</v>
      </c>
      <c r="U147" s="73">
        <v>0</v>
      </c>
      <c r="V147" s="75">
        <v>20</v>
      </c>
      <c r="W147" s="75">
        <v>0</v>
      </c>
      <c r="X147" s="75">
        <v>0</v>
      </c>
      <c r="Y147" s="75">
        <v>1</v>
      </c>
      <c r="Z147" s="75">
        <v>5.7263000000000001E-2</v>
      </c>
      <c r="AA147" s="75">
        <v>0.165575</v>
      </c>
      <c r="AB147" s="75">
        <v>0</v>
      </c>
      <c r="AC147" s="75">
        <v>0</v>
      </c>
      <c r="AD147" s="75">
        <v>5.5316000000000001</v>
      </c>
      <c r="AE147" s="75">
        <v>0</v>
      </c>
      <c r="AF147" s="75">
        <v>0</v>
      </c>
      <c r="AG147" s="75">
        <v>0</v>
      </c>
      <c r="AH147" s="75">
        <v>0.99117900000000003</v>
      </c>
      <c r="AI147" s="78">
        <v>0</v>
      </c>
      <c r="AJ147" s="75">
        <v>0</v>
      </c>
      <c r="AK147" s="73">
        <v>1</v>
      </c>
      <c r="AL147" s="75">
        <v>-0.46211999999999998</v>
      </c>
      <c r="AM147" s="75">
        <v>3.1097000000000001</v>
      </c>
      <c r="AN147" s="75">
        <v>0</v>
      </c>
      <c r="AO147" s="75">
        <v>1</v>
      </c>
      <c r="AP147" s="75">
        <v>-0.10466</v>
      </c>
      <c r="AQ147" s="75">
        <v>0.81915999999999989</v>
      </c>
      <c r="AR147" s="75">
        <v>0</v>
      </c>
      <c r="AS147" s="75">
        <v>1</v>
      </c>
      <c r="AT147" s="75">
        <v>-0.39424900000000002</v>
      </c>
      <c r="AU147" s="75">
        <v>3.8184999999999998</v>
      </c>
      <c r="AV147" s="75">
        <v>0</v>
      </c>
      <c r="AW147" s="75">
        <v>1</v>
      </c>
      <c r="AX147" s="75">
        <v>-5.8051000000000005E-2</v>
      </c>
      <c r="AY147" s="78">
        <v>0.81743999999999994</v>
      </c>
      <c r="AZ147" s="75">
        <v>0</v>
      </c>
      <c r="BA147" s="73">
        <v>0</v>
      </c>
      <c r="BB147" s="75">
        <v>44.89</v>
      </c>
      <c r="BC147" s="75">
        <v>0</v>
      </c>
      <c r="BD147" s="75">
        <v>0</v>
      </c>
      <c r="BE147" s="75">
        <v>1</v>
      </c>
      <c r="BF147" s="75">
        <v>-6.1389000000000013E-2</v>
      </c>
      <c r="BG147" s="75">
        <v>0.43371000000000004</v>
      </c>
      <c r="BH147" s="75">
        <v>0</v>
      </c>
      <c r="BI147" s="75">
        <v>0</v>
      </c>
      <c r="BJ147" s="75">
        <v>0.35149999999999998</v>
      </c>
      <c r="BK147" s="75">
        <v>0</v>
      </c>
      <c r="BL147" s="75">
        <v>0</v>
      </c>
      <c r="BM147" s="75">
        <v>0</v>
      </c>
      <c r="BN147" s="75">
        <v>0.74873999999999996</v>
      </c>
      <c r="BO147" s="75">
        <v>0</v>
      </c>
      <c r="BP147" s="79">
        <v>0</v>
      </c>
      <c r="BQ147" s="80">
        <v>2</v>
      </c>
    </row>
    <row r="148" spans="1:69" s="81" customFormat="1" ht="15.75" thickBot="1" x14ac:dyDescent="0.2">
      <c r="A148" s="71" t="s">
        <v>279</v>
      </c>
      <c r="B148" s="72" t="s">
        <v>89</v>
      </c>
      <c r="C148" s="72" t="s">
        <v>277</v>
      </c>
      <c r="D148" s="72" t="s">
        <v>234</v>
      </c>
      <c r="E148" s="73">
        <v>0</v>
      </c>
      <c r="F148" s="74">
        <v>44.936300000000003</v>
      </c>
      <c r="G148" s="75">
        <v>0</v>
      </c>
      <c r="H148" s="75">
        <v>0</v>
      </c>
      <c r="I148" s="75">
        <v>1</v>
      </c>
      <c r="J148" s="75">
        <v>-3.14913</v>
      </c>
      <c r="K148" s="75">
        <v>13.528499999999999</v>
      </c>
      <c r="L148" s="75">
        <v>0</v>
      </c>
      <c r="M148" s="75">
        <v>1</v>
      </c>
      <c r="N148" s="76">
        <v>23.825700000000001</v>
      </c>
      <c r="O148" s="77">
        <v>3.76152</v>
      </c>
      <c r="P148" s="75">
        <v>0</v>
      </c>
      <c r="Q148" s="75">
        <v>0</v>
      </c>
      <c r="R148" s="74">
        <v>0.91238799999999998</v>
      </c>
      <c r="S148" s="78">
        <v>0</v>
      </c>
      <c r="T148" s="75">
        <v>0</v>
      </c>
      <c r="U148" s="73">
        <v>0</v>
      </c>
      <c r="V148" s="75">
        <v>20</v>
      </c>
      <c r="W148" s="75">
        <v>0</v>
      </c>
      <c r="X148" s="75">
        <v>0</v>
      </c>
      <c r="Y148" s="75">
        <v>1</v>
      </c>
      <c r="Z148" s="75">
        <v>-0.1</v>
      </c>
      <c r="AA148" s="75">
        <v>0.17088999999999999</v>
      </c>
      <c r="AB148" s="75">
        <v>0</v>
      </c>
      <c r="AC148" s="75">
        <v>0</v>
      </c>
      <c r="AD148" s="75">
        <v>24.569400000000002</v>
      </c>
      <c r="AE148" s="75">
        <v>0</v>
      </c>
      <c r="AF148" s="75">
        <v>0</v>
      </c>
      <c r="AG148" s="75">
        <v>0</v>
      </c>
      <c r="AH148" s="75">
        <v>0.998116</v>
      </c>
      <c r="AI148" s="78">
        <v>0</v>
      </c>
      <c r="AJ148" s="75">
        <v>0</v>
      </c>
      <c r="AK148" s="73">
        <v>1</v>
      </c>
      <c r="AL148" s="75">
        <v>-0.46211999999999998</v>
      </c>
      <c r="AM148" s="75">
        <v>3.1097000000000001</v>
      </c>
      <c r="AN148" s="75">
        <v>0</v>
      </c>
      <c r="AO148" s="75">
        <v>1</v>
      </c>
      <c r="AP148" s="75">
        <v>-0.10466</v>
      </c>
      <c r="AQ148" s="75">
        <v>0.81915999999999989</v>
      </c>
      <c r="AR148" s="75">
        <v>0</v>
      </c>
      <c r="AS148" s="75">
        <v>1</v>
      </c>
      <c r="AT148" s="75">
        <v>-0.39424900000000002</v>
      </c>
      <c r="AU148" s="75">
        <v>3.8184999999999998</v>
      </c>
      <c r="AV148" s="75">
        <v>0</v>
      </c>
      <c r="AW148" s="75">
        <v>1</v>
      </c>
      <c r="AX148" s="75">
        <v>-5.8051000000000005E-2</v>
      </c>
      <c r="AY148" s="78">
        <v>0.81743999999999994</v>
      </c>
      <c r="AZ148" s="75">
        <v>0</v>
      </c>
      <c r="BA148" s="73">
        <v>0</v>
      </c>
      <c r="BB148" s="75">
        <v>44.89</v>
      </c>
      <c r="BC148" s="75">
        <v>0</v>
      </c>
      <c r="BD148" s="75">
        <v>0</v>
      </c>
      <c r="BE148" s="75">
        <v>1</v>
      </c>
      <c r="BF148" s="75">
        <v>-6.1389000000000013E-2</v>
      </c>
      <c r="BG148" s="75">
        <v>0.43371000000000004</v>
      </c>
      <c r="BH148" s="75">
        <v>0</v>
      </c>
      <c r="BI148" s="75">
        <v>0</v>
      </c>
      <c r="BJ148" s="75">
        <v>0.35149999999999998</v>
      </c>
      <c r="BK148" s="75">
        <v>0</v>
      </c>
      <c r="BL148" s="75">
        <v>0</v>
      </c>
      <c r="BM148" s="75">
        <v>0</v>
      </c>
      <c r="BN148" s="75">
        <v>0.74873999999999996</v>
      </c>
      <c r="BO148" s="75">
        <v>0</v>
      </c>
      <c r="BP148" s="79">
        <v>0</v>
      </c>
      <c r="BQ148" s="80">
        <v>3</v>
      </c>
    </row>
    <row r="149" spans="1:69" s="81" customFormat="1" ht="15.75" thickBot="1" x14ac:dyDescent="0.2">
      <c r="A149" s="71" t="s">
        <v>280</v>
      </c>
      <c r="B149" s="72" t="s">
        <v>89</v>
      </c>
      <c r="C149" s="72" t="s">
        <v>277</v>
      </c>
      <c r="D149" s="72" t="s">
        <v>234</v>
      </c>
      <c r="E149" s="73">
        <v>0</v>
      </c>
      <c r="F149" s="74">
        <v>59.169199999999996</v>
      </c>
      <c r="G149" s="75">
        <v>0</v>
      </c>
      <c r="H149" s="75">
        <v>0</v>
      </c>
      <c r="I149" s="75">
        <v>1</v>
      </c>
      <c r="J149" s="75">
        <v>-39.157299999999999</v>
      </c>
      <c r="K149" s="75">
        <v>28.040700000000001</v>
      </c>
      <c r="L149" s="75">
        <v>0</v>
      </c>
      <c r="M149" s="75">
        <v>1</v>
      </c>
      <c r="N149" s="76">
        <v>49.999899999999997</v>
      </c>
      <c r="O149" s="77">
        <v>0.2</v>
      </c>
      <c r="P149" s="75">
        <v>0</v>
      </c>
      <c r="Q149" s="75">
        <v>0</v>
      </c>
      <c r="R149" s="74">
        <v>0.98503700000000005</v>
      </c>
      <c r="S149" s="78">
        <v>0</v>
      </c>
      <c r="T149" s="75">
        <v>0</v>
      </c>
      <c r="U149" s="73">
        <v>0</v>
      </c>
      <c r="V149" s="75">
        <v>20</v>
      </c>
      <c r="W149" s="75">
        <v>0</v>
      </c>
      <c r="X149" s="75">
        <v>0</v>
      </c>
      <c r="Y149" s="75">
        <v>1</v>
      </c>
      <c r="Z149" s="75">
        <v>-0.1</v>
      </c>
      <c r="AA149" s="75">
        <v>0.140982</v>
      </c>
      <c r="AB149" s="75">
        <v>0</v>
      </c>
      <c r="AC149" s="75">
        <v>0</v>
      </c>
      <c r="AD149" s="75">
        <v>10.4711</v>
      </c>
      <c r="AE149" s="75">
        <v>0</v>
      </c>
      <c r="AF149" s="75">
        <v>0</v>
      </c>
      <c r="AG149" s="75">
        <v>0</v>
      </c>
      <c r="AH149" s="75">
        <v>0.99822599999999995</v>
      </c>
      <c r="AI149" s="78">
        <v>0</v>
      </c>
      <c r="AJ149" s="75">
        <v>0</v>
      </c>
      <c r="AK149" s="73">
        <v>1</v>
      </c>
      <c r="AL149" s="75">
        <v>-0.46211999999999998</v>
      </c>
      <c r="AM149" s="75">
        <v>3.1097000000000001</v>
      </c>
      <c r="AN149" s="75">
        <v>0</v>
      </c>
      <c r="AO149" s="75">
        <v>1</v>
      </c>
      <c r="AP149" s="75">
        <v>-0.10466</v>
      </c>
      <c r="AQ149" s="75">
        <v>0.81915999999999989</v>
      </c>
      <c r="AR149" s="75">
        <v>0</v>
      </c>
      <c r="AS149" s="75">
        <v>1</v>
      </c>
      <c r="AT149" s="75">
        <v>-0.39424900000000002</v>
      </c>
      <c r="AU149" s="75">
        <v>3.8184999999999998</v>
      </c>
      <c r="AV149" s="75">
        <v>0</v>
      </c>
      <c r="AW149" s="75">
        <v>1</v>
      </c>
      <c r="AX149" s="75">
        <v>-5.8051000000000005E-2</v>
      </c>
      <c r="AY149" s="78">
        <v>0.81743999999999994</v>
      </c>
      <c r="AZ149" s="75">
        <v>0</v>
      </c>
      <c r="BA149" s="73">
        <v>0</v>
      </c>
      <c r="BB149" s="75">
        <v>44.89</v>
      </c>
      <c r="BC149" s="75">
        <v>0</v>
      </c>
      <c r="BD149" s="75">
        <v>0</v>
      </c>
      <c r="BE149" s="75">
        <v>1</v>
      </c>
      <c r="BF149" s="75">
        <v>-6.1389000000000013E-2</v>
      </c>
      <c r="BG149" s="75">
        <v>0.43371000000000004</v>
      </c>
      <c r="BH149" s="75">
        <v>0</v>
      </c>
      <c r="BI149" s="75">
        <v>0</v>
      </c>
      <c r="BJ149" s="75">
        <v>0.35149999999999998</v>
      </c>
      <c r="BK149" s="75">
        <v>0</v>
      </c>
      <c r="BL149" s="75">
        <v>0</v>
      </c>
      <c r="BM149" s="75">
        <v>0</v>
      </c>
      <c r="BN149" s="75">
        <v>0.74873999999999996</v>
      </c>
      <c r="BO149" s="75">
        <v>0</v>
      </c>
      <c r="BP149" s="79">
        <v>0</v>
      </c>
      <c r="BQ149" s="80">
        <v>4</v>
      </c>
    </row>
    <row r="150" spans="1:69" s="81" customFormat="1" ht="15.75" thickBot="1" x14ac:dyDescent="0.2">
      <c r="A150" s="71" t="s">
        <v>300</v>
      </c>
      <c r="B150" s="72" t="s">
        <v>89</v>
      </c>
      <c r="C150" s="72" t="s">
        <v>277</v>
      </c>
      <c r="D150" s="72" t="s">
        <v>234</v>
      </c>
      <c r="E150" s="73">
        <v>0</v>
      </c>
      <c r="F150" s="74">
        <v>65.808199999999999</v>
      </c>
      <c r="G150" s="75">
        <v>0</v>
      </c>
      <c r="H150" s="75">
        <v>0</v>
      </c>
      <c r="I150" s="75">
        <v>1</v>
      </c>
      <c r="J150" s="75">
        <v>57.414700000000003</v>
      </c>
      <c r="K150" s="75">
        <v>1</v>
      </c>
      <c r="L150" s="75">
        <v>0</v>
      </c>
      <c r="M150" s="75">
        <v>1</v>
      </c>
      <c r="N150" s="76">
        <v>-35</v>
      </c>
      <c r="O150" s="77">
        <v>39.847999999999999</v>
      </c>
      <c r="P150" s="75">
        <v>0</v>
      </c>
      <c r="Q150" s="75">
        <v>0</v>
      </c>
      <c r="R150" s="74">
        <v>0.94492500000000001</v>
      </c>
      <c r="S150" s="78">
        <v>0</v>
      </c>
      <c r="T150" s="75">
        <v>0</v>
      </c>
      <c r="U150" s="73">
        <v>0</v>
      </c>
      <c r="V150" s="75">
        <v>20</v>
      </c>
      <c r="W150" s="75">
        <v>0</v>
      </c>
      <c r="X150" s="75">
        <v>0</v>
      </c>
      <c r="Y150" s="75">
        <v>1</v>
      </c>
      <c r="Z150" s="75">
        <v>-0.1</v>
      </c>
      <c r="AA150" s="75">
        <v>0.13166</v>
      </c>
      <c r="AB150" s="75">
        <v>0</v>
      </c>
      <c r="AC150" s="75">
        <v>0</v>
      </c>
      <c r="AD150" s="75">
        <v>14.6456</v>
      </c>
      <c r="AE150" s="75">
        <v>0</v>
      </c>
      <c r="AF150" s="75">
        <v>0</v>
      </c>
      <c r="AG150" s="75">
        <v>0</v>
      </c>
      <c r="AH150" s="75">
        <v>0.99892099999999995</v>
      </c>
      <c r="AI150" s="78">
        <v>0</v>
      </c>
      <c r="AJ150" s="75">
        <v>0</v>
      </c>
      <c r="AK150" s="73">
        <v>1</v>
      </c>
      <c r="AL150" s="75">
        <v>-0.46211999999999998</v>
      </c>
      <c r="AM150" s="75">
        <v>3.1097000000000001</v>
      </c>
      <c r="AN150" s="75">
        <v>0</v>
      </c>
      <c r="AO150" s="75">
        <v>1</v>
      </c>
      <c r="AP150" s="75">
        <v>-0.10466</v>
      </c>
      <c r="AQ150" s="75">
        <v>0.81915999999999989</v>
      </c>
      <c r="AR150" s="75">
        <v>0</v>
      </c>
      <c r="AS150" s="75">
        <v>1</v>
      </c>
      <c r="AT150" s="75">
        <v>-0.39424900000000002</v>
      </c>
      <c r="AU150" s="75">
        <v>3.8184999999999998</v>
      </c>
      <c r="AV150" s="75">
        <v>0</v>
      </c>
      <c r="AW150" s="75">
        <v>1</v>
      </c>
      <c r="AX150" s="75">
        <v>-5.8051000000000005E-2</v>
      </c>
      <c r="AY150" s="78">
        <v>0.81743999999999994</v>
      </c>
      <c r="AZ150" s="75">
        <v>0</v>
      </c>
      <c r="BA150" s="73">
        <v>0</v>
      </c>
      <c r="BB150" s="75">
        <v>44.89</v>
      </c>
      <c r="BC150" s="75">
        <v>0</v>
      </c>
      <c r="BD150" s="75">
        <v>0</v>
      </c>
      <c r="BE150" s="75">
        <v>1</v>
      </c>
      <c r="BF150" s="75">
        <v>-6.1389000000000013E-2</v>
      </c>
      <c r="BG150" s="75">
        <v>0.43371000000000004</v>
      </c>
      <c r="BH150" s="75">
        <v>0</v>
      </c>
      <c r="BI150" s="75">
        <v>0</v>
      </c>
      <c r="BJ150" s="75">
        <v>0.35149999999999998</v>
      </c>
      <c r="BK150" s="75">
        <v>0</v>
      </c>
      <c r="BL150" s="75">
        <v>0</v>
      </c>
      <c r="BM150" s="75">
        <v>0</v>
      </c>
      <c r="BN150" s="75">
        <v>0.74873999999999996</v>
      </c>
      <c r="BO150" s="75">
        <v>0</v>
      </c>
      <c r="BP150" s="79">
        <v>0</v>
      </c>
      <c r="BQ150" s="80">
        <v>5</v>
      </c>
    </row>
    <row r="151" spans="1:69" s="81" customFormat="1" ht="15.75" thickBot="1" x14ac:dyDescent="0.2">
      <c r="A151" s="71" t="s">
        <v>301</v>
      </c>
      <c r="B151" s="72" t="s">
        <v>89</v>
      </c>
      <c r="C151" s="72" t="s">
        <v>277</v>
      </c>
      <c r="D151" s="72" t="s">
        <v>234</v>
      </c>
      <c r="E151" s="73">
        <v>0</v>
      </c>
      <c r="F151" s="74">
        <v>700</v>
      </c>
      <c r="G151" s="75">
        <v>0</v>
      </c>
      <c r="H151" s="75">
        <v>0</v>
      </c>
      <c r="I151" s="75">
        <v>1</v>
      </c>
      <c r="J151" s="75">
        <v>-120</v>
      </c>
      <c r="K151" s="75">
        <v>82.011799999999994</v>
      </c>
      <c r="L151" s="75">
        <v>0</v>
      </c>
      <c r="M151" s="75">
        <v>1</v>
      </c>
      <c r="N151" s="76">
        <v>-35</v>
      </c>
      <c r="O151" s="77">
        <v>35.924500000000002</v>
      </c>
      <c r="P151" s="75">
        <v>0</v>
      </c>
      <c r="Q151" s="75">
        <v>0</v>
      </c>
      <c r="R151" s="74">
        <v>0.87013700000000005</v>
      </c>
      <c r="S151" s="78">
        <v>0</v>
      </c>
      <c r="T151" s="75">
        <v>0</v>
      </c>
      <c r="U151" s="73">
        <v>0</v>
      </c>
      <c r="V151" s="75">
        <v>20</v>
      </c>
      <c r="W151" s="75">
        <v>0</v>
      </c>
      <c r="X151" s="75">
        <v>0</v>
      </c>
      <c r="Y151" s="75">
        <v>1</v>
      </c>
      <c r="Z151" s="75">
        <v>8.3968399999999999E-2</v>
      </c>
      <c r="AA151" s="75">
        <v>0.100034</v>
      </c>
      <c r="AB151" s="75">
        <v>0</v>
      </c>
      <c r="AC151" s="75">
        <v>0</v>
      </c>
      <c r="AD151" s="75">
        <v>34.333199999999998</v>
      </c>
      <c r="AE151" s="75">
        <v>0</v>
      </c>
      <c r="AF151" s="75">
        <v>0</v>
      </c>
      <c r="AG151" s="75">
        <v>0</v>
      </c>
      <c r="AH151" s="75">
        <v>0.99901499999999999</v>
      </c>
      <c r="AI151" s="78">
        <v>0</v>
      </c>
      <c r="AJ151" s="75">
        <v>0</v>
      </c>
      <c r="AK151" s="73">
        <v>1</v>
      </c>
      <c r="AL151" s="75">
        <v>-0.46211999999999998</v>
      </c>
      <c r="AM151" s="75">
        <v>3.1097000000000001</v>
      </c>
      <c r="AN151" s="75">
        <v>0</v>
      </c>
      <c r="AO151" s="75">
        <v>1</v>
      </c>
      <c r="AP151" s="75">
        <v>-0.10466</v>
      </c>
      <c r="AQ151" s="75">
        <v>0.81915999999999989</v>
      </c>
      <c r="AR151" s="75">
        <v>0</v>
      </c>
      <c r="AS151" s="75">
        <v>1</v>
      </c>
      <c r="AT151" s="75">
        <v>-0.39424900000000002</v>
      </c>
      <c r="AU151" s="75">
        <v>3.8184999999999998</v>
      </c>
      <c r="AV151" s="75">
        <v>0</v>
      </c>
      <c r="AW151" s="75">
        <v>1</v>
      </c>
      <c r="AX151" s="75">
        <v>-5.8051000000000005E-2</v>
      </c>
      <c r="AY151" s="78">
        <v>0.81743999999999994</v>
      </c>
      <c r="AZ151" s="75">
        <v>0</v>
      </c>
      <c r="BA151" s="73">
        <v>0</v>
      </c>
      <c r="BB151" s="75">
        <v>44.89</v>
      </c>
      <c r="BC151" s="75">
        <v>0</v>
      </c>
      <c r="BD151" s="75">
        <v>0</v>
      </c>
      <c r="BE151" s="75">
        <v>1</v>
      </c>
      <c r="BF151" s="75">
        <v>-6.1389000000000013E-2</v>
      </c>
      <c r="BG151" s="75">
        <v>0.43371000000000004</v>
      </c>
      <c r="BH151" s="75">
        <v>0</v>
      </c>
      <c r="BI151" s="75">
        <v>0</v>
      </c>
      <c r="BJ151" s="75">
        <v>0.35149999999999998</v>
      </c>
      <c r="BK151" s="75">
        <v>0</v>
      </c>
      <c r="BL151" s="75">
        <v>0</v>
      </c>
      <c r="BM151" s="75">
        <v>0</v>
      </c>
      <c r="BN151" s="75">
        <v>0.74873999999999996</v>
      </c>
      <c r="BO151" s="75">
        <v>0</v>
      </c>
      <c r="BP151" s="79">
        <v>0</v>
      </c>
      <c r="BQ151" s="80">
        <v>6</v>
      </c>
    </row>
    <row r="152" spans="1:69" s="81" customFormat="1" ht="15.75" thickBot="1" x14ac:dyDescent="0.2">
      <c r="A152" s="71" t="s">
        <v>281</v>
      </c>
      <c r="B152" s="72" t="s">
        <v>89</v>
      </c>
      <c r="C152" s="72" t="s">
        <v>277</v>
      </c>
      <c r="D152" s="72" t="s">
        <v>234</v>
      </c>
      <c r="E152" s="73">
        <v>0</v>
      </c>
      <c r="F152" s="74">
        <v>700</v>
      </c>
      <c r="G152" s="75">
        <v>0</v>
      </c>
      <c r="H152" s="75">
        <v>0</v>
      </c>
      <c r="I152" s="75">
        <v>1</v>
      </c>
      <c r="J152" s="75">
        <v>42.487400000000001</v>
      </c>
      <c r="K152" s="75">
        <v>1</v>
      </c>
      <c r="L152" s="75">
        <v>0</v>
      </c>
      <c r="M152" s="75">
        <v>1</v>
      </c>
      <c r="N152" s="76">
        <v>44.054499999999997</v>
      </c>
      <c r="O152" s="77">
        <v>0.2</v>
      </c>
      <c r="P152" s="75">
        <v>0</v>
      </c>
      <c r="Q152" s="75">
        <v>0</v>
      </c>
      <c r="R152" s="74">
        <v>0.99683900000000003</v>
      </c>
      <c r="S152" s="78">
        <v>0</v>
      </c>
      <c r="T152" s="75">
        <v>0</v>
      </c>
      <c r="U152" s="73">
        <v>0</v>
      </c>
      <c r="V152" s="75">
        <v>20</v>
      </c>
      <c r="W152" s="75">
        <v>0</v>
      </c>
      <c r="X152" s="75">
        <v>0</v>
      </c>
      <c r="Y152" s="75">
        <v>1</v>
      </c>
      <c r="Z152" s="75">
        <v>-0.1</v>
      </c>
      <c r="AA152" s="75">
        <v>0.15537699999999999</v>
      </c>
      <c r="AB152" s="75">
        <v>0</v>
      </c>
      <c r="AC152" s="75">
        <v>0</v>
      </c>
      <c r="AD152" s="75">
        <v>12.6478</v>
      </c>
      <c r="AE152" s="75">
        <v>0</v>
      </c>
      <c r="AF152" s="75">
        <v>0</v>
      </c>
      <c r="AG152" s="75">
        <v>0</v>
      </c>
      <c r="AH152" s="75">
        <v>0.99421700000000002</v>
      </c>
      <c r="AI152" s="78">
        <v>0</v>
      </c>
      <c r="AJ152" s="75">
        <v>0</v>
      </c>
      <c r="AK152" s="73">
        <v>1</v>
      </c>
      <c r="AL152" s="75">
        <v>-0.46211999999999998</v>
      </c>
      <c r="AM152" s="75">
        <v>3.1097000000000001</v>
      </c>
      <c r="AN152" s="75">
        <v>0</v>
      </c>
      <c r="AO152" s="75">
        <v>1</v>
      </c>
      <c r="AP152" s="75">
        <v>-0.10466</v>
      </c>
      <c r="AQ152" s="75">
        <v>0.81915999999999989</v>
      </c>
      <c r="AR152" s="75">
        <v>0</v>
      </c>
      <c r="AS152" s="75">
        <v>1</v>
      </c>
      <c r="AT152" s="75">
        <v>-0.39424900000000002</v>
      </c>
      <c r="AU152" s="75">
        <v>3.8184999999999998</v>
      </c>
      <c r="AV152" s="75">
        <v>0</v>
      </c>
      <c r="AW152" s="75">
        <v>1</v>
      </c>
      <c r="AX152" s="75">
        <v>-5.8051000000000005E-2</v>
      </c>
      <c r="AY152" s="78">
        <v>0.81743999999999994</v>
      </c>
      <c r="AZ152" s="75">
        <v>0</v>
      </c>
      <c r="BA152" s="73">
        <v>0</v>
      </c>
      <c r="BB152" s="75">
        <v>44.89</v>
      </c>
      <c r="BC152" s="75">
        <v>0</v>
      </c>
      <c r="BD152" s="75">
        <v>0</v>
      </c>
      <c r="BE152" s="75">
        <v>1</v>
      </c>
      <c r="BF152" s="75">
        <v>-6.1389000000000013E-2</v>
      </c>
      <c r="BG152" s="75">
        <v>0.43371000000000004</v>
      </c>
      <c r="BH152" s="75">
        <v>0</v>
      </c>
      <c r="BI152" s="75">
        <v>0</v>
      </c>
      <c r="BJ152" s="75">
        <v>0.35149999999999998</v>
      </c>
      <c r="BK152" s="75">
        <v>0</v>
      </c>
      <c r="BL152" s="75">
        <v>0</v>
      </c>
      <c r="BM152" s="75">
        <v>0</v>
      </c>
      <c r="BN152" s="75">
        <v>0.74873999999999996</v>
      </c>
      <c r="BO152" s="75">
        <v>0</v>
      </c>
      <c r="BP152" s="79">
        <v>0</v>
      </c>
      <c r="BQ152" s="80">
        <v>7</v>
      </c>
    </row>
    <row r="153" spans="1:69" s="81" customFormat="1" ht="15.75" thickBot="1" x14ac:dyDescent="0.2">
      <c r="A153" s="71" t="s">
        <v>282</v>
      </c>
      <c r="B153" s="72" t="s">
        <v>89</v>
      </c>
      <c r="C153" s="72" t="s">
        <v>277</v>
      </c>
      <c r="D153" s="72" t="s">
        <v>234</v>
      </c>
      <c r="E153" s="73">
        <v>0</v>
      </c>
      <c r="F153" s="74">
        <v>700</v>
      </c>
      <c r="G153" s="75">
        <v>0</v>
      </c>
      <c r="H153" s="75">
        <v>0</v>
      </c>
      <c r="I153" s="75">
        <v>1</v>
      </c>
      <c r="J153" s="75">
        <v>-96.436400000000006</v>
      </c>
      <c r="K153" s="75">
        <v>120</v>
      </c>
      <c r="L153" s="75">
        <v>0</v>
      </c>
      <c r="M153" s="75">
        <v>1</v>
      </c>
      <c r="N153" s="76">
        <v>-35</v>
      </c>
      <c r="O153" s="77">
        <v>46.9148</v>
      </c>
      <c r="P153" s="75">
        <v>0</v>
      </c>
      <c r="Q153" s="75">
        <v>0</v>
      </c>
      <c r="R153" s="74">
        <v>0.65379900000000002</v>
      </c>
      <c r="S153" s="78">
        <v>0</v>
      </c>
      <c r="T153" s="75">
        <v>0</v>
      </c>
      <c r="U153" s="73">
        <v>0</v>
      </c>
      <c r="V153" s="75">
        <v>20</v>
      </c>
      <c r="W153" s="75">
        <v>0</v>
      </c>
      <c r="X153" s="75">
        <v>0</v>
      </c>
      <c r="Y153" s="75">
        <v>1</v>
      </c>
      <c r="Z153" s="75">
        <v>-3.3851800000000001E-2</v>
      </c>
      <c r="AA153" s="75">
        <v>0.1</v>
      </c>
      <c r="AB153" s="75">
        <v>0</v>
      </c>
      <c r="AC153" s="75">
        <v>0</v>
      </c>
      <c r="AD153" s="75">
        <v>40</v>
      </c>
      <c r="AE153" s="75">
        <v>0</v>
      </c>
      <c r="AF153" s="75">
        <v>0</v>
      </c>
      <c r="AG153" s="75">
        <v>0</v>
      </c>
      <c r="AH153" s="75">
        <v>1.25993E-9</v>
      </c>
      <c r="AI153" s="78">
        <v>0</v>
      </c>
      <c r="AJ153" s="75">
        <v>0</v>
      </c>
      <c r="AK153" s="73">
        <v>1</v>
      </c>
      <c r="AL153" s="75">
        <v>-0.46211999999999998</v>
      </c>
      <c r="AM153" s="75">
        <v>3.1097000000000001</v>
      </c>
      <c r="AN153" s="75">
        <v>0</v>
      </c>
      <c r="AO153" s="75">
        <v>1</v>
      </c>
      <c r="AP153" s="75">
        <v>-0.10466</v>
      </c>
      <c r="AQ153" s="75">
        <v>0.81915999999999989</v>
      </c>
      <c r="AR153" s="75">
        <v>0</v>
      </c>
      <c r="AS153" s="75">
        <v>1</v>
      </c>
      <c r="AT153" s="75">
        <v>-0.39424900000000002</v>
      </c>
      <c r="AU153" s="75">
        <v>3.8184999999999998</v>
      </c>
      <c r="AV153" s="75">
        <v>0</v>
      </c>
      <c r="AW153" s="75">
        <v>1</v>
      </c>
      <c r="AX153" s="75">
        <v>-5.8051000000000005E-2</v>
      </c>
      <c r="AY153" s="78">
        <v>0.81743999999999994</v>
      </c>
      <c r="AZ153" s="75">
        <v>0</v>
      </c>
      <c r="BA153" s="73">
        <v>0</v>
      </c>
      <c r="BB153" s="75">
        <v>44.89</v>
      </c>
      <c r="BC153" s="75">
        <v>0</v>
      </c>
      <c r="BD153" s="75">
        <v>0</v>
      </c>
      <c r="BE153" s="75">
        <v>1</v>
      </c>
      <c r="BF153" s="75">
        <v>-6.1389000000000013E-2</v>
      </c>
      <c r="BG153" s="75">
        <v>0.43371000000000004</v>
      </c>
      <c r="BH153" s="75">
        <v>0</v>
      </c>
      <c r="BI153" s="75">
        <v>0</v>
      </c>
      <c r="BJ153" s="75">
        <v>0.35149999999999998</v>
      </c>
      <c r="BK153" s="75">
        <v>0</v>
      </c>
      <c r="BL153" s="75">
        <v>0</v>
      </c>
      <c r="BM153" s="75">
        <v>0</v>
      </c>
      <c r="BN153" s="75">
        <v>0.74873999999999996</v>
      </c>
      <c r="BO153" s="75">
        <v>0</v>
      </c>
      <c r="BP153" s="79">
        <v>0</v>
      </c>
      <c r="BQ153" s="80">
        <v>8</v>
      </c>
    </row>
    <row r="154" spans="1:69" s="81" customFormat="1" ht="15.75" thickBot="1" x14ac:dyDescent="0.2">
      <c r="A154" s="71" t="s">
        <v>283</v>
      </c>
      <c r="B154" s="72" t="s">
        <v>89</v>
      </c>
      <c r="C154" s="72" t="s">
        <v>277</v>
      </c>
      <c r="D154" s="72" t="s">
        <v>234</v>
      </c>
      <c r="E154" s="73">
        <v>0</v>
      </c>
      <c r="F154" s="74">
        <v>693.81799999999998</v>
      </c>
      <c r="G154" s="75">
        <v>0</v>
      </c>
      <c r="H154" s="75">
        <v>0</v>
      </c>
      <c r="I154" s="75">
        <v>1</v>
      </c>
      <c r="J154" s="75">
        <v>26.450600000000001</v>
      </c>
      <c r="K154" s="75">
        <v>32.2742</v>
      </c>
      <c r="L154" s="75">
        <v>0</v>
      </c>
      <c r="M154" s="75">
        <v>1</v>
      </c>
      <c r="N154" s="76">
        <v>49.9953</v>
      </c>
      <c r="O154" s="77">
        <v>34.6083</v>
      </c>
      <c r="P154" s="75">
        <v>0</v>
      </c>
      <c r="Q154" s="75">
        <v>0</v>
      </c>
      <c r="R154" s="74">
        <v>0.99761</v>
      </c>
      <c r="S154" s="78">
        <v>0</v>
      </c>
      <c r="T154" s="75">
        <v>0</v>
      </c>
      <c r="U154" s="73">
        <v>0</v>
      </c>
      <c r="V154" s="75">
        <v>20</v>
      </c>
      <c r="W154" s="75">
        <v>0</v>
      </c>
      <c r="X154" s="75">
        <v>0</v>
      </c>
      <c r="Y154" s="75">
        <v>1</v>
      </c>
      <c r="Z154" s="75">
        <v>-5.0004899999999998E-2</v>
      </c>
      <c r="AA154" s="75">
        <v>0.155886</v>
      </c>
      <c r="AB154" s="75">
        <v>0</v>
      </c>
      <c r="AC154" s="75">
        <v>0</v>
      </c>
      <c r="AD154" s="75">
        <v>40</v>
      </c>
      <c r="AE154" s="75">
        <v>0</v>
      </c>
      <c r="AF154" s="75">
        <v>0</v>
      </c>
      <c r="AG154" s="75">
        <v>0</v>
      </c>
      <c r="AH154" s="75">
        <v>2.2579900000000001E-13</v>
      </c>
      <c r="AI154" s="78">
        <v>0</v>
      </c>
      <c r="AJ154" s="75">
        <v>0</v>
      </c>
      <c r="AK154" s="73">
        <v>1</v>
      </c>
      <c r="AL154" s="75">
        <v>-0.46211999999999998</v>
      </c>
      <c r="AM154" s="75">
        <v>3.1097000000000001</v>
      </c>
      <c r="AN154" s="75">
        <v>0</v>
      </c>
      <c r="AO154" s="75">
        <v>1</v>
      </c>
      <c r="AP154" s="75">
        <v>-0.10466</v>
      </c>
      <c r="AQ154" s="75">
        <v>0.81915999999999989</v>
      </c>
      <c r="AR154" s="75">
        <v>0</v>
      </c>
      <c r="AS154" s="75">
        <v>1</v>
      </c>
      <c r="AT154" s="75">
        <v>-0.39424900000000002</v>
      </c>
      <c r="AU154" s="75">
        <v>3.8184999999999998</v>
      </c>
      <c r="AV154" s="75">
        <v>0</v>
      </c>
      <c r="AW154" s="75">
        <v>1</v>
      </c>
      <c r="AX154" s="75">
        <v>-5.8051000000000005E-2</v>
      </c>
      <c r="AY154" s="78">
        <v>0.81743999999999994</v>
      </c>
      <c r="AZ154" s="75">
        <v>0</v>
      </c>
      <c r="BA154" s="73">
        <v>0</v>
      </c>
      <c r="BB154" s="75">
        <v>44.89</v>
      </c>
      <c r="BC154" s="75">
        <v>0</v>
      </c>
      <c r="BD154" s="75">
        <v>0</v>
      </c>
      <c r="BE154" s="75">
        <v>1</v>
      </c>
      <c r="BF154" s="75">
        <v>-6.1389000000000013E-2</v>
      </c>
      <c r="BG154" s="75">
        <v>0.43371000000000004</v>
      </c>
      <c r="BH154" s="75">
        <v>0</v>
      </c>
      <c r="BI154" s="75">
        <v>0</v>
      </c>
      <c r="BJ154" s="75">
        <v>0.35149999999999998</v>
      </c>
      <c r="BK154" s="75">
        <v>0</v>
      </c>
      <c r="BL154" s="75">
        <v>0</v>
      </c>
      <c r="BM154" s="75">
        <v>0</v>
      </c>
      <c r="BN154" s="75">
        <v>0.74873999999999996</v>
      </c>
      <c r="BO154" s="75">
        <v>0</v>
      </c>
      <c r="BP154" s="79">
        <v>0</v>
      </c>
      <c r="BQ154" s="80">
        <v>9</v>
      </c>
    </row>
    <row r="155" spans="1:69" s="81" customFormat="1" ht="15.75" thickBot="1" x14ac:dyDescent="0.2">
      <c r="A155" s="71" t="s">
        <v>284</v>
      </c>
      <c r="B155" s="72" t="s">
        <v>89</v>
      </c>
      <c r="C155" s="72" t="s">
        <v>277</v>
      </c>
      <c r="D155" s="72" t="s">
        <v>234</v>
      </c>
      <c r="E155" s="73">
        <v>0</v>
      </c>
      <c r="F155" s="74">
        <v>656.10599999999999</v>
      </c>
      <c r="G155" s="75">
        <v>0</v>
      </c>
      <c r="H155" s="75">
        <v>0</v>
      </c>
      <c r="I155" s="75">
        <v>1</v>
      </c>
      <c r="J155" s="75">
        <v>0.65520599999999996</v>
      </c>
      <c r="K155" s="75">
        <v>25.618099999999998</v>
      </c>
      <c r="L155" s="75">
        <v>0</v>
      </c>
      <c r="M155" s="75">
        <v>1</v>
      </c>
      <c r="N155" s="76">
        <v>49.999000000000002</v>
      </c>
      <c r="O155" s="77">
        <v>32.216799999999999</v>
      </c>
      <c r="P155" s="75">
        <v>0</v>
      </c>
      <c r="Q155" s="75">
        <v>0</v>
      </c>
      <c r="R155" s="74">
        <v>0.99689300000000003</v>
      </c>
      <c r="S155" s="78">
        <v>0</v>
      </c>
      <c r="T155" s="75">
        <v>0</v>
      </c>
      <c r="U155" s="73">
        <v>0</v>
      </c>
      <c r="V155" s="75">
        <v>20</v>
      </c>
      <c r="W155" s="75">
        <v>0</v>
      </c>
      <c r="X155" s="75">
        <v>0</v>
      </c>
      <c r="Y155" s="75">
        <v>1</v>
      </c>
      <c r="Z155" s="75">
        <v>-4.4838999999999997E-2</v>
      </c>
      <c r="AA155" s="75">
        <v>0.173376</v>
      </c>
      <c r="AB155" s="75">
        <v>0</v>
      </c>
      <c r="AC155" s="75">
        <v>0</v>
      </c>
      <c r="AD155" s="75">
        <v>40</v>
      </c>
      <c r="AE155" s="75">
        <v>0</v>
      </c>
      <c r="AF155" s="75">
        <v>0</v>
      </c>
      <c r="AG155" s="75">
        <v>0</v>
      </c>
      <c r="AH155" s="75">
        <v>2.4587800000000002E-12</v>
      </c>
      <c r="AI155" s="78">
        <v>0</v>
      </c>
      <c r="AJ155" s="75">
        <v>0</v>
      </c>
      <c r="AK155" s="73">
        <v>1</v>
      </c>
      <c r="AL155" s="75">
        <v>0.16950000000000001</v>
      </c>
      <c r="AM155" s="75">
        <v>0.51500000000000001</v>
      </c>
      <c r="AN155" s="75">
        <v>0</v>
      </c>
      <c r="AO155" s="75">
        <v>1</v>
      </c>
      <c r="AP155" s="75">
        <v>3.9879999999999999E-2</v>
      </c>
      <c r="AQ155" s="75">
        <v>9.9519999999999997E-2</v>
      </c>
      <c r="AR155" s="75">
        <v>0</v>
      </c>
      <c r="AS155" s="75">
        <v>1</v>
      </c>
      <c r="AT155" s="75">
        <v>-7.9690000000000004E-3</v>
      </c>
      <c r="AU155" s="75">
        <v>6.5049999999999999</v>
      </c>
      <c r="AV155" s="75">
        <v>0</v>
      </c>
      <c r="AW155" s="75">
        <v>1</v>
      </c>
      <c r="AX155" s="75">
        <v>4.9940000000000002E-3</v>
      </c>
      <c r="AY155" s="78">
        <v>9.9779999999999994E-2</v>
      </c>
      <c r="AZ155" s="75">
        <v>0</v>
      </c>
      <c r="BA155" s="73">
        <v>0</v>
      </c>
      <c r="BB155" s="75">
        <v>44.89</v>
      </c>
      <c r="BC155" s="75">
        <v>0</v>
      </c>
      <c r="BD155" s="75">
        <v>0</v>
      </c>
      <c r="BE155" s="75">
        <v>1</v>
      </c>
      <c r="BF155" s="75">
        <v>1.9980000000000001E-2</v>
      </c>
      <c r="BG155" s="75">
        <v>9.9809999999999996E-2</v>
      </c>
      <c r="BH155" s="75">
        <v>0</v>
      </c>
      <c r="BI155" s="75">
        <v>0</v>
      </c>
      <c r="BJ155" s="75">
        <v>0.35149999999999998</v>
      </c>
      <c r="BK155" s="75">
        <v>0</v>
      </c>
      <c r="BL155" s="75">
        <v>0</v>
      </c>
      <c r="BM155" s="75">
        <v>0</v>
      </c>
      <c r="BN155" s="75">
        <v>0.3</v>
      </c>
      <c r="BO155" s="75">
        <v>0</v>
      </c>
      <c r="BP155" s="79">
        <v>0</v>
      </c>
      <c r="BQ155" s="80">
        <v>10</v>
      </c>
    </row>
    <row r="156" spans="1:69" s="81" customFormat="1" ht="15.75" thickBot="1" x14ac:dyDescent="0.2">
      <c r="A156" s="71" t="s">
        <v>285</v>
      </c>
      <c r="B156" s="72" t="s">
        <v>89</v>
      </c>
      <c r="C156" s="72" t="s">
        <v>277</v>
      </c>
      <c r="D156" s="72" t="s">
        <v>234</v>
      </c>
      <c r="E156" s="73">
        <v>0</v>
      </c>
      <c r="F156" s="74">
        <v>605.62099999999998</v>
      </c>
      <c r="G156" s="75">
        <v>0</v>
      </c>
      <c r="H156" s="75">
        <v>0</v>
      </c>
      <c r="I156" s="75">
        <v>1</v>
      </c>
      <c r="J156" s="75">
        <v>-14.264699999999999</v>
      </c>
      <c r="K156" s="75">
        <v>22.458500000000001</v>
      </c>
      <c r="L156" s="75">
        <v>0</v>
      </c>
      <c r="M156" s="75">
        <v>1</v>
      </c>
      <c r="N156" s="76">
        <v>49.998199999999997</v>
      </c>
      <c r="O156" s="77">
        <v>36.209200000000003</v>
      </c>
      <c r="P156" s="75">
        <v>0</v>
      </c>
      <c r="Q156" s="75">
        <v>0</v>
      </c>
      <c r="R156" s="74">
        <v>0.99555499999999997</v>
      </c>
      <c r="S156" s="78">
        <v>0</v>
      </c>
      <c r="T156" s="75">
        <v>0</v>
      </c>
      <c r="U156" s="73">
        <v>0</v>
      </c>
      <c r="V156" s="75">
        <v>20</v>
      </c>
      <c r="W156" s="75">
        <v>0</v>
      </c>
      <c r="X156" s="75">
        <v>0</v>
      </c>
      <c r="Y156" s="75">
        <v>1</v>
      </c>
      <c r="Z156" s="75">
        <v>-4.7333300000000002E-2</v>
      </c>
      <c r="AA156" s="75">
        <v>0.174453</v>
      </c>
      <c r="AB156" s="75">
        <v>0</v>
      </c>
      <c r="AC156" s="75">
        <v>0</v>
      </c>
      <c r="AD156" s="75">
        <v>40</v>
      </c>
      <c r="AE156" s="75">
        <v>0</v>
      </c>
      <c r="AF156" s="75">
        <v>0</v>
      </c>
      <c r="AG156" s="75">
        <v>0</v>
      </c>
      <c r="AH156" s="75">
        <v>3.5433700000000001E-12</v>
      </c>
      <c r="AI156" s="78">
        <v>0</v>
      </c>
      <c r="AJ156" s="75">
        <v>0</v>
      </c>
      <c r="AK156" s="73">
        <v>1</v>
      </c>
      <c r="AL156" s="75">
        <v>0.16950000000000001</v>
      </c>
      <c r="AM156" s="75">
        <v>0.51500000000000001</v>
      </c>
      <c r="AN156" s="75">
        <v>0</v>
      </c>
      <c r="AO156" s="75">
        <v>1</v>
      </c>
      <c r="AP156" s="75">
        <v>3.9879999999999999E-2</v>
      </c>
      <c r="AQ156" s="75">
        <v>9.9519999999999997E-2</v>
      </c>
      <c r="AR156" s="75">
        <v>0</v>
      </c>
      <c r="AS156" s="75">
        <v>1</v>
      </c>
      <c r="AT156" s="75">
        <v>-7.9690000000000004E-3</v>
      </c>
      <c r="AU156" s="75">
        <v>6.5049999999999999</v>
      </c>
      <c r="AV156" s="75">
        <v>0</v>
      </c>
      <c r="AW156" s="75">
        <v>1</v>
      </c>
      <c r="AX156" s="75">
        <v>4.9940000000000002E-3</v>
      </c>
      <c r="AY156" s="78">
        <v>9.9779999999999994E-2</v>
      </c>
      <c r="AZ156" s="75">
        <v>0</v>
      </c>
      <c r="BA156" s="73">
        <v>0</v>
      </c>
      <c r="BB156" s="75">
        <v>44.89</v>
      </c>
      <c r="BC156" s="75">
        <v>0</v>
      </c>
      <c r="BD156" s="75">
        <v>0</v>
      </c>
      <c r="BE156" s="75">
        <v>1</v>
      </c>
      <c r="BF156" s="75">
        <v>1.9980000000000001E-2</v>
      </c>
      <c r="BG156" s="75">
        <v>9.9809999999999996E-2</v>
      </c>
      <c r="BH156" s="75">
        <v>0</v>
      </c>
      <c r="BI156" s="75">
        <v>0</v>
      </c>
      <c r="BJ156" s="75">
        <v>0.35149999999999998</v>
      </c>
      <c r="BK156" s="75">
        <v>0</v>
      </c>
      <c r="BL156" s="75">
        <v>0</v>
      </c>
      <c r="BM156" s="75">
        <v>0</v>
      </c>
      <c r="BN156" s="75">
        <v>0.3</v>
      </c>
      <c r="BO156" s="75">
        <v>0</v>
      </c>
      <c r="BP156" s="79">
        <v>0</v>
      </c>
      <c r="BQ156" s="80">
        <v>11</v>
      </c>
    </row>
    <row r="157" spans="1:69" s="81" customFormat="1" ht="15.75" thickBot="1" x14ac:dyDescent="0.2">
      <c r="A157" s="71" t="s">
        <v>286</v>
      </c>
      <c r="B157" s="72" t="s">
        <v>89</v>
      </c>
      <c r="C157" s="72" t="s">
        <v>277</v>
      </c>
      <c r="D157" s="72" t="s">
        <v>234</v>
      </c>
      <c r="E157" s="73">
        <v>0</v>
      </c>
      <c r="F157" s="74">
        <v>699.99699999999996</v>
      </c>
      <c r="G157" s="75">
        <v>0</v>
      </c>
      <c r="H157" s="75">
        <v>0</v>
      </c>
      <c r="I157" s="75">
        <v>1</v>
      </c>
      <c r="J157" s="75">
        <v>-27.572900000000001</v>
      </c>
      <c r="K157" s="75">
        <v>22.293399999999998</v>
      </c>
      <c r="L157" s="75">
        <v>0</v>
      </c>
      <c r="M157" s="75">
        <v>1</v>
      </c>
      <c r="N157" s="76">
        <v>1.5986400000000001</v>
      </c>
      <c r="O157" s="77">
        <v>8.0482600000000009</v>
      </c>
      <c r="P157" s="75">
        <v>0</v>
      </c>
      <c r="Q157" s="75">
        <v>0</v>
      </c>
      <c r="R157" s="74">
        <v>0.81728500000000004</v>
      </c>
      <c r="S157" s="78">
        <v>0</v>
      </c>
      <c r="T157" s="75">
        <v>0</v>
      </c>
      <c r="U157" s="73">
        <v>0</v>
      </c>
      <c r="V157" s="75">
        <v>20</v>
      </c>
      <c r="W157" s="75">
        <v>0</v>
      </c>
      <c r="X157" s="75">
        <v>0</v>
      </c>
      <c r="Y157" s="75">
        <v>1</v>
      </c>
      <c r="Z157" s="75">
        <v>-3.2116400000000003E-2</v>
      </c>
      <c r="AA157" s="75">
        <v>0.22004399999999999</v>
      </c>
      <c r="AB157" s="75">
        <v>0</v>
      </c>
      <c r="AC157" s="75">
        <v>0</v>
      </c>
      <c r="AD157" s="75">
        <v>40</v>
      </c>
      <c r="AE157" s="75">
        <v>0</v>
      </c>
      <c r="AF157" s="75">
        <v>0</v>
      </c>
      <c r="AG157" s="75">
        <v>0</v>
      </c>
      <c r="AH157" s="75">
        <v>1.5510999999999999E-12</v>
      </c>
      <c r="AI157" s="78">
        <v>0</v>
      </c>
      <c r="AJ157" s="75">
        <v>0</v>
      </c>
      <c r="AK157" s="73">
        <v>1</v>
      </c>
      <c r="AL157" s="75">
        <v>0.16950000000000001</v>
      </c>
      <c r="AM157" s="75">
        <v>0.51500000000000001</v>
      </c>
      <c r="AN157" s="75">
        <v>0</v>
      </c>
      <c r="AO157" s="75">
        <v>1</v>
      </c>
      <c r="AP157" s="75">
        <v>3.9879999999999999E-2</v>
      </c>
      <c r="AQ157" s="75">
        <v>9.9519999999999997E-2</v>
      </c>
      <c r="AR157" s="75">
        <v>0</v>
      </c>
      <c r="AS157" s="75">
        <v>1</v>
      </c>
      <c r="AT157" s="75">
        <v>-7.9690000000000004E-3</v>
      </c>
      <c r="AU157" s="75">
        <v>6.5049999999999999</v>
      </c>
      <c r="AV157" s="75">
        <v>0</v>
      </c>
      <c r="AW157" s="75">
        <v>1</v>
      </c>
      <c r="AX157" s="75">
        <v>4.9940000000000002E-3</v>
      </c>
      <c r="AY157" s="78">
        <v>9.9779999999999994E-2</v>
      </c>
      <c r="AZ157" s="75">
        <v>0</v>
      </c>
      <c r="BA157" s="73">
        <v>0</v>
      </c>
      <c r="BB157" s="75">
        <v>44.89</v>
      </c>
      <c r="BC157" s="75">
        <v>0</v>
      </c>
      <c r="BD157" s="75">
        <v>0</v>
      </c>
      <c r="BE157" s="75">
        <v>1</v>
      </c>
      <c r="BF157" s="75">
        <v>1.9980000000000001E-2</v>
      </c>
      <c r="BG157" s="75">
        <v>9.9809999999999996E-2</v>
      </c>
      <c r="BH157" s="75">
        <v>0</v>
      </c>
      <c r="BI157" s="75">
        <v>0</v>
      </c>
      <c r="BJ157" s="75">
        <v>0.35149999999999998</v>
      </c>
      <c r="BK157" s="75">
        <v>0</v>
      </c>
      <c r="BL157" s="75">
        <v>0</v>
      </c>
      <c r="BM157" s="75">
        <v>0</v>
      </c>
      <c r="BN157" s="75">
        <v>0.3</v>
      </c>
      <c r="BO157" s="75">
        <v>0</v>
      </c>
      <c r="BP157" s="79">
        <v>0</v>
      </c>
      <c r="BQ157" s="80">
        <v>12</v>
      </c>
    </row>
    <row r="158" spans="1:69" s="81" customFormat="1" ht="15.75" thickBot="1" x14ac:dyDescent="0.2">
      <c r="A158" s="71" t="s">
        <v>287</v>
      </c>
      <c r="B158" s="72" t="s">
        <v>89</v>
      </c>
      <c r="C158" s="72" t="s">
        <v>277</v>
      </c>
      <c r="D158" s="72" t="s">
        <v>234</v>
      </c>
      <c r="E158" s="73">
        <v>0</v>
      </c>
      <c r="F158" s="74">
        <v>696.59400000000005</v>
      </c>
      <c r="G158" s="75">
        <v>0</v>
      </c>
      <c r="H158" s="75">
        <v>0</v>
      </c>
      <c r="I158" s="75">
        <v>1</v>
      </c>
      <c r="J158" s="75">
        <v>-28.423400000000001</v>
      </c>
      <c r="K158" s="75">
        <v>21.882100000000001</v>
      </c>
      <c r="L158" s="75">
        <v>0</v>
      </c>
      <c r="M158" s="75">
        <v>1</v>
      </c>
      <c r="N158" s="76">
        <v>4.3984199999999998</v>
      </c>
      <c r="O158" s="77">
        <v>12.8848</v>
      </c>
      <c r="P158" s="75">
        <v>0</v>
      </c>
      <c r="Q158" s="75">
        <v>0</v>
      </c>
      <c r="R158" s="74">
        <v>0.92542999999999997</v>
      </c>
      <c r="S158" s="78">
        <v>0</v>
      </c>
      <c r="T158" s="75">
        <v>0</v>
      </c>
      <c r="U158" s="73">
        <v>0</v>
      </c>
      <c r="V158" s="75">
        <v>20</v>
      </c>
      <c r="W158" s="75">
        <v>0</v>
      </c>
      <c r="X158" s="75">
        <v>0</v>
      </c>
      <c r="Y158" s="75">
        <v>1</v>
      </c>
      <c r="Z158" s="75">
        <v>-7.0630900000000002E-3</v>
      </c>
      <c r="AA158" s="75">
        <v>0.32440400000000003</v>
      </c>
      <c r="AB158" s="75">
        <v>0</v>
      </c>
      <c r="AC158" s="75">
        <v>0</v>
      </c>
      <c r="AD158" s="75">
        <v>1.00146E-2</v>
      </c>
      <c r="AE158" s="75">
        <v>0</v>
      </c>
      <c r="AF158" s="75">
        <v>0</v>
      </c>
      <c r="AG158" s="75">
        <v>0</v>
      </c>
      <c r="AH158" s="75">
        <v>2.78732E-14</v>
      </c>
      <c r="AI158" s="78">
        <v>0</v>
      </c>
      <c r="AJ158" s="75">
        <v>0</v>
      </c>
      <c r="AK158" s="73">
        <v>1</v>
      </c>
      <c r="AL158" s="75">
        <v>0.16950000000000001</v>
      </c>
      <c r="AM158" s="75">
        <v>0.51500000000000001</v>
      </c>
      <c r="AN158" s="75">
        <v>0</v>
      </c>
      <c r="AO158" s="75">
        <v>1</v>
      </c>
      <c r="AP158" s="75">
        <v>3.9879999999999999E-2</v>
      </c>
      <c r="AQ158" s="75">
        <v>9.9519999999999997E-2</v>
      </c>
      <c r="AR158" s="75">
        <v>0</v>
      </c>
      <c r="AS158" s="75">
        <v>1</v>
      </c>
      <c r="AT158" s="75">
        <v>-7.9690000000000004E-3</v>
      </c>
      <c r="AU158" s="75">
        <v>6.5049999999999999</v>
      </c>
      <c r="AV158" s="75">
        <v>0</v>
      </c>
      <c r="AW158" s="75">
        <v>1</v>
      </c>
      <c r="AX158" s="75">
        <v>4.9940000000000002E-3</v>
      </c>
      <c r="AY158" s="78">
        <v>9.9779999999999994E-2</v>
      </c>
      <c r="AZ158" s="75">
        <v>0</v>
      </c>
      <c r="BA158" s="73">
        <v>0</v>
      </c>
      <c r="BB158" s="75">
        <v>44.89</v>
      </c>
      <c r="BC158" s="75">
        <v>0</v>
      </c>
      <c r="BD158" s="75">
        <v>0</v>
      </c>
      <c r="BE158" s="75">
        <v>1</v>
      </c>
      <c r="BF158" s="75">
        <v>1.9980000000000001E-2</v>
      </c>
      <c r="BG158" s="75">
        <v>9.9809999999999996E-2</v>
      </c>
      <c r="BH158" s="75">
        <v>0</v>
      </c>
      <c r="BI158" s="75">
        <v>0</v>
      </c>
      <c r="BJ158" s="75">
        <v>0.35149999999999998</v>
      </c>
      <c r="BK158" s="75">
        <v>0</v>
      </c>
      <c r="BL158" s="75">
        <v>0</v>
      </c>
      <c r="BM158" s="75">
        <v>0</v>
      </c>
      <c r="BN158" s="75">
        <v>0.3</v>
      </c>
      <c r="BO158" s="75">
        <v>0</v>
      </c>
      <c r="BP158" s="79">
        <v>0</v>
      </c>
      <c r="BQ158" s="80">
        <v>13</v>
      </c>
    </row>
    <row r="159" spans="1:69" s="81" customFormat="1" ht="15.75" thickBot="1" x14ac:dyDescent="0.2">
      <c r="A159" s="71" t="s">
        <v>288</v>
      </c>
      <c r="B159" s="72" t="s">
        <v>89</v>
      </c>
      <c r="C159" s="72" t="s">
        <v>277</v>
      </c>
      <c r="D159" s="72" t="s">
        <v>234</v>
      </c>
      <c r="E159" s="73">
        <v>0</v>
      </c>
      <c r="F159" s="56">
        <v>360.98099999999999</v>
      </c>
      <c r="G159" s="75">
        <v>0</v>
      </c>
      <c r="H159" s="75">
        <v>0</v>
      </c>
      <c r="I159" s="75">
        <v>1</v>
      </c>
      <c r="J159" s="75">
        <v>-22.4</v>
      </c>
      <c r="K159" s="75">
        <v>21.323899999999998</v>
      </c>
      <c r="L159" s="75">
        <v>0</v>
      </c>
      <c r="M159" s="75">
        <v>1</v>
      </c>
      <c r="N159" s="76">
        <v>-1.0000610000000001</v>
      </c>
      <c r="O159" s="77">
        <v>5.48</v>
      </c>
      <c r="P159" s="75">
        <v>0</v>
      </c>
      <c r="Q159" s="75">
        <v>0</v>
      </c>
      <c r="R159" s="74">
        <v>0.90695000000000003</v>
      </c>
      <c r="S159" s="78">
        <v>0</v>
      </c>
      <c r="T159" s="75">
        <v>0</v>
      </c>
      <c r="U159" s="73">
        <v>0</v>
      </c>
      <c r="V159" s="75">
        <v>20</v>
      </c>
      <c r="W159" s="75">
        <v>0</v>
      </c>
      <c r="X159" s="75">
        <v>0</v>
      </c>
      <c r="Y159" s="75">
        <v>1</v>
      </c>
      <c r="Z159" s="75">
        <v>-3.548188E-2</v>
      </c>
      <c r="AA159" s="75">
        <v>0.20438392999999999</v>
      </c>
      <c r="AB159" s="75">
        <v>0</v>
      </c>
      <c r="AC159" s="75">
        <v>0</v>
      </c>
      <c r="AD159" s="75">
        <v>40</v>
      </c>
      <c r="AE159" s="75">
        <v>0</v>
      </c>
      <c r="AF159" s="75">
        <v>0</v>
      </c>
      <c r="AG159" s="75">
        <v>0</v>
      </c>
      <c r="AH159" s="11">
        <v>6.2800000000000005E-13</v>
      </c>
      <c r="AI159" s="78">
        <v>0</v>
      </c>
      <c r="AJ159" s="75">
        <v>0</v>
      </c>
      <c r="AK159" s="73">
        <v>1</v>
      </c>
      <c r="AL159" s="75">
        <v>0.16950000000000001</v>
      </c>
      <c r="AM159" s="75">
        <v>0.51500000000000001</v>
      </c>
      <c r="AN159" s="75">
        <v>0</v>
      </c>
      <c r="AO159" s="75">
        <v>1</v>
      </c>
      <c r="AP159" s="75">
        <v>3.9879999999999999E-2</v>
      </c>
      <c r="AQ159" s="75">
        <v>9.9519999999999997E-2</v>
      </c>
      <c r="AR159" s="75">
        <v>0</v>
      </c>
      <c r="AS159" s="75">
        <v>1</v>
      </c>
      <c r="AT159" s="75">
        <v>-7.9690000000000004E-3</v>
      </c>
      <c r="AU159" s="75">
        <v>6.5049999999999999</v>
      </c>
      <c r="AV159" s="75">
        <v>0</v>
      </c>
      <c r="AW159" s="75">
        <v>1</v>
      </c>
      <c r="AX159" s="75">
        <v>4.9940000000000002E-3</v>
      </c>
      <c r="AY159" s="78">
        <v>9.9779999999999994E-2</v>
      </c>
      <c r="AZ159" s="75">
        <v>0</v>
      </c>
      <c r="BA159" s="73">
        <v>0</v>
      </c>
      <c r="BB159" s="75">
        <v>44.89</v>
      </c>
      <c r="BC159" s="75">
        <v>0</v>
      </c>
      <c r="BD159" s="75">
        <v>0</v>
      </c>
      <c r="BE159" s="75">
        <v>1</v>
      </c>
      <c r="BF159" s="75">
        <v>1.9980000000000001E-2</v>
      </c>
      <c r="BG159" s="75">
        <v>9.9809999999999996E-2</v>
      </c>
      <c r="BH159" s="75">
        <v>0</v>
      </c>
      <c r="BI159" s="75">
        <v>0</v>
      </c>
      <c r="BJ159" s="75">
        <v>0.35149999999999998</v>
      </c>
      <c r="BK159" s="75">
        <v>0</v>
      </c>
      <c r="BL159" s="75">
        <v>0</v>
      </c>
      <c r="BM159" s="75">
        <v>0</v>
      </c>
      <c r="BN159" s="75">
        <v>0.3</v>
      </c>
      <c r="BO159" s="75">
        <v>0</v>
      </c>
      <c r="BP159" s="79">
        <v>0</v>
      </c>
      <c r="BQ159" s="80">
        <v>14</v>
      </c>
    </row>
    <row r="160" spans="1:69" s="81" customFormat="1" ht="15.75" thickBot="1" x14ac:dyDescent="0.2">
      <c r="A160" s="71" t="s">
        <v>289</v>
      </c>
      <c r="B160" s="72" t="s">
        <v>89</v>
      </c>
      <c r="C160" s="72" t="s">
        <v>277</v>
      </c>
      <c r="D160" s="72" t="s">
        <v>234</v>
      </c>
      <c r="E160" s="73">
        <v>0</v>
      </c>
      <c r="F160" s="74">
        <v>692.60500000000002</v>
      </c>
      <c r="G160" s="75">
        <v>0</v>
      </c>
      <c r="H160" s="75">
        <v>0</v>
      </c>
      <c r="I160" s="75">
        <v>1</v>
      </c>
      <c r="J160" s="75">
        <v>-24.194299999999998</v>
      </c>
      <c r="K160" s="75">
        <v>19.7819</v>
      </c>
      <c r="L160" s="75">
        <v>0</v>
      </c>
      <c r="M160" s="75">
        <v>1</v>
      </c>
      <c r="N160" s="76">
        <v>5.2179099999999998</v>
      </c>
      <c r="O160" s="77">
        <v>15.077199999999999</v>
      </c>
      <c r="P160" s="75">
        <v>0</v>
      </c>
      <c r="Q160" s="75">
        <v>0</v>
      </c>
      <c r="R160" s="74">
        <v>0.58518999999999999</v>
      </c>
      <c r="S160" s="78">
        <v>0</v>
      </c>
      <c r="T160" s="75">
        <v>0</v>
      </c>
      <c r="U160" s="73">
        <v>0</v>
      </c>
      <c r="V160" s="75">
        <v>20</v>
      </c>
      <c r="W160" s="75">
        <v>0</v>
      </c>
      <c r="X160" s="75">
        <v>0</v>
      </c>
      <c r="Y160" s="75">
        <v>1</v>
      </c>
      <c r="Z160" s="75">
        <v>1.5489200000000001E-3</v>
      </c>
      <c r="AA160" s="75">
        <v>0.378749</v>
      </c>
      <c r="AB160" s="75">
        <v>0</v>
      </c>
      <c r="AC160" s="75">
        <v>0</v>
      </c>
      <c r="AD160" s="75">
        <v>1.10157E-2</v>
      </c>
      <c r="AE160" s="75">
        <v>0</v>
      </c>
      <c r="AF160" s="75">
        <v>0</v>
      </c>
      <c r="AG160" s="75">
        <v>0</v>
      </c>
      <c r="AH160" s="75">
        <v>2.2385099999999998E-14</v>
      </c>
      <c r="AI160" s="78">
        <v>0</v>
      </c>
      <c r="AJ160" s="75">
        <v>0</v>
      </c>
      <c r="AK160" s="73">
        <v>1</v>
      </c>
      <c r="AL160" s="75">
        <v>0.16950000000000001</v>
      </c>
      <c r="AM160" s="75">
        <v>0.51500000000000001</v>
      </c>
      <c r="AN160" s="75">
        <v>0</v>
      </c>
      <c r="AO160" s="75">
        <v>1</v>
      </c>
      <c r="AP160" s="75">
        <v>3.9879999999999999E-2</v>
      </c>
      <c r="AQ160" s="75">
        <v>9.9519999999999997E-2</v>
      </c>
      <c r="AR160" s="75">
        <v>0</v>
      </c>
      <c r="AS160" s="75">
        <v>1</v>
      </c>
      <c r="AT160" s="75">
        <v>-7.9690000000000004E-3</v>
      </c>
      <c r="AU160" s="75">
        <v>6.5049999999999999</v>
      </c>
      <c r="AV160" s="75">
        <v>0</v>
      </c>
      <c r="AW160" s="75">
        <v>1</v>
      </c>
      <c r="AX160" s="75">
        <v>4.9940000000000002E-3</v>
      </c>
      <c r="AY160" s="78">
        <v>9.9779999999999994E-2</v>
      </c>
      <c r="AZ160" s="75">
        <v>0</v>
      </c>
      <c r="BA160" s="73">
        <v>0</v>
      </c>
      <c r="BB160" s="75">
        <v>44.89</v>
      </c>
      <c r="BC160" s="75">
        <v>0</v>
      </c>
      <c r="BD160" s="75">
        <v>0</v>
      </c>
      <c r="BE160" s="75">
        <v>1</v>
      </c>
      <c r="BF160" s="75">
        <v>1.9980000000000001E-2</v>
      </c>
      <c r="BG160" s="75">
        <v>9.9809999999999996E-2</v>
      </c>
      <c r="BH160" s="75">
        <v>0</v>
      </c>
      <c r="BI160" s="75">
        <v>0</v>
      </c>
      <c r="BJ160" s="75">
        <v>0.35149999999999998</v>
      </c>
      <c r="BK160" s="75">
        <v>0</v>
      </c>
      <c r="BL160" s="75">
        <v>0</v>
      </c>
      <c r="BM160" s="75">
        <v>0</v>
      </c>
      <c r="BN160" s="75">
        <v>0.3</v>
      </c>
      <c r="BO160" s="75">
        <v>0</v>
      </c>
      <c r="BP160" s="79">
        <v>0</v>
      </c>
      <c r="BQ160" s="80">
        <v>15</v>
      </c>
    </row>
    <row r="161" spans="1:69" s="81" customFormat="1" ht="15.75" thickBot="1" x14ac:dyDescent="0.2">
      <c r="A161" s="71" t="s">
        <v>290</v>
      </c>
      <c r="B161" s="72" t="s">
        <v>89</v>
      </c>
      <c r="C161" s="72" t="s">
        <v>277</v>
      </c>
      <c r="D161" s="72" t="s">
        <v>234</v>
      </c>
      <c r="E161" s="73">
        <v>0</v>
      </c>
      <c r="F161" s="74">
        <v>699.96600000000001</v>
      </c>
      <c r="G161" s="75">
        <v>0</v>
      </c>
      <c r="H161" s="75">
        <v>0</v>
      </c>
      <c r="I161" s="75">
        <v>1</v>
      </c>
      <c r="J161" s="75">
        <v>-22.1342</v>
      </c>
      <c r="K161" s="75">
        <v>20.638100000000001</v>
      </c>
      <c r="L161" s="75">
        <v>0</v>
      </c>
      <c r="M161" s="75">
        <v>1</v>
      </c>
      <c r="N161" s="76">
        <v>0.92317800000000005</v>
      </c>
      <c r="O161" s="77">
        <v>8.4561799999999998</v>
      </c>
      <c r="P161" s="75">
        <v>0</v>
      </c>
      <c r="Q161" s="75">
        <v>0</v>
      </c>
      <c r="R161" s="74">
        <v>0.49588100000000002</v>
      </c>
      <c r="S161" s="78">
        <v>0</v>
      </c>
      <c r="T161" s="75">
        <v>0</v>
      </c>
      <c r="U161" s="73">
        <v>0</v>
      </c>
      <c r="V161" s="75">
        <v>20</v>
      </c>
      <c r="W161" s="75">
        <v>0</v>
      </c>
      <c r="X161" s="75">
        <v>0</v>
      </c>
      <c r="Y161" s="75">
        <v>1</v>
      </c>
      <c r="Z161" s="75">
        <v>-1.24057E-2</v>
      </c>
      <c r="AA161" s="75">
        <v>0.290933</v>
      </c>
      <c r="AB161" s="75">
        <v>0</v>
      </c>
      <c r="AC161" s="75">
        <v>0</v>
      </c>
      <c r="AD161" s="75">
        <v>40</v>
      </c>
      <c r="AE161" s="75">
        <v>0</v>
      </c>
      <c r="AF161" s="75">
        <v>0</v>
      </c>
      <c r="AG161" s="75">
        <v>0</v>
      </c>
      <c r="AH161" s="75">
        <v>5.7007000000000001E-13</v>
      </c>
      <c r="AI161" s="78">
        <v>0</v>
      </c>
      <c r="AJ161" s="75">
        <v>0</v>
      </c>
      <c r="AK161" s="73">
        <v>1</v>
      </c>
      <c r="AL161" s="75">
        <v>0.16950000000000001</v>
      </c>
      <c r="AM161" s="75">
        <v>0.51500000000000001</v>
      </c>
      <c r="AN161" s="75">
        <v>0</v>
      </c>
      <c r="AO161" s="75">
        <v>1</v>
      </c>
      <c r="AP161" s="75">
        <v>3.9879999999999999E-2</v>
      </c>
      <c r="AQ161" s="75">
        <v>9.9519999999999997E-2</v>
      </c>
      <c r="AR161" s="75">
        <v>0</v>
      </c>
      <c r="AS161" s="75">
        <v>1</v>
      </c>
      <c r="AT161" s="75">
        <v>-7.9690000000000004E-3</v>
      </c>
      <c r="AU161" s="75">
        <v>6.5049999999999999</v>
      </c>
      <c r="AV161" s="75">
        <v>0</v>
      </c>
      <c r="AW161" s="75">
        <v>1</v>
      </c>
      <c r="AX161" s="75">
        <v>4.9940000000000002E-3</v>
      </c>
      <c r="AY161" s="78">
        <v>9.9779999999999994E-2</v>
      </c>
      <c r="AZ161" s="75">
        <v>0</v>
      </c>
      <c r="BA161" s="73">
        <v>0</v>
      </c>
      <c r="BB161" s="75">
        <v>44.89</v>
      </c>
      <c r="BC161" s="75">
        <v>0</v>
      </c>
      <c r="BD161" s="75">
        <v>0</v>
      </c>
      <c r="BE161" s="75">
        <v>1</v>
      </c>
      <c r="BF161" s="75">
        <v>1.9980000000000001E-2</v>
      </c>
      <c r="BG161" s="75">
        <v>9.9809999999999996E-2</v>
      </c>
      <c r="BH161" s="75">
        <v>0</v>
      </c>
      <c r="BI161" s="75">
        <v>0</v>
      </c>
      <c r="BJ161" s="75">
        <v>0.35149999999999998</v>
      </c>
      <c r="BK161" s="75">
        <v>0</v>
      </c>
      <c r="BL161" s="75">
        <v>0</v>
      </c>
      <c r="BM161" s="75">
        <v>0</v>
      </c>
      <c r="BN161" s="75">
        <v>0.3</v>
      </c>
      <c r="BO161" s="75">
        <v>0</v>
      </c>
      <c r="BP161" s="79">
        <v>0</v>
      </c>
      <c r="BQ161" s="80">
        <v>16</v>
      </c>
    </row>
    <row r="162" spans="1:69" s="81" customFormat="1" ht="15.75" thickBot="1" x14ac:dyDescent="0.2">
      <c r="A162" s="71" t="s">
        <v>291</v>
      </c>
      <c r="B162" s="72" t="s">
        <v>89</v>
      </c>
      <c r="C162" s="72" t="s">
        <v>277</v>
      </c>
      <c r="D162" s="72" t="s">
        <v>234</v>
      </c>
      <c r="E162" s="73">
        <v>0</v>
      </c>
      <c r="F162" s="74">
        <v>694.13</v>
      </c>
      <c r="G162" s="75">
        <v>0</v>
      </c>
      <c r="H162" s="75">
        <v>0</v>
      </c>
      <c r="I162" s="75">
        <v>1</v>
      </c>
      <c r="J162" s="75">
        <v>-18.514399999999998</v>
      </c>
      <c r="K162" s="75">
        <v>21.751000000000001</v>
      </c>
      <c r="L162" s="75">
        <v>0</v>
      </c>
      <c r="M162" s="75">
        <v>1</v>
      </c>
      <c r="N162" s="76">
        <v>49.9497</v>
      </c>
      <c r="O162" s="77">
        <v>49.955300000000001</v>
      </c>
      <c r="P162" s="75">
        <v>0</v>
      </c>
      <c r="Q162" s="75">
        <v>0</v>
      </c>
      <c r="R162" s="74">
        <v>0.98889400000000005</v>
      </c>
      <c r="S162" s="78">
        <v>0</v>
      </c>
      <c r="T162" s="75">
        <v>0</v>
      </c>
      <c r="U162" s="73">
        <v>0</v>
      </c>
      <c r="V162" s="75">
        <v>20</v>
      </c>
      <c r="W162" s="75">
        <v>0</v>
      </c>
      <c r="X162" s="75">
        <v>0</v>
      </c>
      <c r="Y162" s="75">
        <v>1</v>
      </c>
      <c r="Z162" s="75">
        <v>-9.9007399999999995E-2</v>
      </c>
      <c r="AA162" s="75">
        <v>0.34389700000000001</v>
      </c>
      <c r="AB162" s="75">
        <v>0</v>
      </c>
      <c r="AC162" s="75">
        <v>0</v>
      </c>
      <c r="AD162" s="75">
        <v>40</v>
      </c>
      <c r="AE162" s="75">
        <v>0</v>
      </c>
      <c r="AF162" s="75">
        <v>0</v>
      </c>
      <c r="AG162" s="75">
        <v>0</v>
      </c>
      <c r="AH162" s="75">
        <v>0.93644700000000003</v>
      </c>
      <c r="AI162" s="78">
        <v>0</v>
      </c>
      <c r="AJ162" s="75">
        <v>0</v>
      </c>
      <c r="AK162" s="73">
        <v>1</v>
      </c>
      <c r="AL162" s="75">
        <v>0.16950000000000001</v>
      </c>
      <c r="AM162" s="75">
        <v>0.51500000000000001</v>
      </c>
      <c r="AN162" s="75">
        <v>0</v>
      </c>
      <c r="AO162" s="75">
        <v>1</v>
      </c>
      <c r="AP162" s="75">
        <v>3.9879999999999999E-2</v>
      </c>
      <c r="AQ162" s="75">
        <v>9.9519999999999997E-2</v>
      </c>
      <c r="AR162" s="75">
        <v>0</v>
      </c>
      <c r="AS162" s="75">
        <v>1</v>
      </c>
      <c r="AT162" s="75">
        <v>-7.9690000000000004E-3</v>
      </c>
      <c r="AU162" s="75">
        <v>6.5049999999999999</v>
      </c>
      <c r="AV162" s="75">
        <v>0</v>
      </c>
      <c r="AW162" s="75">
        <v>1</v>
      </c>
      <c r="AX162" s="75">
        <v>4.9940000000000002E-3</v>
      </c>
      <c r="AY162" s="78">
        <v>9.9779999999999994E-2</v>
      </c>
      <c r="AZ162" s="75">
        <v>0</v>
      </c>
      <c r="BA162" s="73">
        <v>0</v>
      </c>
      <c r="BB162" s="75">
        <v>44.89</v>
      </c>
      <c r="BC162" s="75">
        <v>0</v>
      </c>
      <c r="BD162" s="75">
        <v>0</v>
      </c>
      <c r="BE162" s="75">
        <v>1</v>
      </c>
      <c r="BF162" s="75">
        <v>1.9980000000000001E-2</v>
      </c>
      <c r="BG162" s="75">
        <v>9.9809999999999996E-2</v>
      </c>
      <c r="BH162" s="75">
        <v>0</v>
      </c>
      <c r="BI162" s="75">
        <v>0</v>
      </c>
      <c r="BJ162" s="75">
        <v>0.35149999999999998</v>
      </c>
      <c r="BK162" s="75">
        <v>0</v>
      </c>
      <c r="BL162" s="75">
        <v>0</v>
      </c>
      <c r="BM162" s="75">
        <v>0</v>
      </c>
      <c r="BN162" s="75">
        <v>0.3</v>
      </c>
      <c r="BO162" s="75">
        <v>0</v>
      </c>
      <c r="BP162" s="79">
        <v>0</v>
      </c>
      <c r="BQ162" s="80">
        <v>17</v>
      </c>
    </row>
    <row r="163" spans="1:69" s="81" customFormat="1" ht="15.75" thickBot="1" x14ac:dyDescent="0.2">
      <c r="A163" s="71" t="s">
        <v>292</v>
      </c>
      <c r="B163" s="72" t="s">
        <v>89</v>
      </c>
      <c r="C163" s="72" t="s">
        <v>277</v>
      </c>
      <c r="D163" s="72" t="s">
        <v>234</v>
      </c>
      <c r="E163" s="73">
        <v>0</v>
      </c>
      <c r="F163" s="74">
        <v>609.596</v>
      </c>
      <c r="G163" s="75">
        <v>0</v>
      </c>
      <c r="H163" s="75">
        <v>0</v>
      </c>
      <c r="I163" s="75">
        <v>1</v>
      </c>
      <c r="J163" s="75">
        <v>-3.1805500000000002</v>
      </c>
      <c r="K163" s="75">
        <v>24.619299999999999</v>
      </c>
      <c r="L163" s="75">
        <v>0</v>
      </c>
      <c r="M163" s="75">
        <v>1</v>
      </c>
      <c r="N163" s="76">
        <v>49.999299999999998</v>
      </c>
      <c r="O163" s="77">
        <v>44.257899999999999</v>
      </c>
      <c r="P163" s="75">
        <v>0</v>
      </c>
      <c r="Q163" s="75">
        <v>0</v>
      </c>
      <c r="R163" s="74">
        <v>0.99746999999999997</v>
      </c>
      <c r="S163" s="78">
        <v>0</v>
      </c>
      <c r="T163" s="75">
        <v>0</v>
      </c>
      <c r="U163" s="73">
        <v>0</v>
      </c>
      <c r="V163" s="75">
        <v>20</v>
      </c>
      <c r="W163" s="75">
        <v>0</v>
      </c>
      <c r="X163" s="75">
        <v>0</v>
      </c>
      <c r="Y163" s="75">
        <v>1</v>
      </c>
      <c r="Z163" s="75">
        <v>-2.49844E-2</v>
      </c>
      <c r="AA163" s="75">
        <v>0.25370199999999998</v>
      </c>
      <c r="AB163" s="75">
        <v>0</v>
      </c>
      <c r="AC163" s="75">
        <v>0</v>
      </c>
      <c r="AD163" s="75">
        <v>36.270000000000003</v>
      </c>
      <c r="AE163" s="75">
        <v>0</v>
      </c>
      <c r="AF163" s="75">
        <v>0</v>
      </c>
      <c r="AG163" s="75">
        <v>0</v>
      </c>
      <c r="AH163" s="75">
        <v>0.99698100000000001</v>
      </c>
      <c r="AI163" s="78">
        <v>0</v>
      </c>
      <c r="AJ163" s="75">
        <v>0</v>
      </c>
      <c r="AK163" s="73">
        <v>1</v>
      </c>
      <c r="AL163" s="75">
        <v>6.8220418507370004</v>
      </c>
      <c r="AM163" s="75">
        <v>133.85714035079499</v>
      </c>
      <c r="AN163" s="75">
        <v>0</v>
      </c>
      <c r="AO163" s="75">
        <v>1</v>
      </c>
      <c r="AP163" s="75">
        <v>-0.230448417418151</v>
      </c>
      <c r="AQ163" s="75">
        <v>0.67671262615147099</v>
      </c>
      <c r="AR163" s="75">
        <v>0</v>
      </c>
      <c r="AS163" s="75">
        <v>1</v>
      </c>
      <c r="AT163" s="82">
        <v>-0.74303404241187099</v>
      </c>
      <c r="AU163" s="82">
        <v>2.0046398894958299</v>
      </c>
      <c r="AV163" s="75">
        <v>0</v>
      </c>
      <c r="AW163" s="75">
        <v>1</v>
      </c>
      <c r="AX163" s="74">
        <v>-3.0686724280955601E-2</v>
      </c>
      <c r="AY163" s="74">
        <v>0.89491401846618401</v>
      </c>
      <c r="AZ163" s="75">
        <v>0</v>
      </c>
      <c r="BA163" s="73">
        <v>0</v>
      </c>
      <c r="BB163" s="82">
        <v>48.582553211775398</v>
      </c>
      <c r="BC163" s="75">
        <v>0</v>
      </c>
      <c r="BD163" s="75">
        <v>0</v>
      </c>
      <c r="BE163" s="75">
        <v>1</v>
      </c>
      <c r="BF163" s="82">
        <v>-0.49857633737712098</v>
      </c>
      <c r="BG163" s="82">
        <v>1.3157379535790401</v>
      </c>
      <c r="BH163" s="75">
        <v>0</v>
      </c>
      <c r="BI163" s="75">
        <v>0</v>
      </c>
      <c r="BJ163" s="75">
        <v>0.35149999999999998</v>
      </c>
      <c r="BK163" s="75">
        <v>0</v>
      </c>
      <c r="BL163" s="75">
        <v>0</v>
      </c>
      <c r="BM163" s="75">
        <v>0</v>
      </c>
      <c r="BN163" s="74">
        <v>0.99387214506378097</v>
      </c>
      <c r="BO163" s="75">
        <v>0</v>
      </c>
      <c r="BP163" s="79">
        <v>0</v>
      </c>
      <c r="BQ163" s="80">
        <v>18</v>
      </c>
    </row>
    <row r="164" spans="1:69" s="81" customFormat="1" ht="15.75" thickBot="1" x14ac:dyDescent="0.2">
      <c r="A164" s="71" t="s">
        <v>293</v>
      </c>
      <c r="B164" s="72" t="s">
        <v>89</v>
      </c>
      <c r="C164" s="72" t="s">
        <v>277</v>
      </c>
      <c r="D164" s="72" t="s">
        <v>234</v>
      </c>
      <c r="E164" s="73">
        <v>0</v>
      </c>
      <c r="F164" s="74">
        <v>583.55200000000002</v>
      </c>
      <c r="G164" s="75">
        <v>0</v>
      </c>
      <c r="H164" s="75">
        <v>0</v>
      </c>
      <c r="I164" s="75">
        <v>1</v>
      </c>
      <c r="J164" s="75">
        <v>-2.7783000000000002</v>
      </c>
      <c r="K164" s="75">
        <v>24.775099999999998</v>
      </c>
      <c r="L164" s="75">
        <v>0</v>
      </c>
      <c r="M164" s="75">
        <v>1</v>
      </c>
      <c r="N164" s="76">
        <v>49.999000000000002</v>
      </c>
      <c r="O164" s="77">
        <v>44.684899999999999</v>
      </c>
      <c r="P164" s="75">
        <v>0</v>
      </c>
      <c r="Q164" s="75">
        <v>0</v>
      </c>
      <c r="R164" s="74">
        <v>0.99605999999999995</v>
      </c>
      <c r="S164" s="78">
        <v>0</v>
      </c>
      <c r="T164" s="75">
        <v>0</v>
      </c>
      <c r="U164" s="73">
        <v>0</v>
      </c>
      <c r="V164" s="75">
        <v>20</v>
      </c>
      <c r="W164" s="75">
        <v>0</v>
      </c>
      <c r="X164" s="75">
        <v>0</v>
      </c>
      <c r="Y164" s="75">
        <v>1</v>
      </c>
      <c r="Z164" s="75">
        <v>-4.9825099999999997E-2</v>
      </c>
      <c r="AA164" s="75">
        <v>0.213953</v>
      </c>
      <c r="AB164" s="75">
        <v>0</v>
      </c>
      <c r="AC164" s="75">
        <v>0</v>
      </c>
      <c r="AD164" s="75">
        <v>30.965599999999998</v>
      </c>
      <c r="AE164" s="75">
        <v>0</v>
      </c>
      <c r="AF164" s="75">
        <v>0</v>
      </c>
      <c r="AG164" s="75">
        <v>0</v>
      </c>
      <c r="AH164" s="75">
        <v>0.99475199999999997</v>
      </c>
      <c r="AI164" s="78">
        <v>0</v>
      </c>
      <c r="AJ164" s="75">
        <v>0</v>
      </c>
      <c r="AK164" s="73">
        <v>1</v>
      </c>
      <c r="AL164" s="75">
        <v>-0.46211999999999998</v>
      </c>
      <c r="AM164" s="75">
        <v>3.1097000000000001</v>
      </c>
      <c r="AN164" s="75">
        <v>0</v>
      </c>
      <c r="AO164" s="75">
        <v>1</v>
      </c>
      <c r="AP164" s="75">
        <v>-0.10466</v>
      </c>
      <c r="AQ164" s="75">
        <v>0.81915999999999989</v>
      </c>
      <c r="AR164" s="75">
        <v>0</v>
      </c>
      <c r="AS164" s="75">
        <v>1</v>
      </c>
      <c r="AT164" s="75">
        <v>-0.39424900000000002</v>
      </c>
      <c r="AU164" s="75">
        <v>3.8184999999999998</v>
      </c>
      <c r="AV164" s="75">
        <v>0</v>
      </c>
      <c r="AW164" s="75">
        <v>1</v>
      </c>
      <c r="AX164" s="75">
        <v>-5.8051000000000005E-2</v>
      </c>
      <c r="AY164" s="78">
        <v>0.81743999999999994</v>
      </c>
      <c r="AZ164" s="75">
        <v>0</v>
      </c>
      <c r="BA164" s="73">
        <v>0</v>
      </c>
      <c r="BB164" s="75">
        <v>44.89</v>
      </c>
      <c r="BC164" s="75">
        <v>0</v>
      </c>
      <c r="BD164" s="75">
        <v>0</v>
      </c>
      <c r="BE164" s="75">
        <v>1</v>
      </c>
      <c r="BF164" s="75">
        <v>-6.1389000000000013E-2</v>
      </c>
      <c r="BG164" s="75">
        <v>0.43371000000000004</v>
      </c>
      <c r="BH164" s="75">
        <v>0</v>
      </c>
      <c r="BI164" s="75">
        <v>0</v>
      </c>
      <c r="BJ164" s="75">
        <v>0.35149999999999998</v>
      </c>
      <c r="BK164" s="75">
        <v>0</v>
      </c>
      <c r="BL164" s="75">
        <v>0</v>
      </c>
      <c r="BM164" s="75">
        <v>0</v>
      </c>
      <c r="BN164" s="75">
        <v>0.74873999999999996</v>
      </c>
      <c r="BO164" s="75">
        <v>0</v>
      </c>
      <c r="BP164" s="79">
        <v>0</v>
      </c>
      <c r="BQ164" s="80">
        <v>19</v>
      </c>
    </row>
    <row r="165" spans="1:69" s="81" customFormat="1" ht="15.75" thickBot="1" x14ac:dyDescent="0.2">
      <c r="A165" s="71" t="s">
        <v>294</v>
      </c>
      <c r="B165" s="72" t="s">
        <v>89</v>
      </c>
      <c r="C165" s="72" t="s">
        <v>277</v>
      </c>
      <c r="D165" s="72" t="s">
        <v>234</v>
      </c>
      <c r="E165" s="73">
        <v>0</v>
      </c>
      <c r="F165" s="74">
        <v>92.194800000000001</v>
      </c>
      <c r="G165" s="75">
        <v>0</v>
      </c>
      <c r="H165" s="75">
        <v>0</v>
      </c>
      <c r="I165" s="75">
        <v>1</v>
      </c>
      <c r="J165" s="75">
        <v>6.0153400000000001</v>
      </c>
      <c r="K165" s="75">
        <v>27.959</v>
      </c>
      <c r="L165" s="75">
        <v>0</v>
      </c>
      <c r="M165" s="75">
        <v>1</v>
      </c>
      <c r="N165" s="76">
        <v>47.001800000000003</v>
      </c>
      <c r="O165" s="77">
        <v>41.856699999999996</v>
      </c>
      <c r="P165" s="75">
        <v>0</v>
      </c>
      <c r="Q165" s="75">
        <v>0</v>
      </c>
      <c r="R165" s="74">
        <v>0.99367799999999995</v>
      </c>
      <c r="S165" s="78">
        <v>0</v>
      </c>
      <c r="T165" s="75">
        <v>0</v>
      </c>
      <c r="U165" s="73">
        <v>0</v>
      </c>
      <c r="V165" s="75">
        <v>20</v>
      </c>
      <c r="W165" s="75">
        <v>0</v>
      </c>
      <c r="X165" s="75">
        <v>0</v>
      </c>
      <c r="Y165" s="75">
        <v>1</v>
      </c>
      <c r="Z165" s="75">
        <v>-9.0062199999999995E-2</v>
      </c>
      <c r="AA165" s="75">
        <v>0.243424</v>
      </c>
      <c r="AB165" s="75">
        <v>0</v>
      </c>
      <c r="AC165" s="75">
        <v>0</v>
      </c>
      <c r="AD165" s="75">
        <v>4.4618700000000002</v>
      </c>
      <c r="AE165" s="75">
        <v>0</v>
      </c>
      <c r="AF165" s="75">
        <v>0</v>
      </c>
      <c r="AG165" s="75">
        <v>0</v>
      </c>
      <c r="AH165" s="75">
        <v>0.98468999999999995</v>
      </c>
      <c r="AI165" s="78">
        <v>0</v>
      </c>
      <c r="AJ165" s="75">
        <v>0</v>
      </c>
      <c r="AK165" s="73">
        <v>1</v>
      </c>
      <c r="AL165" s="82">
        <v>6.99999999999996</v>
      </c>
      <c r="AM165" s="74">
        <v>150</v>
      </c>
      <c r="AN165" s="75">
        <v>0</v>
      </c>
      <c r="AO165" s="75">
        <v>1</v>
      </c>
      <c r="AP165" s="72">
        <v>-0.227029147179241</v>
      </c>
      <c r="AQ165" s="72">
        <v>0.71177387745680298</v>
      </c>
      <c r="AR165" s="75">
        <v>0</v>
      </c>
      <c r="AS165" s="75">
        <v>1</v>
      </c>
      <c r="AT165" s="82">
        <v>-0.82204456402878501</v>
      </c>
      <c r="AU165" s="82">
        <v>2.4080858010367501</v>
      </c>
      <c r="AV165" s="75">
        <v>0</v>
      </c>
      <c r="AW165" s="75">
        <v>1</v>
      </c>
      <c r="AX165" s="74">
        <v>-4.3936498376777697E-2</v>
      </c>
      <c r="AY165" s="74">
        <v>0.96111336571581396</v>
      </c>
      <c r="AZ165" s="75">
        <v>0</v>
      </c>
      <c r="BA165" s="73">
        <v>0</v>
      </c>
      <c r="BB165" s="82">
        <v>56.394500094799497</v>
      </c>
      <c r="BC165" s="75">
        <v>0</v>
      </c>
      <c r="BD165" s="75">
        <v>0</v>
      </c>
      <c r="BE165" s="75">
        <v>1</v>
      </c>
      <c r="BF165" s="82">
        <v>-0.34937089149099398</v>
      </c>
      <c r="BG165" s="82">
        <v>1.02425023976907</v>
      </c>
      <c r="BH165" s="75">
        <v>0</v>
      </c>
      <c r="BI165" s="75">
        <v>0</v>
      </c>
      <c r="BJ165" s="75">
        <v>0.35149999999999998</v>
      </c>
      <c r="BK165" s="75">
        <v>0</v>
      </c>
      <c r="BL165" s="75">
        <v>0</v>
      </c>
      <c r="BM165" s="75">
        <v>0</v>
      </c>
      <c r="BN165" s="74">
        <v>0.99556516130848804</v>
      </c>
      <c r="BO165" s="75">
        <v>0</v>
      </c>
      <c r="BP165" s="79">
        <v>0</v>
      </c>
      <c r="BQ165" s="80">
        <v>20</v>
      </c>
    </row>
    <row r="166" spans="1:69" s="81" customFormat="1" ht="15.75" thickBot="1" x14ac:dyDescent="0.2">
      <c r="A166" s="71" t="s">
        <v>295</v>
      </c>
      <c r="B166" s="72" t="s">
        <v>89</v>
      </c>
      <c r="C166" s="72" t="s">
        <v>277</v>
      </c>
      <c r="D166" s="72" t="s">
        <v>234</v>
      </c>
      <c r="E166" s="73">
        <v>0</v>
      </c>
      <c r="F166" s="74">
        <v>365.69799999999998</v>
      </c>
      <c r="G166" s="75">
        <v>0</v>
      </c>
      <c r="H166" s="75">
        <v>0</v>
      </c>
      <c r="I166" s="75">
        <v>1</v>
      </c>
      <c r="J166" s="75">
        <v>-18.8</v>
      </c>
      <c r="K166" s="75">
        <v>22.051100000000002</v>
      </c>
      <c r="L166" s="75">
        <v>0</v>
      </c>
      <c r="M166" s="75">
        <v>1</v>
      </c>
      <c r="N166" s="76">
        <v>-0.16814399999999999</v>
      </c>
      <c r="O166" s="77">
        <v>12.5</v>
      </c>
      <c r="P166" s="75">
        <v>0</v>
      </c>
      <c r="Q166" s="75">
        <v>0</v>
      </c>
      <c r="R166" s="74">
        <v>0.90486</v>
      </c>
      <c r="S166" s="78">
        <v>0</v>
      </c>
      <c r="T166" s="75">
        <v>0</v>
      </c>
      <c r="U166" s="73">
        <v>0</v>
      </c>
      <c r="V166" s="75">
        <v>20</v>
      </c>
      <c r="W166" s="75">
        <v>0</v>
      </c>
      <c r="X166" s="75">
        <v>0</v>
      </c>
      <c r="Y166" s="75">
        <v>1</v>
      </c>
      <c r="Z166" s="75">
        <v>-7.7000319999999997E-2</v>
      </c>
      <c r="AA166" s="75">
        <v>0.31081518000000002</v>
      </c>
      <c r="AB166" s="75">
        <v>0</v>
      </c>
      <c r="AC166" s="75">
        <v>0</v>
      </c>
      <c r="AD166" s="75">
        <v>7.34512374</v>
      </c>
      <c r="AE166" s="75">
        <v>0</v>
      </c>
      <c r="AF166" s="75">
        <v>0</v>
      </c>
      <c r="AG166" s="75">
        <v>0</v>
      </c>
      <c r="AH166" s="75">
        <v>0.16400000000000001</v>
      </c>
      <c r="AI166" s="78">
        <v>0</v>
      </c>
      <c r="AJ166" s="75">
        <v>0</v>
      </c>
      <c r="AK166" s="73">
        <v>1</v>
      </c>
      <c r="AL166" s="75">
        <v>-0.46211999999999998</v>
      </c>
      <c r="AM166" s="75">
        <v>3.1097000000000001</v>
      </c>
      <c r="AN166" s="75">
        <v>0</v>
      </c>
      <c r="AO166" s="75">
        <v>1</v>
      </c>
      <c r="AP166" s="75">
        <v>-0.10466</v>
      </c>
      <c r="AQ166" s="75">
        <v>0.81915999999999989</v>
      </c>
      <c r="AR166" s="75">
        <v>0</v>
      </c>
      <c r="AS166" s="75">
        <v>1</v>
      </c>
      <c r="AT166" s="75">
        <v>-0.39424900000000002</v>
      </c>
      <c r="AU166" s="75">
        <v>3.8184999999999998</v>
      </c>
      <c r="AV166" s="75">
        <v>0</v>
      </c>
      <c r="AW166" s="75">
        <v>1</v>
      </c>
      <c r="AX166" s="75">
        <v>-5.8051000000000005E-2</v>
      </c>
      <c r="AY166" s="78">
        <v>0.81743999999999994</v>
      </c>
      <c r="AZ166" s="75">
        <v>0</v>
      </c>
      <c r="BA166" s="73">
        <v>0</v>
      </c>
      <c r="BB166" s="75">
        <v>44.89</v>
      </c>
      <c r="BC166" s="75">
        <v>0</v>
      </c>
      <c r="BD166" s="75">
        <v>0</v>
      </c>
      <c r="BE166" s="75">
        <v>1</v>
      </c>
      <c r="BF166" s="75">
        <v>-6.1389000000000013E-2</v>
      </c>
      <c r="BG166" s="75">
        <v>0.43371000000000004</v>
      </c>
      <c r="BH166" s="75">
        <v>0</v>
      </c>
      <c r="BI166" s="75">
        <v>0</v>
      </c>
      <c r="BJ166" s="75">
        <v>0.35149999999999998</v>
      </c>
      <c r="BK166" s="75">
        <v>0</v>
      </c>
      <c r="BL166" s="75">
        <v>0</v>
      </c>
      <c r="BM166" s="75">
        <v>0</v>
      </c>
      <c r="BN166" s="75">
        <v>0.74873999999999996</v>
      </c>
      <c r="BO166" s="75">
        <v>0</v>
      </c>
      <c r="BP166" s="79">
        <v>0</v>
      </c>
      <c r="BQ166" s="80">
        <v>21</v>
      </c>
    </row>
    <row r="167" spans="1:69" s="81" customFormat="1" ht="15.75" thickBot="1" x14ac:dyDescent="0.2">
      <c r="A167" s="71" t="s">
        <v>296</v>
      </c>
      <c r="B167" s="72" t="s">
        <v>89</v>
      </c>
      <c r="C167" s="72" t="s">
        <v>277</v>
      </c>
      <c r="D167" s="72" t="s">
        <v>234</v>
      </c>
      <c r="E167" s="73">
        <v>0</v>
      </c>
      <c r="F167" s="74">
        <v>354.90699999999998</v>
      </c>
      <c r="G167" s="75">
        <v>0</v>
      </c>
      <c r="H167" s="75">
        <v>0</v>
      </c>
      <c r="I167" s="75">
        <v>1</v>
      </c>
      <c r="J167" s="75">
        <v>-12.9</v>
      </c>
      <c r="K167" s="75">
        <v>22.56691</v>
      </c>
      <c r="L167" s="75">
        <v>0</v>
      </c>
      <c r="M167" s="75">
        <v>1</v>
      </c>
      <c r="N167" s="76">
        <v>-0.43729400000000002</v>
      </c>
      <c r="O167" s="77">
        <v>14</v>
      </c>
      <c r="P167" s="75">
        <v>0</v>
      </c>
      <c r="Q167" s="75">
        <v>0</v>
      </c>
      <c r="R167" s="74">
        <v>0.95945999999999998</v>
      </c>
      <c r="S167" s="78">
        <v>0</v>
      </c>
      <c r="T167" s="75">
        <v>0</v>
      </c>
      <c r="U167" s="73">
        <v>0</v>
      </c>
      <c r="V167" s="75">
        <v>20</v>
      </c>
      <c r="W167" s="75">
        <v>0</v>
      </c>
      <c r="X167" s="75">
        <v>0</v>
      </c>
      <c r="Y167" s="75">
        <v>1</v>
      </c>
      <c r="Z167" s="75">
        <v>-4.6461759999999998E-2</v>
      </c>
      <c r="AA167" s="75">
        <v>0.25134014999999998</v>
      </c>
      <c r="AB167" s="75">
        <v>0</v>
      </c>
      <c r="AC167" s="75">
        <v>0</v>
      </c>
      <c r="AD167" s="75">
        <v>39.999924499999999</v>
      </c>
      <c r="AE167" s="75">
        <v>0</v>
      </c>
      <c r="AF167" s="75">
        <v>0</v>
      </c>
      <c r="AG167" s="75">
        <v>0</v>
      </c>
      <c r="AH167" s="75">
        <v>0.82199999999999995</v>
      </c>
      <c r="AI167" s="78">
        <v>0</v>
      </c>
      <c r="AJ167" s="75">
        <v>0</v>
      </c>
      <c r="AK167" s="73">
        <v>1</v>
      </c>
      <c r="AL167" s="75">
        <v>-0.46211999999999998</v>
      </c>
      <c r="AM167" s="75">
        <v>3.1097000000000001</v>
      </c>
      <c r="AN167" s="75">
        <v>0</v>
      </c>
      <c r="AO167" s="75">
        <v>1</v>
      </c>
      <c r="AP167" s="75">
        <v>-0.10466</v>
      </c>
      <c r="AQ167" s="75">
        <v>0.81915999999999989</v>
      </c>
      <c r="AR167" s="75">
        <v>0</v>
      </c>
      <c r="AS167" s="75">
        <v>1</v>
      </c>
      <c r="AT167" s="75">
        <v>-0.39424900000000002</v>
      </c>
      <c r="AU167" s="75">
        <v>3.8184999999999998</v>
      </c>
      <c r="AV167" s="75">
        <v>0</v>
      </c>
      <c r="AW167" s="75">
        <v>1</v>
      </c>
      <c r="AX167" s="75">
        <v>-5.8051000000000005E-2</v>
      </c>
      <c r="AY167" s="78">
        <v>0.81743999999999994</v>
      </c>
      <c r="AZ167" s="75">
        <v>0</v>
      </c>
      <c r="BA167" s="73">
        <v>0</v>
      </c>
      <c r="BB167" s="75">
        <v>44.89</v>
      </c>
      <c r="BC167" s="75">
        <v>0</v>
      </c>
      <c r="BD167" s="75">
        <v>0</v>
      </c>
      <c r="BE167" s="75">
        <v>1</v>
      </c>
      <c r="BF167" s="75">
        <v>-6.1389000000000013E-2</v>
      </c>
      <c r="BG167" s="75">
        <v>0.43371000000000004</v>
      </c>
      <c r="BH167" s="75">
        <v>0</v>
      </c>
      <c r="BI167" s="75">
        <v>0</v>
      </c>
      <c r="BJ167" s="75">
        <v>0.35149999999999998</v>
      </c>
      <c r="BK167" s="75">
        <v>0</v>
      </c>
      <c r="BL167" s="75">
        <v>0</v>
      </c>
      <c r="BM167" s="75">
        <v>0</v>
      </c>
      <c r="BN167" s="75">
        <v>0.74873999999999996</v>
      </c>
      <c r="BO167" s="75">
        <v>0</v>
      </c>
      <c r="BP167" s="79">
        <v>0</v>
      </c>
      <c r="BQ167" s="80">
        <v>22</v>
      </c>
    </row>
    <row r="168" spans="1:69" s="81" customFormat="1" ht="15.75" thickBot="1" x14ac:dyDescent="0.2">
      <c r="A168" s="71" t="s">
        <v>297</v>
      </c>
      <c r="B168" s="72" t="s">
        <v>89</v>
      </c>
      <c r="C168" s="72" t="s">
        <v>277</v>
      </c>
      <c r="D168" s="72" t="s">
        <v>234</v>
      </c>
      <c r="E168" s="73">
        <v>0</v>
      </c>
      <c r="F168" s="74">
        <v>350.82100000000003</v>
      </c>
      <c r="G168" s="75">
        <v>0</v>
      </c>
      <c r="H168" s="75">
        <v>0</v>
      </c>
      <c r="I168" s="75">
        <v>1</v>
      </c>
      <c r="J168" s="75">
        <v>-4.9800000000000004</v>
      </c>
      <c r="K168" s="75">
        <v>23.747479999999999</v>
      </c>
      <c r="L168" s="75">
        <v>0</v>
      </c>
      <c r="M168" s="75">
        <v>1</v>
      </c>
      <c r="N168" s="76">
        <v>4.2760309999999997</v>
      </c>
      <c r="O168" s="77">
        <v>5.04</v>
      </c>
      <c r="P168" s="75">
        <v>0</v>
      </c>
      <c r="Q168" s="75">
        <v>0</v>
      </c>
      <c r="R168" s="74">
        <v>0.96957000000000004</v>
      </c>
      <c r="S168" s="78">
        <v>0</v>
      </c>
      <c r="T168" s="75">
        <v>0</v>
      </c>
      <c r="U168" s="73">
        <v>0</v>
      </c>
      <c r="V168" s="75">
        <v>20</v>
      </c>
      <c r="W168" s="75">
        <v>0</v>
      </c>
      <c r="X168" s="75">
        <v>0</v>
      </c>
      <c r="Y168" s="75">
        <v>1</v>
      </c>
      <c r="Z168" s="75">
        <v>-9.9931729999999996E-2</v>
      </c>
      <c r="AA168" s="75">
        <v>0.26095203</v>
      </c>
      <c r="AB168" s="75">
        <v>0</v>
      </c>
      <c r="AC168" s="75">
        <v>0</v>
      </c>
      <c r="AD168" s="75">
        <v>39.996267099999997</v>
      </c>
      <c r="AE168" s="75">
        <v>0</v>
      </c>
      <c r="AF168" s="75">
        <v>0</v>
      </c>
      <c r="AG168" s="75">
        <v>0</v>
      </c>
      <c r="AH168" s="75">
        <v>0.85099999999999998</v>
      </c>
      <c r="AI168" s="78">
        <v>0</v>
      </c>
      <c r="AJ168" s="75">
        <v>0</v>
      </c>
      <c r="AK168" s="73">
        <v>1</v>
      </c>
      <c r="AL168" s="75">
        <v>-0.46211999999999998</v>
      </c>
      <c r="AM168" s="75">
        <v>3.1097000000000001</v>
      </c>
      <c r="AN168" s="75">
        <v>0</v>
      </c>
      <c r="AO168" s="75">
        <v>1</v>
      </c>
      <c r="AP168" s="75">
        <v>-0.10466</v>
      </c>
      <c r="AQ168" s="75">
        <v>0.81915999999999989</v>
      </c>
      <c r="AR168" s="75">
        <v>0</v>
      </c>
      <c r="AS168" s="75">
        <v>1</v>
      </c>
      <c r="AT168" s="75">
        <v>-0.39424900000000002</v>
      </c>
      <c r="AU168" s="75">
        <v>3.8184999999999998</v>
      </c>
      <c r="AV168" s="75">
        <v>0</v>
      </c>
      <c r="AW168" s="75">
        <v>1</v>
      </c>
      <c r="AX168" s="75">
        <v>-5.8051000000000005E-2</v>
      </c>
      <c r="AY168" s="78">
        <v>0.81743999999999994</v>
      </c>
      <c r="AZ168" s="75">
        <v>0</v>
      </c>
      <c r="BA168" s="73">
        <v>0</v>
      </c>
      <c r="BB168" s="75">
        <v>44.89</v>
      </c>
      <c r="BC168" s="75">
        <v>0</v>
      </c>
      <c r="BD168" s="75">
        <v>0</v>
      </c>
      <c r="BE168" s="75">
        <v>1</v>
      </c>
      <c r="BF168" s="75">
        <v>-6.1389000000000013E-2</v>
      </c>
      <c r="BG168" s="75">
        <v>0.43371000000000004</v>
      </c>
      <c r="BH168" s="75">
        <v>0</v>
      </c>
      <c r="BI168" s="75">
        <v>0</v>
      </c>
      <c r="BJ168" s="75">
        <v>0.35149999999999998</v>
      </c>
      <c r="BK168" s="75">
        <v>0</v>
      </c>
      <c r="BL168" s="75">
        <v>0</v>
      </c>
      <c r="BM168" s="75">
        <v>0</v>
      </c>
      <c r="BN168" s="75">
        <v>0.74873999999999996</v>
      </c>
      <c r="BO168" s="75">
        <v>0</v>
      </c>
      <c r="BP168" s="79">
        <v>0</v>
      </c>
      <c r="BQ168" s="80">
        <v>23</v>
      </c>
    </row>
    <row r="169" spans="1:69" s="81" customFormat="1" ht="15.75" thickBot="1" x14ac:dyDescent="0.2">
      <c r="A169" s="71" t="s">
        <v>298</v>
      </c>
      <c r="B169" s="72" t="s">
        <v>89</v>
      </c>
      <c r="C169" s="72" t="s">
        <v>277</v>
      </c>
      <c r="D169" s="72" t="s">
        <v>234</v>
      </c>
      <c r="E169" s="73">
        <v>0</v>
      </c>
      <c r="F169" s="74">
        <v>348.31200000000001</v>
      </c>
      <c r="G169" s="75">
        <v>0</v>
      </c>
      <c r="H169" s="75">
        <v>0</v>
      </c>
      <c r="I169" s="75">
        <v>1</v>
      </c>
      <c r="J169" s="75">
        <v>6.26</v>
      </c>
      <c r="K169" s="75">
        <v>26.815619999999999</v>
      </c>
      <c r="L169" s="75">
        <v>0</v>
      </c>
      <c r="M169" s="75">
        <v>1</v>
      </c>
      <c r="N169" s="76">
        <v>6.6023560000000003</v>
      </c>
      <c r="O169" s="77">
        <v>4.87</v>
      </c>
      <c r="P169" s="75">
        <v>0</v>
      </c>
      <c r="Q169" s="75">
        <v>0</v>
      </c>
      <c r="R169" s="74">
        <v>0.97372999999999998</v>
      </c>
      <c r="S169" s="78">
        <v>0</v>
      </c>
      <c r="T169" s="75">
        <v>0</v>
      </c>
      <c r="U169" s="73">
        <v>0</v>
      </c>
      <c r="V169" s="75">
        <v>20</v>
      </c>
      <c r="W169" s="75">
        <v>0</v>
      </c>
      <c r="X169" s="75">
        <v>0</v>
      </c>
      <c r="Y169" s="75">
        <v>1</v>
      </c>
      <c r="Z169" s="75">
        <v>-8.7553800000000001E-2</v>
      </c>
      <c r="AA169" s="75">
        <v>0.23904658000000001</v>
      </c>
      <c r="AB169" s="75">
        <v>0</v>
      </c>
      <c r="AC169" s="75">
        <v>0</v>
      </c>
      <c r="AD169" s="75">
        <v>39.892295300000001</v>
      </c>
      <c r="AE169" s="75">
        <v>0</v>
      </c>
      <c r="AF169" s="75">
        <v>0</v>
      </c>
      <c r="AG169" s="75">
        <v>0</v>
      </c>
      <c r="AH169" s="75">
        <v>0.97799999999999998</v>
      </c>
      <c r="AI169" s="78">
        <v>0</v>
      </c>
      <c r="AJ169" s="75">
        <v>0</v>
      </c>
      <c r="AK169" s="73">
        <v>1</v>
      </c>
      <c r="AL169" s="75">
        <v>-0.46211999999999998</v>
      </c>
      <c r="AM169" s="75">
        <v>3.1097000000000001</v>
      </c>
      <c r="AN169" s="75">
        <v>0</v>
      </c>
      <c r="AO169" s="75">
        <v>1</v>
      </c>
      <c r="AP169" s="75">
        <v>-0.10466</v>
      </c>
      <c r="AQ169" s="75">
        <v>0.81915999999999989</v>
      </c>
      <c r="AR169" s="75">
        <v>0</v>
      </c>
      <c r="AS169" s="75">
        <v>1</v>
      </c>
      <c r="AT169" s="75">
        <v>-0.39424900000000002</v>
      </c>
      <c r="AU169" s="75">
        <v>3.8184999999999998</v>
      </c>
      <c r="AV169" s="75">
        <v>0</v>
      </c>
      <c r="AW169" s="75">
        <v>1</v>
      </c>
      <c r="AX169" s="75">
        <v>-5.8051000000000005E-2</v>
      </c>
      <c r="AY169" s="78">
        <v>0.81743999999999994</v>
      </c>
      <c r="AZ169" s="75">
        <v>0</v>
      </c>
      <c r="BA169" s="73">
        <v>0</v>
      </c>
      <c r="BB169" s="75">
        <v>44.89</v>
      </c>
      <c r="BC169" s="75">
        <v>0</v>
      </c>
      <c r="BD169" s="75">
        <v>0</v>
      </c>
      <c r="BE169" s="75">
        <v>1</v>
      </c>
      <c r="BF169" s="75">
        <v>-6.1389000000000013E-2</v>
      </c>
      <c r="BG169" s="75">
        <v>0.43371000000000004</v>
      </c>
      <c r="BH169" s="75">
        <v>0</v>
      </c>
      <c r="BI169" s="75">
        <v>0</v>
      </c>
      <c r="BJ169" s="75">
        <v>0.35149999999999998</v>
      </c>
      <c r="BK169" s="75">
        <v>0</v>
      </c>
      <c r="BL169" s="75">
        <v>0</v>
      </c>
      <c r="BM169" s="75">
        <v>0</v>
      </c>
      <c r="BN169" s="75">
        <v>0.74873999999999996</v>
      </c>
      <c r="BO169" s="75">
        <v>0</v>
      </c>
      <c r="BP169" s="79">
        <v>0</v>
      </c>
      <c r="BQ169" s="80">
        <v>24</v>
      </c>
    </row>
    <row r="170" spans="1:69" s="81" customFormat="1" ht="15.75" thickBot="1" x14ac:dyDescent="0.2">
      <c r="A170" s="71" t="s">
        <v>299</v>
      </c>
      <c r="B170" s="72" t="s">
        <v>89</v>
      </c>
      <c r="C170" s="72" t="s">
        <v>277</v>
      </c>
      <c r="D170" s="72" t="s">
        <v>234</v>
      </c>
      <c r="E170" s="73">
        <v>0</v>
      </c>
      <c r="F170" s="74">
        <v>346.83499999999998</v>
      </c>
      <c r="G170" s="75">
        <v>0</v>
      </c>
      <c r="H170" s="75">
        <v>0</v>
      </c>
      <c r="I170" s="75">
        <v>1</v>
      </c>
      <c r="J170" s="75">
        <v>20</v>
      </c>
      <c r="K170" s="75">
        <v>30.965319999999998</v>
      </c>
      <c r="L170" s="75">
        <v>0</v>
      </c>
      <c r="M170" s="75">
        <v>1</v>
      </c>
      <c r="N170" s="76">
        <v>11.78688</v>
      </c>
      <c r="O170" s="77">
        <v>1.94</v>
      </c>
      <c r="P170" s="75">
        <v>0</v>
      </c>
      <c r="Q170" s="75">
        <v>0</v>
      </c>
      <c r="R170" s="74">
        <v>0.96916000000000002</v>
      </c>
      <c r="S170" s="78">
        <v>0</v>
      </c>
      <c r="T170" s="75">
        <v>0</v>
      </c>
      <c r="U170" s="73">
        <v>0</v>
      </c>
      <c r="V170" s="75">
        <v>20</v>
      </c>
      <c r="W170" s="75">
        <v>0</v>
      </c>
      <c r="X170" s="75">
        <v>0</v>
      </c>
      <c r="Y170" s="75">
        <v>1</v>
      </c>
      <c r="Z170" s="75">
        <v>-5.8864369999999999E-2</v>
      </c>
      <c r="AA170" s="75">
        <v>0.20091677999999999</v>
      </c>
      <c r="AB170" s="75">
        <v>0</v>
      </c>
      <c r="AC170" s="75">
        <v>0</v>
      </c>
      <c r="AD170" s="75">
        <v>39.125464200000003</v>
      </c>
      <c r="AE170" s="75">
        <v>0</v>
      </c>
      <c r="AF170" s="75">
        <v>0</v>
      </c>
      <c r="AG170" s="75">
        <v>0</v>
      </c>
      <c r="AH170" s="75">
        <v>0.99199999999999999</v>
      </c>
      <c r="AI170" s="78">
        <v>0</v>
      </c>
      <c r="AJ170" s="75">
        <v>0</v>
      </c>
      <c r="AK170" s="73">
        <v>1</v>
      </c>
      <c r="AL170" s="75">
        <v>-0.46211999999999998</v>
      </c>
      <c r="AM170" s="75">
        <v>3.1097000000000001</v>
      </c>
      <c r="AN170" s="75">
        <v>0</v>
      </c>
      <c r="AO170" s="75">
        <v>1</v>
      </c>
      <c r="AP170" s="75">
        <v>-0.10466</v>
      </c>
      <c r="AQ170" s="75">
        <v>0.81915999999999989</v>
      </c>
      <c r="AR170" s="75">
        <v>0</v>
      </c>
      <c r="AS170" s="75">
        <v>1</v>
      </c>
      <c r="AT170" s="75">
        <v>-0.39424900000000002</v>
      </c>
      <c r="AU170" s="75">
        <v>3.8184999999999998</v>
      </c>
      <c r="AV170" s="75">
        <v>0</v>
      </c>
      <c r="AW170" s="75">
        <v>1</v>
      </c>
      <c r="AX170" s="75">
        <v>-5.8051000000000005E-2</v>
      </c>
      <c r="AY170" s="78">
        <v>0.81743999999999994</v>
      </c>
      <c r="AZ170" s="75">
        <v>0</v>
      </c>
      <c r="BA170" s="73">
        <v>0</v>
      </c>
      <c r="BB170" s="75">
        <v>44.89</v>
      </c>
      <c r="BC170" s="75">
        <v>0</v>
      </c>
      <c r="BD170" s="75">
        <v>0</v>
      </c>
      <c r="BE170" s="75">
        <v>1</v>
      </c>
      <c r="BF170" s="75">
        <v>-6.1389000000000013E-2</v>
      </c>
      <c r="BG170" s="75">
        <v>0.43371000000000004</v>
      </c>
      <c r="BH170" s="75">
        <v>0</v>
      </c>
      <c r="BI170" s="75">
        <v>0</v>
      </c>
      <c r="BJ170" s="75">
        <v>0.35149999999999998</v>
      </c>
      <c r="BK170" s="75">
        <v>0</v>
      </c>
      <c r="BL170" s="75">
        <v>0</v>
      </c>
      <c r="BM170" s="75">
        <v>0</v>
      </c>
      <c r="BN170" s="75">
        <v>0.74873999999999996</v>
      </c>
      <c r="BO170" s="75">
        <v>0</v>
      </c>
      <c r="BP170" s="79">
        <v>0</v>
      </c>
      <c r="BQ170" s="80">
        <v>25</v>
      </c>
    </row>
    <row r="171" spans="1:69" s="92" customFormat="1" ht="15.75" thickBot="1" x14ac:dyDescent="0.2">
      <c r="A171" s="49" t="s">
        <v>326</v>
      </c>
      <c r="B171" s="83" t="s">
        <v>89</v>
      </c>
      <c r="C171" s="83" t="s">
        <v>277</v>
      </c>
      <c r="D171" s="83" t="s">
        <v>234</v>
      </c>
      <c r="E171" s="84">
        <v>0</v>
      </c>
      <c r="F171" s="85">
        <v>67.806799999999996</v>
      </c>
      <c r="G171" s="86">
        <v>0</v>
      </c>
      <c r="H171" s="86">
        <v>0</v>
      </c>
      <c r="I171" s="86">
        <v>1</v>
      </c>
      <c r="J171" s="86">
        <v>39.999931350980702</v>
      </c>
      <c r="K171" s="86">
        <v>19.999947825797602</v>
      </c>
      <c r="L171" s="86">
        <v>0</v>
      </c>
      <c r="M171" s="86">
        <v>1</v>
      </c>
      <c r="N171" s="87">
        <v>15.0094550280941</v>
      </c>
      <c r="O171" s="88">
        <v>8.1579227823309797</v>
      </c>
      <c r="P171" s="86">
        <v>0</v>
      </c>
      <c r="Q171" s="86">
        <v>0</v>
      </c>
      <c r="R171" s="85">
        <v>0.377949134303176</v>
      </c>
      <c r="S171" s="89">
        <v>0</v>
      </c>
      <c r="T171" s="86">
        <v>0</v>
      </c>
      <c r="U171" s="84">
        <v>0</v>
      </c>
      <c r="V171" s="86">
        <v>20</v>
      </c>
      <c r="W171" s="86">
        <v>0</v>
      </c>
      <c r="X171" s="86">
        <v>0</v>
      </c>
      <c r="Y171" s="86">
        <v>0</v>
      </c>
      <c r="Z171" s="86">
        <v>0.10518575026631501</v>
      </c>
      <c r="AA171" s="86">
        <v>0</v>
      </c>
      <c r="AB171" s="86">
        <v>0</v>
      </c>
      <c r="AC171" s="86">
        <v>0</v>
      </c>
      <c r="AD171" s="86">
        <v>1.00000149986717</v>
      </c>
      <c r="AE171" s="86">
        <v>0</v>
      </c>
      <c r="AF171" s="86">
        <v>0</v>
      </c>
      <c r="AG171" s="86">
        <v>0</v>
      </c>
      <c r="AH171" s="86">
        <v>0.99</v>
      </c>
      <c r="AI171" s="89">
        <v>0</v>
      </c>
      <c r="AJ171" s="86">
        <v>0</v>
      </c>
      <c r="AK171" s="84">
        <v>1</v>
      </c>
      <c r="AL171" s="86">
        <v>-0.46211999999999998</v>
      </c>
      <c r="AM171" s="86">
        <v>3.1097000000000001</v>
      </c>
      <c r="AN171" s="86">
        <v>0</v>
      </c>
      <c r="AO171" s="86">
        <v>1</v>
      </c>
      <c r="AP171" s="86">
        <v>-0.10466</v>
      </c>
      <c r="AQ171" s="86">
        <v>0.81915999999999989</v>
      </c>
      <c r="AR171" s="86">
        <v>0</v>
      </c>
      <c r="AS171" s="86">
        <v>1</v>
      </c>
      <c r="AT171" s="86">
        <v>-0.39424900000000002</v>
      </c>
      <c r="AU171" s="86">
        <v>3.8184999999999998</v>
      </c>
      <c r="AV171" s="86">
        <v>0</v>
      </c>
      <c r="AW171" s="86">
        <v>1</v>
      </c>
      <c r="AX171" s="86">
        <v>-5.8051000000000005E-2</v>
      </c>
      <c r="AY171" s="89">
        <v>0.81743999999999994</v>
      </c>
      <c r="AZ171" s="86">
        <v>0</v>
      </c>
      <c r="BA171" s="84">
        <v>0</v>
      </c>
      <c r="BB171" s="86">
        <v>44.89</v>
      </c>
      <c r="BC171" s="86">
        <v>0</v>
      </c>
      <c r="BD171" s="86">
        <v>0</v>
      </c>
      <c r="BE171" s="86">
        <v>1</v>
      </c>
      <c r="BF171" s="86">
        <v>-6.1389000000000013E-2</v>
      </c>
      <c r="BG171" s="86">
        <v>0.43371000000000004</v>
      </c>
      <c r="BH171" s="86">
        <v>0</v>
      </c>
      <c r="BI171" s="86">
        <v>0</v>
      </c>
      <c r="BJ171" s="86">
        <v>0.35149999999999998</v>
      </c>
      <c r="BK171" s="86">
        <v>0</v>
      </c>
      <c r="BL171" s="86">
        <v>0</v>
      </c>
      <c r="BM171" s="86">
        <v>0</v>
      </c>
      <c r="BN171" s="86">
        <v>0.74873999999999996</v>
      </c>
      <c r="BO171" s="86">
        <v>0</v>
      </c>
      <c r="BP171" s="90">
        <v>0</v>
      </c>
      <c r="BQ171" s="91">
        <v>2</v>
      </c>
    </row>
    <row r="172" spans="1:69" s="92" customFormat="1" ht="15.75" thickBot="1" x14ac:dyDescent="0.2">
      <c r="A172" s="49" t="s">
        <v>302</v>
      </c>
      <c r="B172" s="83" t="s">
        <v>89</v>
      </c>
      <c r="C172" s="83" t="s">
        <v>277</v>
      </c>
      <c r="D172" s="83" t="s">
        <v>234</v>
      </c>
      <c r="E172" s="84">
        <v>0</v>
      </c>
      <c r="F172" s="85">
        <v>82.536900000000003</v>
      </c>
      <c r="G172" s="86">
        <v>0</v>
      </c>
      <c r="H172" s="86">
        <v>0</v>
      </c>
      <c r="I172" s="86">
        <v>1</v>
      </c>
      <c r="J172" s="86">
        <v>10.000003987448601</v>
      </c>
      <c r="K172" s="86">
        <v>8.0464195743175093</v>
      </c>
      <c r="L172" s="86">
        <v>0</v>
      </c>
      <c r="M172" s="86">
        <v>1</v>
      </c>
      <c r="N172" s="87">
        <v>1.6847745150083899</v>
      </c>
      <c r="O172" s="88">
        <v>7.4060195844995098</v>
      </c>
      <c r="P172" s="86">
        <v>0</v>
      </c>
      <c r="Q172" s="86">
        <v>0</v>
      </c>
      <c r="R172" s="85">
        <v>0.49602424275373203</v>
      </c>
      <c r="S172" s="89">
        <v>0</v>
      </c>
      <c r="T172" s="86">
        <v>0</v>
      </c>
      <c r="U172" s="84">
        <v>0</v>
      </c>
      <c r="V172" s="86">
        <v>20</v>
      </c>
      <c r="W172" s="86">
        <v>0</v>
      </c>
      <c r="X172" s="86">
        <v>0</v>
      </c>
      <c r="Y172" s="86">
        <v>0</v>
      </c>
      <c r="Z172" s="86">
        <v>0.10010446266164499</v>
      </c>
      <c r="AA172" s="86">
        <v>0</v>
      </c>
      <c r="AB172" s="86">
        <v>0</v>
      </c>
      <c r="AC172" s="86">
        <v>0</v>
      </c>
      <c r="AD172" s="86">
        <v>1.4387827293664801</v>
      </c>
      <c r="AE172" s="86">
        <v>0</v>
      </c>
      <c r="AF172" s="86">
        <v>0</v>
      </c>
      <c r="AG172" s="86">
        <v>0</v>
      </c>
      <c r="AH172" s="86">
        <v>0.99117900000000003</v>
      </c>
      <c r="AI172" s="89">
        <v>0</v>
      </c>
      <c r="AJ172" s="86">
        <v>0</v>
      </c>
      <c r="AK172" s="84">
        <v>1</v>
      </c>
      <c r="AL172" s="86">
        <v>-0.46211999999999998</v>
      </c>
      <c r="AM172" s="86">
        <v>3.1097000000000001</v>
      </c>
      <c r="AN172" s="86">
        <v>0</v>
      </c>
      <c r="AO172" s="86">
        <v>1</v>
      </c>
      <c r="AP172" s="86">
        <v>-0.10466</v>
      </c>
      <c r="AQ172" s="86">
        <v>0.81915999999999989</v>
      </c>
      <c r="AR172" s="86">
        <v>0</v>
      </c>
      <c r="AS172" s="86">
        <v>1</v>
      </c>
      <c r="AT172" s="86">
        <v>-0.39424900000000002</v>
      </c>
      <c r="AU172" s="86">
        <v>3.8184999999999998</v>
      </c>
      <c r="AV172" s="86">
        <v>0</v>
      </c>
      <c r="AW172" s="86">
        <v>1</v>
      </c>
      <c r="AX172" s="86">
        <v>-5.8051000000000005E-2</v>
      </c>
      <c r="AY172" s="89">
        <v>0.81743999999999994</v>
      </c>
      <c r="AZ172" s="86">
        <v>0</v>
      </c>
      <c r="BA172" s="84">
        <v>0</v>
      </c>
      <c r="BB172" s="86">
        <v>44.89</v>
      </c>
      <c r="BC172" s="86">
        <v>0</v>
      </c>
      <c r="BD172" s="86">
        <v>0</v>
      </c>
      <c r="BE172" s="86">
        <v>1</v>
      </c>
      <c r="BF172" s="86">
        <v>-6.1389000000000013E-2</v>
      </c>
      <c r="BG172" s="86">
        <v>0.43371000000000004</v>
      </c>
      <c r="BH172" s="86">
        <v>0</v>
      </c>
      <c r="BI172" s="86">
        <v>0</v>
      </c>
      <c r="BJ172" s="86">
        <v>0.35149999999999998</v>
      </c>
      <c r="BK172" s="86">
        <v>0</v>
      </c>
      <c r="BL172" s="86">
        <v>0</v>
      </c>
      <c r="BM172" s="86">
        <v>0</v>
      </c>
      <c r="BN172" s="86">
        <v>0.74873999999999996</v>
      </c>
      <c r="BO172" s="86">
        <v>0</v>
      </c>
      <c r="BP172" s="90">
        <v>0</v>
      </c>
      <c r="BQ172" s="91">
        <v>2</v>
      </c>
    </row>
    <row r="173" spans="1:69" s="92" customFormat="1" ht="15.75" thickBot="1" x14ac:dyDescent="0.2">
      <c r="A173" s="49" t="s">
        <v>303</v>
      </c>
      <c r="B173" s="83" t="s">
        <v>89</v>
      </c>
      <c r="C173" s="83" t="s">
        <v>277</v>
      </c>
      <c r="D173" s="83" t="s">
        <v>234</v>
      </c>
      <c r="E173" s="84">
        <v>0</v>
      </c>
      <c r="F173" s="85">
        <v>44.936300000000003</v>
      </c>
      <c r="G173" s="86">
        <v>0</v>
      </c>
      <c r="H173" s="86">
        <v>0</v>
      </c>
      <c r="I173" s="86">
        <v>1</v>
      </c>
      <c r="J173" s="86">
        <v>39.999927899739397</v>
      </c>
      <c r="K173" s="86">
        <v>19.999962249880799</v>
      </c>
      <c r="L173" s="86">
        <v>0</v>
      </c>
      <c r="M173" s="86">
        <v>1</v>
      </c>
      <c r="N173" s="87">
        <v>19.159281769397101</v>
      </c>
      <c r="O173" s="88">
        <v>3.6798494099962502</v>
      </c>
      <c r="P173" s="86">
        <v>0</v>
      </c>
      <c r="Q173" s="86">
        <v>0</v>
      </c>
      <c r="R173" s="85">
        <v>0.62188066619546301</v>
      </c>
      <c r="S173" s="89">
        <v>0</v>
      </c>
      <c r="T173" s="86">
        <v>0</v>
      </c>
      <c r="U173" s="84">
        <v>0</v>
      </c>
      <c r="V173" s="86">
        <v>20</v>
      </c>
      <c r="W173" s="86">
        <v>0</v>
      </c>
      <c r="X173" s="86">
        <v>0</v>
      </c>
      <c r="Y173" s="86">
        <v>0</v>
      </c>
      <c r="Z173" s="86">
        <v>0.34547841709524701</v>
      </c>
      <c r="AA173" s="86">
        <v>0</v>
      </c>
      <c r="AB173" s="86">
        <v>0</v>
      </c>
      <c r="AC173" s="86">
        <v>0</v>
      </c>
      <c r="AD173" s="86">
        <v>5.7469537372842199</v>
      </c>
      <c r="AE173" s="86">
        <v>0</v>
      </c>
      <c r="AF173" s="86">
        <v>0</v>
      </c>
      <c r="AG173" s="86">
        <v>0</v>
      </c>
      <c r="AH173" s="86">
        <v>0.998116</v>
      </c>
      <c r="AI173" s="89">
        <v>0</v>
      </c>
      <c r="AJ173" s="86">
        <v>0</v>
      </c>
      <c r="AK173" s="84">
        <v>1</v>
      </c>
      <c r="AL173" s="86">
        <v>-0.46211999999999998</v>
      </c>
      <c r="AM173" s="86">
        <v>3.1097000000000001</v>
      </c>
      <c r="AN173" s="86">
        <v>0</v>
      </c>
      <c r="AO173" s="86">
        <v>1</v>
      </c>
      <c r="AP173" s="86">
        <v>-0.10466</v>
      </c>
      <c r="AQ173" s="86">
        <v>0.81915999999999989</v>
      </c>
      <c r="AR173" s="86">
        <v>0</v>
      </c>
      <c r="AS173" s="86">
        <v>1</v>
      </c>
      <c r="AT173" s="86">
        <v>-0.39424900000000002</v>
      </c>
      <c r="AU173" s="86">
        <v>3.8184999999999998</v>
      </c>
      <c r="AV173" s="86">
        <v>0</v>
      </c>
      <c r="AW173" s="86">
        <v>1</v>
      </c>
      <c r="AX173" s="86">
        <v>-5.8051000000000005E-2</v>
      </c>
      <c r="AY173" s="89">
        <v>0.81743999999999994</v>
      </c>
      <c r="AZ173" s="86">
        <v>0</v>
      </c>
      <c r="BA173" s="84">
        <v>0</v>
      </c>
      <c r="BB173" s="86">
        <v>44.89</v>
      </c>
      <c r="BC173" s="86">
        <v>0</v>
      </c>
      <c r="BD173" s="86">
        <v>0</v>
      </c>
      <c r="BE173" s="86">
        <v>1</v>
      </c>
      <c r="BF173" s="86">
        <v>-6.1389000000000013E-2</v>
      </c>
      <c r="BG173" s="86">
        <v>0.43371000000000004</v>
      </c>
      <c r="BH173" s="86">
        <v>0</v>
      </c>
      <c r="BI173" s="86">
        <v>0</v>
      </c>
      <c r="BJ173" s="86">
        <v>0.35149999999999998</v>
      </c>
      <c r="BK173" s="86">
        <v>0</v>
      </c>
      <c r="BL173" s="86">
        <v>0</v>
      </c>
      <c r="BM173" s="86">
        <v>0</v>
      </c>
      <c r="BN173" s="86">
        <v>0.74873999999999996</v>
      </c>
      <c r="BO173" s="86">
        <v>0</v>
      </c>
      <c r="BP173" s="90">
        <v>0</v>
      </c>
      <c r="BQ173" s="91">
        <v>3</v>
      </c>
    </row>
    <row r="174" spans="1:69" s="92" customFormat="1" ht="15.75" thickBot="1" x14ac:dyDescent="0.2">
      <c r="A174" s="49" t="s">
        <v>304</v>
      </c>
      <c r="B174" s="83" t="s">
        <v>89</v>
      </c>
      <c r="C174" s="83" t="s">
        <v>277</v>
      </c>
      <c r="D174" s="83" t="s">
        <v>234</v>
      </c>
      <c r="E174" s="84">
        <v>0</v>
      </c>
      <c r="F174" s="85">
        <v>59.169199999999996</v>
      </c>
      <c r="G174" s="86">
        <v>0</v>
      </c>
      <c r="H174" s="86">
        <v>0</v>
      </c>
      <c r="I174" s="86">
        <v>1</v>
      </c>
      <c r="J174" s="86">
        <v>10</v>
      </c>
      <c r="K174" s="86">
        <v>5.0000000000000302</v>
      </c>
      <c r="L174" s="86">
        <v>0</v>
      </c>
      <c r="M174" s="86">
        <v>1</v>
      </c>
      <c r="N174" s="87">
        <v>40.737134682179203</v>
      </c>
      <c r="O174" s="88">
        <v>0.20455934290401101</v>
      </c>
      <c r="P174" s="86">
        <v>0</v>
      </c>
      <c r="Q174" s="86">
        <v>0</v>
      </c>
      <c r="R174" s="85">
        <v>0.84482536083256998</v>
      </c>
      <c r="S174" s="89">
        <v>0</v>
      </c>
      <c r="T174" s="86">
        <v>0</v>
      </c>
      <c r="U174" s="84">
        <v>0</v>
      </c>
      <c r="V174" s="86">
        <v>20</v>
      </c>
      <c r="W174" s="86">
        <v>0</v>
      </c>
      <c r="X174" s="86">
        <v>0</v>
      </c>
      <c r="Y174" s="86">
        <v>0</v>
      </c>
      <c r="Z174" s="86">
        <v>0.10202517192138701</v>
      </c>
      <c r="AA174" s="86">
        <v>0</v>
      </c>
      <c r="AB174" s="86">
        <v>0</v>
      </c>
      <c r="AC174" s="86">
        <v>0</v>
      </c>
      <c r="AD174" s="86">
        <v>1.60670483074565</v>
      </c>
      <c r="AE174" s="86">
        <v>0</v>
      </c>
      <c r="AF174" s="86">
        <v>0</v>
      </c>
      <c r="AG174" s="86">
        <v>0</v>
      </c>
      <c r="AH174" s="86">
        <v>0.99822599999999995</v>
      </c>
      <c r="AI174" s="89">
        <v>0</v>
      </c>
      <c r="AJ174" s="86">
        <v>0</v>
      </c>
      <c r="AK174" s="84">
        <v>1</v>
      </c>
      <c r="AL174" s="86">
        <v>-0.46211999999999998</v>
      </c>
      <c r="AM174" s="86">
        <v>3.1097000000000001</v>
      </c>
      <c r="AN174" s="86">
        <v>0</v>
      </c>
      <c r="AO174" s="86">
        <v>1</v>
      </c>
      <c r="AP174" s="86">
        <v>-0.10466</v>
      </c>
      <c r="AQ174" s="86">
        <v>0.81915999999999989</v>
      </c>
      <c r="AR174" s="86">
        <v>0</v>
      </c>
      <c r="AS174" s="86">
        <v>1</v>
      </c>
      <c r="AT174" s="86">
        <v>-0.39424900000000002</v>
      </c>
      <c r="AU174" s="86">
        <v>3.8184999999999998</v>
      </c>
      <c r="AV174" s="86">
        <v>0</v>
      </c>
      <c r="AW174" s="86">
        <v>1</v>
      </c>
      <c r="AX174" s="86">
        <v>-5.8051000000000005E-2</v>
      </c>
      <c r="AY174" s="89">
        <v>0.81743999999999994</v>
      </c>
      <c r="AZ174" s="86">
        <v>0</v>
      </c>
      <c r="BA174" s="84">
        <v>0</v>
      </c>
      <c r="BB174" s="86">
        <v>44.89</v>
      </c>
      <c r="BC174" s="86">
        <v>0</v>
      </c>
      <c r="BD174" s="86">
        <v>0</v>
      </c>
      <c r="BE174" s="86">
        <v>1</v>
      </c>
      <c r="BF174" s="86">
        <v>-6.1389000000000013E-2</v>
      </c>
      <c r="BG174" s="86">
        <v>0.43371000000000004</v>
      </c>
      <c r="BH174" s="86">
        <v>0</v>
      </c>
      <c r="BI174" s="86">
        <v>0</v>
      </c>
      <c r="BJ174" s="86">
        <v>0.35149999999999998</v>
      </c>
      <c r="BK174" s="86">
        <v>0</v>
      </c>
      <c r="BL174" s="86">
        <v>0</v>
      </c>
      <c r="BM174" s="86">
        <v>0</v>
      </c>
      <c r="BN174" s="86">
        <v>0.74873999999999996</v>
      </c>
      <c r="BO174" s="86">
        <v>0</v>
      </c>
      <c r="BP174" s="90">
        <v>0</v>
      </c>
      <c r="BQ174" s="91">
        <v>4</v>
      </c>
    </row>
    <row r="175" spans="1:69" s="92" customFormat="1" ht="15.75" thickBot="1" x14ac:dyDescent="0.2">
      <c r="A175" s="49" t="s">
        <v>305</v>
      </c>
      <c r="B175" s="83" t="s">
        <v>89</v>
      </c>
      <c r="C175" s="83" t="s">
        <v>277</v>
      </c>
      <c r="D175" s="83" t="s">
        <v>234</v>
      </c>
      <c r="E175" s="84">
        <v>0</v>
      </c>
      <c r="F175" s="85">
        <v>65.808199999999999</v>
      </c>
      <c r="G175" s="86">
        <v>0</v>
      </c>
      <c r="H175" s="86">
        <v>0</v>
      </c>
      <c r="I175" s="86">
        <v>1</v>
      </c>
      <c r="J175" s="86">
        <v>39.999999367624</v>
      </c>
      <c r="K175" s="86">
        <v>19.999999746614399</v>
      </c>
      <c r="L175" s="86">
        <v>0</v>
      </c>
      <c r="M175" s="86">
        <v>1</v>
      </c>
      <c r="N175" s="87">
        <v>-34.981972071370897</v>
      </c>
      <c r="O175" s="88">
        <v>37.071346527177703</v>
      </c>
      <c r="P175" s="86">
        <v>0</v>
      </c>
      <c r="Q175" s="86">
        <v>0</v>
      </c>
      <c r="R175" s="85">
        <v>0.91660722410554896</v>
      </c>
      <c r="S175" s="89">
        <v>0</v>
      </c>
      <c r="T175" s="86">
        <v>0</v>
      </c>
      <c r="U175" s="84">
        <v>0</v>
      </c>
      <c r="V175" s="86">
        <v>20</v>
      </c>
      <c r="W175" s="86">
        <v>0</v>
      </c>
      <c r="X175" s="86">
        <v>0</v>
      </c>
      <c r="Y175" s="86">
        <v>0</v>
      </c>
      <c r="Z175" s="86">
        <v>0.407667520311013</v>
      </c>
      <c r="AA175" s="86">
        <v>0</v>
      </c>
      <c r="AB175" s="86">
        <v>0</v>
      </c>
      <c r="AC175" s="86">
        <v>0</v>
      </c>
      <c r="AD175" s="86">
        <v>7.4891600860462901</v>
      </c>
      <c r="AE175" s="86">
        <v>0</v>
      </c>
      <c r="AF175" s="86">
        <v>0</v>
      </c>
      <c r="AG175" s="86">
        <v>0</v>
      </c>
      <c r="AH175" s="86">
        <v>0.99892099999999995</v>
      </c>
      <c r="AI175" s="89">
        <v>0</v>
      </c>
      <c r="AJ175" s="86">
        <v>0</v>
      </c>
      <c r="AK175" s="84">
        <v>1</v>
      </c>
      <c r="AL175" s="86">
        <v>-0.46211999999999998</v>
      </c>
      <c r="AM175" s="86">
        <v>3.1097000000000001</v>
      </c>
      <c r="AN175" s="86">
        <v>0</v>
      </c>
      <c r="AO175" s="86">
        <v>1</v>
      </c>
      <c r="AP175" s="86">
        <v>-0.10466</v>
      </c>
      <c r="AQ175" s="86">
        <v>0.81915999999999989</v>
      </c>
      <c r="AR175" s="86">
        <v>0</v>
      </c>
      <c r="AS175" s="86">
        <v>1</v>
      </c>
      <c r="AT175" s="86">
        <v>-0.39424900000000002</v>
      </c>
      <c r="AU175" s="86">
        <v>3.8184999999999998</v>
      </c>
      <c r="AV175" s="86">
        <v>0</v>
      </c>
      <c r="AW175" s="86">
        <v>1</v>
      </c>
      <c r="AX175" s="86">
        <v>-5.8051000000000005E-2</v>
      </c>
      <c r="AY175" s="89">
        <v>0.81743999999999994</v>
      </c>
      <c r="AZ175" s="86">
        <v>0</v>
      </c>
      <c r="BA175" s="84">
        <v>0</v>
      </c>
      <c r="BB175" s="86">
        <v>44.89</v>
      </c>
      <c r="BC175" s="86">
        <v>0</v>
      </c>
      <c r="BD175" s="86">
        <v>0</v>
      </c>
      <c r="BE175" s="86">
        <v>1</v>
      </c>
      <c r="BF175" s="86">
        <v>-6.1389000000000013E-2</v>
      </c>
      <c r="BG175" s="86">
        <v>0.43371000000000004</v>
      </c>
      <c r="BH175" s="86">
        <v>0</v>
      </c>
      <c r="BI175" s="86">
        <v>0</v>
      </c>
      <c r="BJ175" s="86">
        <v>0.35149999999999998</v>
      </c>
      <c r="BK175" s="86">
        <v>0</v>
      </c>
      <c r="BL175" s="86">
        <v>0</v>
      </c>
      <c r="BM175" s="86">
        <v>0</v>
      </c>
      <c r="BN175" s="86">
        <v>0.74873999999999996</v>
      </c>
      <c r="BO175" s="86">
        <v>0</v>
      </c>
      <c r="BP175" s="90">
        <v>0</v>
      </c>
      <c r="BQ175" s="91">
        <v>5</v>
      </c>
    </row>
    <row r="176" spans="1:69" s="92" customFormat="1" ht="15.75" thickBot="1" x14ac:dyDescent="0.2">
      <c r="A176" s="49" t="s">
        <v>306</v>
      </c>
      <c r="B176" s="83" t="s">
        <v>89</v>
      </c>
      <c r="C176" s="83" t="s">
        <v>277</v>
      </c>
      <c r="D176" s="83" t="s">
        <v>234</v>
      </c>
      <c r="E176" s="84">
        <v>0</v>
      </c>
      <c r="F176" s="85">
        <v>700</v>
      </c>
      <c r="G176" s="86">
        <v>0</v>
      </c>
      <c r="H176" s="86">
        <v>0</v>
      </c>
      <c r="I176" s="86">
        <v>1</v>
      </c>
      <c r="J176" s="86">
        <v>39.999999937420498</v>
      </c>
      <c r="K176" s="86">
        <v>19.999999985778</v>
      </c>
      <c r="L176" s="86">
        <v>0</v>
      </c>
      <c r="M176" s="86">
        <v>1</v>
      </c>
      <c r="N176" s="87">
        <v>-34.7978941787511</v>
      </c>
      <c r="O176" s="88">
        <v>34.909913227290097</v>
      </c>
      <c r="P176" s="86">
        <v>0</v>
      </c>
      <c r="Q176" s="86">
        <v>0</v>
      </c>
      <c r="R176" s="85">
        <v>0.62249621258045595</v>
      </c>
      <c r="S176" s="89">
        <v>0</v>
      </c>
      <c r="T176" s="86">
        <v>0</v>
      </c>
      <c r="U176" s="84">
        <v>0</v>
      </c>
      <c r="V176" s="86">
        <v>20</v>
      </c>
      <c r="W176" s="86">
        <v>0</v>
      </c>
      <c r="X176" s="86">
        <v>0</v>
      </c>
      <c r="Y176" s="86">
        <v>0</v>
      </c>
      <c r="Z176" s="86">
        <v>0.19171157523343799</v>
      </c>
      <c r="AA176" s="86">
        <v>0</v>
      </c>
      <c r="AB176" s="86">
        <v>0</v>
      </c>
      <c r="AC176" s="86">
        <v>0</v>
      </c>
      <c r="AD176" s="86">
        <v>5.0078934768832504</v>
      </c>
      <c r="AE176" s="86">
        <v>0</v>
      </c>
      <c r="AF176" s="86">
        <v>0</v>
      </c>
      <c r="AG176" s="86">
        <v>0</v>
      </c>
      <c r="AH176" s="86">
        <v>0.99901499999999999</v>
      </c>
      <c r="AI176" s="89">
        <v>0</v>
      </c>
      <c r="AJ176" s="86">
        <v>0</v>
      </c>
      <c r="AK176" s="84">
        <v>1</v>
      </c>
      <c r="AL176" s="86">
        <v>-0.46211999999999998</v>
      </c>
      <c r="AM176" s="86">
        <v>3.1097000000000001</v>
      </c>
      <c r="AN176" s="86">
        <v>0</v>
      </c>
      <c r="AO176" s="86">
        <v>1</v>
      </c>
      <c r="AP176" s="86">
        <v>-0.10466</v>
      </c>
      <c r="AQ176" s="86">
        <v>0.81915999999999989</v>
      </c>
      <c r="AR176" s="86">
        <v>0</v>
      </c>
      <c r="AS176" s="86">
        <v>1</v>
      </c>
      <c r="AT176" s="86">
        <v>-0.39424900000000002</v>
      </c>
      <c r="AU176" s="86">
        <v>3.8184999999999998</v>
      </c>
      <c r="AV176" s="86">
        <v>0</v>
      </c>
      <c r="AW176" s="86">
        <v>1</v>
      </c>
      <c r="AX176" s="86">
        <v>-5.8051000000000005E-2</v>
      </c>
      <c r="AY176" s="89">
        <v>0.81743999999999994</v>
      </c>
      <c r="AZ176" s="86">
        <v>0</v>
      </c>
      <c r="BA176" s="84">
        <v>0</v>
      </c>
      <c r="BB176" s="86">
        <v>44.89</v>
      </c>
      <c r="BC176" s="86">
        <v>0</v>
      </c>
      <c r="BD176" s="86">
        <v>0</v>
      </c>
      <c r="BE176" s="86">
        <v>1</v>
      </c>
      <c r="BF176" s="86">
        <v>-6.1389000000000013E-2</v>
      </c>
      <c r="BG176" s="86">
        <v>0.43371000000000004</v>
      </c>
      <c r="BH176" s="86">
        <v>0</v>
      </c>
      <c r="BI176" s="86">
        <v>0</v>
      </c>
      <c r="BJ176" s="86">
        <v>0.35149999999999998</v>
      </c>
      <c r="BK176" s="86">
        <v>0</v>
      </c>
      <c r="BL176" s="86">
        <v>0</v>
      </c>
      <c r="BM176" s="86">
        <v>0</v>
      </c>
      <c r="BN176" s="86">
        <v>0.74873999999999996</v>
      </c>
      <c r="BO176" s="86">
        <v>0</v>
      </c>
      <c r="BP176" s="90">
        <v>0</v>
      </c>
      <c r="BQ176" s="91">
        <v>6</v>
      </c>
    </row>
    <row r="177" spans="1:69" s="92" customFormat="1" ht="15.75" thickBot="1" x14ac:dyDescent="0.2">
      <c r="A177" s="49" t="s">
        <v>307</v>
      </c>
      <c r="B177" s="83" t="s">
        <v>89</v>
      </c>
      <c r="C177" s="83" t="s">
        <v>277</v>
      </c>
      <c r="D177" s="83" t="s">
        <v>234</v>
      </c>
      <c r="E177" s="84">
        <v>0</v>
      </c>
      <c r="F177" s="85">
        <v>700</v>
      </c>
      <c r="G177" s="86">
        <v>0</v>
      </c>
      <c r="H177" s="86">
        <v>0</v>
      </c>
      <c r="I177" s="86">
        <v>1</v>
      </c>
      <c r="J177" s="86">
        <v>39.999999887528098</v>
      </c>
      <c r="K177" s="86">
        <v>19.999999715938799</v>
      </c>
      <c r="L177" s="86">
        <v>0</v>
      </c>
      <c r="M177" s="86">
        <v>1</v>
      </c>
      <c r="N177" s="87">
        <v>38.529519827836701</v>
      </c>
      <c r="O177" s="88">
        <v>0.20865518806487099</v>
      </c>
      <c r="P177" s="86">
        <v>0</v>
      </c>
      <c r="Q177" s="86">
        <v>0</v>
      </c>
      <c r="R177" s="85">
        <v>0.96430513367273396</v>
      </c>
      <c r="S177" s="89">
        <v>0</v>
      </c>
      <c r="T177" s="86">
        <v>0</v>
      </c>
      <c r="U177" s="84">
        <v>0</v>
      </c>
      <c r="V177" s="86">
        <v>20</v>
      </c>
      <c r="W177" s="86">
        <v>0</v>
      </c>
      <c r="X177" s="86">
        <v>0</v>
      </c>
      <c r="Y177" s="86">
        <v>0</v>
      </c>
      <c r="Z177" s="86">
        <v>0.10009756284471399</v>
      </c>
      <c r="AA177" s="86">
        <v>0</v>
      </c>
      <c r="AB177" s="86">
        <v>0</v>
      </c>
      <c r="AC177" s="86">
        <v>0</v>
      </c>
      <c r="AD177" s="86">
        <v>1.0101180992427199</v>
      </c>
      <c r="AE177" s="86">
        <v>0</v>
      </c>
      <c r="AF177" s="86">
        <v>0</v>
      </c>
      <c r="AG177" s="86">
        <v>0</v>
      </c>
      <c r="AH177" s="86">
        <v>0.99421700000000002</v>
      </c>
      <c r="AI177" s="89">
        <v>0</v>
      </c>
      <c r="AJ177" s="86">
        <v>0</v>
      </c>
      <c r="AK177" s="84">
        <v>1</v>
      </c>
      <c r="AL177" s="86">
        <v>-0.46211999999999998</v>
      </c>
      <c r="AM177" s="86">
        <v>3.1097000000000001</v>
      </c>
      <c r="AN177" s="86">
        <v>0</v>
      </c>
      <c r="AO177" s="86">
        <v>1</v>
      </c>
      <c r="AP177" s="86">
        <v>-0.10466</v>
      </c>
      <c r="AQ177" s="86">
        <v>0.81915999999999989</v>
      </c>
      <c r="AR177" s="86">
        <v>0</v>
      </c>
      <c r="AS177" s="86">
        <v>1</v>
      </c>
      <c r="AT177" s="86">
        <v>-0.39424900000000002</v>
      </c>
      <c r="AU177" s="86">
        <v>3.8184999999999998</v>
      </c>
      <c r="AV177" s="86">
        <v>0</v>
      </c>
      <c r="AW177" s="86">
        <v>1</v>
      </c>
      <c r="AX177" s="86">
        <v>-5.8051000000000005E-2</v>
      </c>
      <c r="AY177" s="89">
        <v>0.81743999999999994</v>
      </c>
      <c r="AZ177" s="86">
        <v>0</v>
      </c>
      <c r="BA177" s="84">
        <v>0</v>
      </c>
      <c r="BB177" s="86">
        <v>44.89</v>
      </c>
      <c r="BC177" s="86">
        <v>0</v>
      </c>
      <c r="BD177" s="86">
        <v>0</v>
      </c>
      <c r="BE177" s="86">
        <v>1</v>
      </c>
      <c r="BF177" s="86">
        <v>-6.1389000000000013E-2</v>
      </c>
      <c r="BG177" s="86">
        <v>0.43371000000000004</v>
      </c>
      <c r="BH177" s="86">
        <v>0</v>
      </c>
      <c r="BI177" s="86">
        <v>0</v>
      </c>
      <c r="BJ177" s="86">
        <v>0.35149999999999998</v>
      </c>
      <c r="BK177" s="86">
        <v>0</v>
      </c>
      <c r="BL177" s="86">
        <v>0</v>
      </c>
      <c r="BM177" s="86">
        <v>0</v>
      </c>
      <c r="BN177" s="86">
        <v>0.74873999999999996</v>
      </c>
      <c r="BO177" s="86">
        <v>0</v>
      </c>
      <c r="BP177" s="90">
        <v>0</v>
      </c>
      <c r="BQ177" s="91">
        <v>7</v>
      </c>
    </row>
    <row r="178" spans="1:69" s="92" customFormat="1" ht="15.75" thickBot="1" x14ac:dyDescent="0.2">
      <c r="A178" s="49" t="s">
        <v>308</v>
      </c>
      <c r="B178" s="83" t="s">
        <v>89</v>
      </c>
      <c r="C178" s="83" t="s">
        <v>277</v>
      </c>
      <c r="D178" s="83" t="s">
        <v>234</v>
      </c>
      <c r="E178" s="84">
        <v>0</v>
      </c>
      <c r="F178" s="85">
        <v>700</v>
      </c>
      <c r="G178" s="86">
        <v>0</v>
      </c>
      <c r="H178" s="86">
        <v>0</v>
      </c>
      <c r="I178" s="86">
        <v>1</v>
      </c>
      <c r="J178" s="86">
        <v>39.9999999402607</v>
      </c>
      <c r="K178" s="86">
        <v>19.999999984613201</v>
      </c>
      <c r="L178" s="86">
        <v>0</v>
      </c>
      <c r="M178" s="86">
        <v>1</v>
      </c>
      <c r="N178" s="87">
        <v>-34.918118171498101</v>
      </c>
      <c r="O178" s="88">
        <v>45.939268050998301</v>
      </c>
      <c r="P178" s="86">
        <v>0</v>
      </c>
      <c r="Q178" s="86">
        <v>0</v>
      </c>
      <c r="R178" s="85">
        <v>0.31866495389063998</v>
      </c>
      <c r="S178" s="89">
        <v>0</v>
      </c>
      <c r="T178" s="86">
        <v>0</v>
      </c>
      <c r="U178" s="84">
        <v>0</v>
      </c>
      <c r="V178" s="86">
        <v>20</v>
      </c>
      <c r="W178" s="86">
        <v>0</v>
      </c>
      <c r="X178" s="86">
        <v>0</v>
      </c>
      <c r="Y178" s="86">
        <v>0</v>
      </c>
      <c r="Z178" s="86">
        <v>0.107961525862215</v>
      </c>
      <c r="AA178" s="86">
        <v>0</v>
      </c>
      <c r="AB178" s="86">
        <v>0</v>
      </c>
      <c r="AC178" s="86">
        <v>0</v>
      </c>
      <c r="AD178" s="86">
        <v>48.6349061337583</v>
      </c>
      <c r="AE178" s="86">
        <v>0</v>
      </c>
      <c r="AF178" s="86">
        <v>0</v>
      </c>
      <c r="AG178" s="86">
        <v>0</v>
      </c>
      <c r="AH178" s="86">
        <v>1.25993E-9</v>
      </c>
      <c r="AI178" s="89">
        <v>0</v>
      </c>
      <c r="AJ178" s="86">
        <v>0</v>
      </c>
      <c r="AK178" s="84">
        <v>1</v>
      </c>
      <c r="AL178" s="86">
        <v>-0.46211999999999998</v>
      </c>
      <c r="AM178" s="86">
        <v>3.1097000000000001</v>
      </c>
      <c r="AN178" s="86">
        <v>0</v>
      </c>
      <c r="AO178" s="86">
        <v>1</v>
      </c>
      <c r="AP178" s="86">
        <v>-0.10466</v>
      </c>
      <c r="AQ178" s="86">
        <v>0.81915999999999989</v>
      </c>
      <c r="AR178" s="86">
        <v>0</v>
      </c>
      <c r="AS178" s="86">
        <v>1</v>
      </c>
      <c r="AT178" s="86">
        <v>-0.39424900000000002</v>
      </c>
      <c r="AU178" s="86">
        <v>3.8184999999999998</v>
      </c>
      <c r="AV178" s="86">
        <v>0</v>
      </c>
      <c r="AW178" s="86">
        <v>1</v>
      </c>
      <c r="AX178" s="86">
        <v>-5.8051000000000005E-2</v>
      </c>
      <c r="AY178" s="89">
        <v>0.81743999999999994</v>
      </c>
      <c r="AZ178" s="86">
        <v>0</v>
      </c>
      <c r="BA178" s="84">
        <v>0</v>
      </c>
      <c r="BB178" s="86">
        <v>44.89</v>
      </c>
      <c r="BC178" s="86">
        <v>0</v>
      </c>
      <c r="BD178" s="86">
        <v>0</v>
      </c>
      <c r="BE178" s="86">
        <v>1</v>
      </c>
      <c r="BF178" s="86">
        <v>-6.1389000000000013E-2</v>
      </c>
      <c r="BG178" s="86">
        <v>0.43371000000000004</v>
      </c>
      <c r="BH178" s="86">
        <v>0</v>
      </c>
      <c r="BI178" s="86">
        <v>0</v>
      </c>
      <c r="BJ178" s="86">
        <v>0.35149999999999998</v>
      </c>
      <c r="BK178" s="86">
        <v>0</v>
      </c>
      <c r="BL178" s="86">
        <v>0</v>
      </c>
      <c r="BM178" s="86">
        <v>0</v>
      </c>
      <c r="BN178" s="86">
        <v>0.74873999999999996</v>
      </c>
      <c r="BO178" s="86">
        <v>0</v>
      </c>
      <c r="BP178" s="90">
        <v>0</v>
      </c>
      <c r="BQ178" s="91">
        <v>8</v>
      </c>
    </row>
    <row r="179" spans="1:69" s="92" customFormat="1" ht="15.75" thickBot="1" x14ac:dyDescent="0.2">
      <c r="A179" s="49" t="s">
        <v>309</v>
      </c>
      <c r="B179" s="83" t="s">
        <v>89</v>
      </c>
      <c r="C179" s="83" t="s">
        <v>277</v>
      </c>
      <c r="D179" s="83" t="s">
        <v>234</v>
      </c>
      <c r="E179" s="84">
        <v>0</v>
      </c>
      <c r="F179" s="85">
        <v>693.81799999999998</v>
      </c>
      <c r="G179" s="86">
        <v>0</v>
      </c>
      <c r="H179" s="86">
        <v>0</v>
      </c>
      <c r="I179" s="86">
        <v>1</v>
      </c>
      <c r="J179" s="86">
        <v>39.999969548356702</v>
      </c>
      <c r="K179" s="86">
        <v>19.9999895158393</v>
      </c>
      <c r="L179" s="86">
        <v>0</v>
      </c>
      <c r="M179" s="86">
        <v>1</v>
      </c>
      <c r="N179" s="87">
        <v>43.778301825819099</v>
      </c>
      <c r="O179" s="88">
        <v>32.071092702626103</v>
      </c>
      <c r="P179" s="86">
        <v>0</v>
      </c>
      <c r="Q179" s="86">
        <v>0</v>
      </c>
      <c r="R179" s="85">
        <v>0.98863593278859596</v>
      </c>
      <c r="S179" s="89">
        <v>0</v>
      </c>
      <c r="T179" s="86">
        <v>0</v>
      </c>
      <c r="U179" s="84">
        <v>0</v>
      </c>
      <c r="V179" s="86">
        <v>20</v>
      </c>
      <c r="W179" s="86">
        <v>0</v>
      </c>
      <c r="X179" s="86">
        <v>0</v>
      </c>
      <c r="Y179" s="86">
        <v>0</v>
      </c>
      <c r="Z179" s="86">
        <v>0.100000021686524</v>
      </c>
      <c r="AA179" s="86">
        <v>0</v>
      </c>
      <c r="AB179" s="86">
        <v>0</v>
      </c>
      <c r="AC179" s="86">
        <v>0</v>
      </c>
      <c r="AD179" s="86">
        <v>46.467413352828501</v>
      </c>
      <c r="AE179" s="86">
        <v>0</v>
      </c>
      <c r="AF179" s="86">
        <v>0</v>
      </c>
      <c r="AG179" s="86">
        <v>0</v>
      </c>
      <c r="AH179" s="86">
        <v>2.2579900000000001E-13</v>
      </c>
      <c r="AI179" s="89">
        <v>0</v>
      </c>
      <c r="AJ179" s="86">
        <v>0</v>
      </c>
      <c r="AK179" s="84">
        <v>1</v>
      </c>
      <c r="AL179" s="86">
        <v>-0.46211999999999998</v>
      </c>
      <c r="AM179" s="86">
        <v>3.1097000000000001</v>
      </c>
      <c r="AN179" s="86">
        <v>0</v>
      </c>
      <c r="AO179" s="86">
        <v>1</v>
      </c>
      <c r="AP179" s="86">
        <v>-0.10466</v>
      </c>
      <c r="AQ179" s="86">
        <v>0.81915999999999989</v>
      </c>
      <c r="AR179" s="86">
        <v>0</v>
      </c>
      <c r="AS179" s="86">
        <v>1</v>
      </c>
      <c r="AT179" s="86">
        <v>-0.39424900000000002</v>
      </c>
      <c r="AU179" s="86">
        <v>3.8184999999999998</v>
      </c>
      <c r="AV179" s="86">
        <v>0</v>
      </c>
      <c r="AW179" s="86">
        <v>1</v>
      </c>
      <c r="AX179" s="86">
        <v>-5.8051000000000005E-2</v>
      </c>
      <c r="AY179" s="89">
        <v>0.81743999999999994</v>
      </c>
      <c r="AZ179" s="86">
        <v>0</v>
      </c>
      <c r="BA179" s="84">
        <v>0</v>
      </c>
      <c r="BB179" s="86">
        <v>44.89</v>
      </c>
      <c r="BC179" s="86">
        <v>0</v>
      </c>
      <c r="BD179" s="86">
        <v>0</v>
      </c>
      <c r="BE179" s="86">
        <v>1</v>
      </c>
      <c r="BF179" s="86">
        <v>-6.1389000000000013E-2</v>
      </c>
      <c r="BG179" s="86">
        <v>0.43371000000000004</v>
      </c>
      <c r="BH179" s="86">
        <v>0</v>
      </c>
      <c r="BI179" s="86">
        <v>0</v>
      </c>
      <c r="BJ179" s="86">
        <v>0.35149999999999998</v>
      </c>
      <c r="BK179" s="86">
        <v>0</v>
      </c>
      <c r="BL179" s="86">
        <v>0</v>
      </c>
      <c r="BM179" s="86">
        <v>0</v>
      </c>
      <c r="BN179" s="86">
        <v>0.74873999999999996</v>
      </c>
      <c r="BO179" s="86">
        <v>0</v>
      </c>
      <c r="BP179" s="90">
        <v>0</v>
      </c>
      <c r="BQ179" s="91">
        <v>9</v>
      </c>
    </row>
    <row r="180" spans="1:69" s="92" customFormat="1" ht="15.75" thickBot="1" x14ac:dyDescent="0.2">
      <c r="A180" s="49" t="s">
        <v>310</v>
      </c>
      <c r="B180" s="83" t="s">
        <v>89</v>
      </c>
      <c r="C180" s="83" t="s">
        <v>277</v>
      </c>
      <c r="D180" s="83" t="s">
        <v>234</v>
      </c>
      <c r="E180" s="84">
        <v>0</v>
      </c>
      <c r="F180" s="85">
        <v>656.10599999999999</v>
      </c>
      <c r="G180" s="86">
        <v>0</v>
      </c>
      <c r="H180" s="86">
        <v>0</v>
      </c>
      <c r="I180" s="86">
        <v>1</v>
      </c>
      <c r="J180" s="86">
        <v>39.999999801873301</v>
      </c>
      <c r="K180" s="86">
        <v>19.9999981880852</v>
      </c>
      <c r="L180" s="86">
        <v>0</v>
      </c>
      <c r="M180" s="86">
        <v>1</v>
      </c>
      <c r="N180" s="87">
        <v>43.016801146901102</v>
      </c>
      <c r="O180" s="88">
        <v>29.519108701696201</v>
      </c>
      <c r="P180" s="86">
        <v>0</v>
      </c>
      <c r="Q180" s="86">
        <v>0</v>
      </c>
      <c r="R180" s="85">
        <v>0.98764557226735605</v>
      </c>
      <c r="S180" s="89">
        <v>0</v>
      </c>
      <c r="T180" s="86">
        <v>0</v>
      </c>
      <c r="U180" s="84">
        <v>0</v>
      </c>
      <c r="V180" s="86">
        <v>20</v>
      </c>
      <c r="W180" s="86">
        <v>0</v>
      </c>
      <c r="X180" s="86">
        <v>0</v>
      </c>
      <c r="Y180" s="86">
        <v>0</v>
      </c>
      <c r="Z180" s="86">
        <v>0.100000103689807</v>
      </c>
      <c r="AA180" s="86">
        <v>0</v>
      </c>
      <c r="AB180" s="86">
        <v>0</v>
      </c>
      <c r="AC180" s="86">
        <v>0</v>
      </c>
      <c r="AD180" s="86">
        <v>67.464266846901793</v>
      </c>
      <c r="AE180" s="86">
        <v>0</v>
      </c>
      <c r="AF180" s="86">
        <v>0</v>
      </c>
      <c r="AG180" s="86">
        <v>0</v>
      </c>
      <c r="AH180" s="86">
        <v>2.4587800000000002E-12</v>
      </c>
      <c r="AI180" s="89">
        <v>0</v>
      </c>
      <c r="AJ180" s="86">
        <v>0</v>
      </c>
      <c r="AK180" s="84">
        <v>1</v>
      </c>
      <c r="AL180" s="86">
        <v>0.16950000000000001</v>
      </c>
      <c r="AM180" s="86">
        <v>0.51500000000000001</v>
      </c>
      <c r="AN180" s="86">
        <v>0</v>
      </c>
      <c r="AO180" s="86">
        <v>1</v>
      </c>
      <c r="AP180" s="86">
        <v>3.9879999999999999E-2</v>
      </c>
      <c r="AQ180" s="86">
        <v>9.9519999999999997E-2</v>
      </c>
      <c r="AR180" s="86">
        <v>0</v>
      </c>
      <c r="AS180" s="86">
        <v>1</v>
      </c>
      <c r="AT180" s="86">
        <v>-7.9690000000000004E-3</v>
      </c>
      <c r="AU180" s="86">
        <v>6.5049999999999999</v>
      </c>
      <c r="AV180" s="86">
        <v>0</v>
      </c>
      <c r="AW180" s="86">
        <v>1</v>
      </c>
      <c r="AX180" s="86">
        <v>4.9940000000000002E-3</v>
      </c>
      <c r="AY180" s="89">
        <v>9.9779999999999994E-2</v>
      </c>
      <c r="AZ180" s="86">
        <v>0</v>
      </c>
      <c r="BA180" s="84">
        <v>0</v>
      </c>
      <c r="BB180" s="86">
        <v>44.89</v>
      </c>
      <c r="BC180" s="86">
        <v>0</v>
      </c>
      <c r="BD180" s="86">
        <v>0</v>
      </c>
      <c r="BE180" s="86">
        <v>1</v>
      </c>
      <c r="BF180" s="86">
        <v>1.9980000000000001E-2</v>
      </c>
      <c r="BG180" s="86">
        <v>9.9809999999999996E-2</v>
      </c>
      <c r="BH180" s="86">
        <v>0</v>
      </c>
      <c r="BI180" s="86">
        <v>0</v>
      </c>
      <c r="BJ180" s="86">
        <v>0.35149999999999998</v>
      </c>
      <c r="BK180" s="86">
        <v>0</v>
      </c>
      <c r="BL180" s="86">
        <v>0</v>
      </c>
      <c r="BM180" s="86">
        <v>0</v>
      </c>
      <c r="BN180" s="86">
        <v>0.3</v>
      </c>
      <c r="BO180" s="86">
        <v>0</v>
      </c>
      <c r="BP180" s="90">
        <v>0</v>
      </c>
      <c r="BQ180" s="91">
        <v>10</v>
      </c>
    </row>
    <row r="181" spans="1:69" s="92" customFormat="1" ht="15.75" thickBot="1" x14ac:dyDescent="0.2">
      <c r="A181" s="49" t="s">
        <v>311</v>
      </c>
      <c r="B181" s="83" t="s">
        <v>89</v>
      </c>
      <c r="C181" s="83" t="s">
        <v>277</v>
      </c>
      <c r="D181" s="83" t="s">
        <v>234</v>
      </c>
      <c r="E181" s="84">
        <v>0</v>
      </c>
      <c r="F181" s="85">
        <v>605.62099999999998</v>
      </c>
      <c r="G181" s="86">
        <v>0</v>
      </c>
      <c r="H181" s="86">
        <v>0</v>
      </c>
      <c r="I181" s="86">
        <v>1</v>
      </c>
      <c r="J181" s="86">
        <v>10.000000000013699</v>
      </c>
      <c r="K181" s="86">
        <v>5.0000000000004299</v>
      </c>
      <c r="L181" s="86">
        <v>0</v>
      </c>
      <c r="M181" s="86">
        <v>1</v>
      </c>
      <c r="N181" s="87">
        <v>42.801458919705901</v>
      </c>
      <c r="O181" s="88">
        <v>33.161679010919698</v>
      </c>
      <c r="P181" s="86">
        <v>0</v>
      </c>
      <c r="Q181" s="86">
        <v>0</v>
      </c>
      <c r="R181" s="85">
        <v>0.98662812600078598</v>
      </c>
      <c r="S181" s="89">
        <v>0</v>
      </c>
      <c r="T181" s="86">
        <v>0</v>
      </c>
      <c r="U181" s="84">
        <v>0</v>
      </c>
      <c r="V181" s="86">
        <v>20</v>
      </c>
      <c r="W181" s="86">
        <v>0</v>
      </c>
      <c r="X181" s="86">
        <v>0</v>
      </c>
      <c r="Y181" s="86">
        <v>0</v>
      </c>
      <c r="Z181" s="86">
        <v>0.100022558302463</v>
      </c>
      <c r="AA181" s="86">
        <v>0</v>
      </c>
      <c r="AB181" s="86">
        <v>0</v>
      </c>
      <c r="AC181" s="86">
        <v>0</v>
      </c>
      <c r="AD181" s="86">
        <v>46.559953430252897</v>
      </c>
      <c r="AE181" s="86">
        <v>0</v>
      </c>
      <c r="AF181" s="86">
        <v>0</v>
      </c>
      <c r="AG181" s="86">
        <v>0</v>
      </c>
      <c r="AH181" s="86">
        <v>3.5433700000000001E-12</v>
      </c>
      <c r="AI181" s="89">
        <v>0</v>
      </c>
      <c r="AJ181" s="86">
        <v>0</v>
      </c>
      <c r="AK181" s="84">
        <v>1</v>
      </c>
      <c r="AL181" s="86">
        <v>0.16950000000000001</v>
      </c>
      <c r="AM181" s="86">
        <v>0.51500000000000001</v>
      </c>
      <c r="AN181" s="86">
        <v>0</v>
      </c>
      <c r="AO181" s="86">
        <v>1</v>
      </c>
      <c r="AP181" s="86">
        <v>3.9879999999999999E-2</v>
      </c>
      <c r="AQ181" s="86">
        <v>9.9519999999999997E-2</v>
      </c>
      <c r="AR181" s="86">
        <v>0</v>
      </c>
      <c r="AS181" s="86">
        <v>1</v>
      </c>
      <c r="AT181" s="86">
        <v>-7.9690000000000004E-3</v>
      </c>
      <c r="AU181" s="86">
        <v>6.5049999999999999</v>
      </c>
      <c r="AV181" s="86">
        <v>0</v>
      </c>
      <c r="AW181" s="86">
        <v>1</v>
      </c>
      <c r="AX181" s="86">
        <v>4.9940000000000002E-3</v>
      </c>
      <c r="AY181" s="89">
        <v>9.9779999999999994E-2</v>
      </c>
      <c r="AZ181" s="86">
        <v>0</v>
      </c>
      <c r="BA181" s="84">
        <v>0</v>
      </c>
      <c r="BB181" s="86">
        <v>44.89</v>
      </c>
      <c r="BC181" s="86">
        <v>0</v>
      </c>
      <c r="BD181" s="86">
        <v>0</v>
      </c>
      <c r="BE181" s="86">
        <v>1</v>
      </c>
      <c r="BF181" s="86">
        <v>1.9980000000000001E-2</v>
      </c>
      <c r="BG181" s="86">
        <v>9.9809999999999996E-2</v>
      </c>
      <c r="BH181" s="86">
        <v>0</v>
      </c>
      <c r="BI181" s="86">
        <v>0</v>
      </c>
      <c r="BJ181" s="86">
        <v>0.35149999999999998</v>
      </c>
      <c r="BK181" s="86">
        <v>0</v>
      </c>
      <c r="BL181" s="86">
        <v>0</v>
      </c>
      <c r="BM181" s="86">
        <v>0</v>
      </c>
      <c r="BN181" s="86">
        <v>0.3</v>
      </c>
      <c r="BO181" s="86">
        <v>0</v>
      </c>
      <c r="BP181" s="90">
        <v>0</v>
      </c>
      <c r="BQ181" s="91">
        <v>11</v>
      </c>
    </row>
    <row r="182" spans="1:69" s="92" customFormat="1" ht="15.75" thickBot="1" x14ac:dyDescent="0.2">
      <c r="A182" s="49" t="s">
        <v>312</v>
      </c>
      <c r="B182" s="83" t="s">
        <v>89</v>
      </c>
      <c r="C182" s="83" t="s">
        <v>277</v>
      </c>
      <c r="D182" s="83" t="s">
        <v>234</v>
      </c>
      <c r="E182" s="84">
        <v>0</v>
      </c>
      <c r="F182" s="85">
        <v>699.99699999999996</v>
      </c>
      <c r="G182" s="86">
        <v>0</v>
      </c>
      <c r="H182" s="86">
        <v>0</v>
      </c>
      <c r="I182" s="86">
        <v>1</v>
      </c>
      <c r="J182" s="86">
        <v>39.999999508963697</v>
      </c>
      <c r="K182" s="86">
        <v>19.999999784695301</v>
      </c>
      <c r="L182" s="86">
        <v>0</v>
      </c>
      <c r="M182" s="86">
        <v>1</v>
      </c>
      <c r="N182" s="87">
        <v>-1.9990221119320399</v>
      </c>
      <c r="O182" s="88">
        <v>7.2778161035176296</v>
      </c>
      <c r="P182" s="86">
        <v>0</v>
      </c>
      <c r="Q182" s="86">
        <v>0</v>
      </c>
      <c r="R182" s="85">
        <v>0.80264493370845302</v>
      </c>
      <c r="S182" s="89">
        <v>0</v>
      </c>
      <c r="T182" s="86">
        <v>0</v>
      </c>
      <c r="U182" s="84">
        <v>0</v>
      </c>
      <c r="V182" s="86">
        <v>20</v>
      </c>
      <c r="W182" s="86">
        <v>0</v>
      </c>
      <c r="X182" s="86">
        <v>0</v>
      </c>
      <c r="Y182" s="86">
        <v>0</v>
      </c>
      <c r="Z182" s="86">
        <v>0.100033871669895</v>
      </c>
      <c r="AA182" s="86">
        <v>0</v>
      </c>
      <c r="AB182" s="86">
        <v>0</v>
      </c>
      <c r="AC182" s="86">
        <v>0</v>
      </c>
      <c r="AD182" s="86">
        <v>36.111671264583897</v>
      </c>
      <c r="AE182" s="86">
        <v>0</v>
      </c>
      <c r="AF182" s="86">
        <v>0</v>
      </c>
      <c r="AG182" s="86">
        <v>0</v>
      </c>
      <c r="AH182" s="86">
        <v>1.5510999999999999E-12</v>
      </c>
      <c r="AI182" s="89">
        <v>0</v>
      </c>
      <c r="AJ182" s="86">
        <v>0</v>
      </c>
      <c r="AK182" s="84">
        <v>1</v>
      </c>
      <c r="AL182" s="86">
        <v>0.16950000000000001</v>
      </c>
      <c r="AM182" s="86">
        <v>0.51500000000000001</v>
      </c>
      <c r="AN182" s="86">
        <v>0</v>
      </c>
      <c r="AO182" s="86">
        <v>1</v>
      </c>
      <c r="AP182" s="86">
        <v>3.9879999999999999E-2</v>
      </c>
      <c r="AQ182" s="86">
        <v>9.9519999999999997E-2</v>
      </c>
      <c r="AR182" s="86">
        <v>0</v>
      </c>
      <c r="AS182" s="86">
        <v>1</v>
      </c>
      <c r="AT182" s="86">
        <v>-7.9690000000000004E-3</v>
      </c>
      <c r="AU182" s="86">
        <v>6.5049999999999999</v>
      </c>
      <c r="AV182" s="86">
        <v>0</v>
      </c>
      <c r="AW182" s="86">
        <v>1</v>
      </c>
      <c r="AX182" s="86">
        <v>4.9940000000000002E-3</v>
      </c>
      <c r="AY182" s="89">
        <v>9.9779999999999994E-2</v>
      </c>
      <c r="AZ182" s="86">
        <v>0</v>
      </c>
      <c r="BA182" s="84">
        <v>0</v>
      </c>
      <c r="BB182" s="86">
        <v>44.89</v>
      </c>
      <c r="BC182" s="86">
        <v>0</v>
      </c>
      <c r="BD182" s="86">
        <v>0</v>
      </c>
      <c r="BE182" s="86">
        <v>1</v>
      </c>
      <c r="BF182" s="86">
        <v>1.9980000000000001E-2</v>
      </c>
      <c r="BG182" s="86">
        <v>9.9809999999999996E-2</v>
      </c>
      <c r="BH182" s="86">
        <v>0</v>
      </c>
      <c r="BI182" s="86">
        <v>0</v>
      </c>
      <c r="BJ182" s="86">
        <v>0.35149999999999998</v>
      </c>
      <c r="BK182" s="86">
        <v>0</v>
      </c>
      <c r="BL182" s="86">
        <v>0</v>
      </c>
      <c r="BM182" s="86">
        <v>0</v>
      </c>
      <c r="BN182" s="86">
        <v>0.3</v>
      </c>
      <c r="BO182" s="86">
        <v>0</v>
      </c>
      <c r="BP182" s="90">
        <v>0</v>
      </c>
      <c r="BQ182" s="91">
        <v>12</v>
      </c>
    </row>
    <row r="183" spans="1:69" s="92" customFormat="1" ht="15.75" thickBot="1" x14ac:dyDescent="0.2">
      <c r="A183" s="49" t="s">
        <v>313</v>
      </c>
      <c r="B183" s="83" t="s">
        <v>89</v>
      </c>
      <c r="C183" s="83" t="s">
        <v>277</v>
      </c>
      <c r="D183" s="83" t="s">
        <v>234</v>
      </c>
      <c r="E183" s="84">
        <v>0</v>
      </c>
      <c r="F183" s="85">
        <v>696.59400000000005</v>
      </c>
      <c r="G183" s="86">
        <v>0</v>
      </c>
      <c r="H183" s="86">
        <v>0</v>
      </c>
      <c r="I183" s="86">
        <v>1</v>
      </c>
      <c r="J183" s="86">
        <v>22.2892172498509</v>
      </c>
      <c r="K183" s="86">
        <v>12.5506533583935</v>
      </c>
      <c r="L183" s="86">
        <v>0</v>
      </c>
      <c r="M183" s="86">
        <v>1</v>
      </c>
      <c r="N183" s="87">
        <v>3.3830190141899199</v>
      </c>
      <c r="O183" s="88">
        <v>13.7147834505343</v>
      </c>
      <c r="P183" s="86">
        <v>0</v>
      </c>
      <c r="Q183" s="86">
        <v>0</v>
      </c>
      <c r="R183" s="85">
        <v>0.86357024159992202</v>
      </c>
      <c r="S183" s="89">
        <v>0</v>
      </c>
      <c r="T183" s="86">
        <v>0</v>
      </c>
      <c r="U183" s="84">
        <v>0</v>
      </c>
      <c r="V183" s="86">
        <v>20</v>
      </c>
      <c r="W183" s="86">
        <v>0</v>
      </c>
      <c r="X183" s="86">
        <v>0</v>
      </c>
      <c r="Y183" s="86">
        <v>0</v>
      </c>
      <c r="Z183" s="86">
        <v>0.10006664148031399</v>
      </c>
      <c r="AA183" s="86">
        <v>0</v>
      </c>
      <c r="AB183" s="86">
        <v>0</v>
      </c>
      <c r="AC183" s="86">
        <v>0</v>
      </c>
      <c r="AD183" s="86">
        <v>45.920814500077697</v>
      </c>
      <c r="AE183" s="86">
        <v>0</v>
      </c>
      <c r="AF183" s="86">
        <v>0</v>
      </c>
      <c r="AG183" s="86">
        <v>0</v>
      </c>
      <c r="AH183" s="86">
        <v>2.78732E-14</v>
      </c>
      <c r="AI183" s="89">
        <v>0</v>
      </c>
      <c r="AJ183" s="86">
        <v>0</v>
      </c>
      <c r="AK183" s="84">
        <v>1</v>
      </c>
      <c r="AL183" s="86">
        <v>0.16950000000000001</v>
      </c>
      <c r="AM183" s="86">
        <v>0.51500000000000001</v>
      </c>
      <c r="AN183" s="86">
        <v>0</v>
      </c>
      <c r="AO183" s="86">
        <v>1</v>
      </c>
      <c r="AP183" s="86">
        <v>3.9879999999999999E-2</v>
      </c>
      <c r="AQ183" s="86">
        <v>9.9519999999999997E-2</v>
      </c>
      <c r="AR183" s="86">
        <v>0</v>
      </c>
      <c r="AS183" s="86">
        <v>1</v>
      </c>
      <c r="AT183" s="86">
        <v>-7.9690000000000004E-3</v>
      </c>
      <c r="AU183" s="86">
        <v>6.5049999999999999</v>
      </c>
      <c r="AV183" s="86">
        <v>0</v>
      </c>
      <c r="AW183" s="86">
        <v>1</v>
      </c>
      <c r="AX183" s="86">
        <v>4.9940000000000002E-3</v>
      </c>
      <c r="AY183" s="89">
        <v>9.9779999999999994E-2</v>
      </c>
      <c r="AZ183" s="86">
        <v>0</v>
      </c>
      <c r="BA183" s="84">
        <v>0</v>
      </c>
      <c r="BB183" s="86">
        <v>44.89</v>
      </c>
      <c r="BC183" s="86">
        <v>0</v>
      </c>
      <c r="BD183" s="86">
        <v>0</v>
      </c>
      <c r="BE183" s="86">
        <v>1</v>
      </c>
      <c r="BF183" s="86">
        <v>1.9980000000000001E-2</v>
      </c>
      <c r="BG183" s="86">
        <v>9.9809999999999996E-2</v>
      </c>
      <c r="BH183" s="86">
        <v>0</v>
      </c>
      <c r="BI183" s="86">
        <v>0</v>
      </c>
      <c r="BJ183" s="86">
        <v>0.35149999999999998</v>
      </c>
      <c r="BK183" s="86">
        <v>0</v>
      </c>
      <c r="BL183" s="86">
        <v>0</v>
      </c>
      <c r="BM183" s="86">
        <v>0</v>
      </c>
      <c r="BN183" s="86">
        <v>0.3</v>
      </c>
      <c r="BO183" s="86">
        <v>0</v>
      </c>
      <c r="BP183" s="90">
        <v>0</v>
      </c>
      <c r="BQ183" s="91">
        <v>13</v>
      </c>
    </row>
    <row r="184" spans="1:69" s="92" customFormat="1" ht="15.75" thickBot="1" x14ac:dyDescent="0.2">
      <c r="A184" s="49" t="s">
        <v>314</v>
      </c>
      <c r="B184" s="83" t="s">
        <v>89</v>
      </c>
      <c r="C184" s="83" t="s">
        <v>277</v>
      </c>
      <c r="D184" s="83" t="s">
        <v>234</v>
      </c>
      <c r="E184" s="84">
        <v>0</v>
      </c>
      <c r="F184" s="56">
        <v>360.98099999999999</v>
      </c>
      <c r="G184" s="86">
        <v>0</v>
      </c>
      <c r="H184" s="86">
        <v>0</v>
      </c>
      <c r="I184" s="86">
        <v>1</v>
      </c>
      <c r="J184" s="86">
        <v>10.000000202225101</v>
      </c>
      <c r="K184" s="86">
        <v>5.0000001067482103</v>
      </c>
      <c r="L184" s="86">
        <v>0</v>
      </c>
      <c r="M184" s="86">
        <v>1</v>
      </c>
      <c r="N184" s="87">
        <v>17.8152556296467</v>
      </c>
      <c r="O184" s="88">
        <v>20.900744915333899</v>
      </c>
      <c r="P184" s="86">
        <v>0</v>
      </c>
      <c r="Q184" s="86">
        <v>0</v>
      </c>
      <c r="R184" s="85">
        <v>0.81553503062356902</v>
      </c>
      <c r="S184" s="89">
        <v>0</v>
      </c>
      <c r="T184" s="86">
        <v>0</v>
      </c>
      <c r="U184" s="84">
        <v>0</v>
      </c>
      <c r="V184" s="86">
        <v>20</v>
      </c>
      <c r="W184" s="86">
        <v>0</v>
      </c>
      <c r="X184" s="86">
        <v>0</v>
      </c>
      <c r="Y184" s="86">
        <v>0</v>
      </c>
      <c r="Z184" s="86">
        <v>0.100245001111452</v>
      </c>
      <c r="AA184" s="86">
        <v>0</v>
      </c>
      <c r="AB184" s="86">
        <v>0</v>
      </c>
      <c r="AC184" s="86">
        <v>0</v>
      </c>
      <c r="AD184" s="86">
        <v>1.0091491021153001</v>
      </c>
      <c r="AE184" s="86">
        <v>0</v>
      </c>
      <c r="AF184" s="86">
        <v>0</v>
      </c>
      <c r="AG184" s="86">
        <v>0</v>
      </c>
      <c r="AH184" s="11">
        <v>6.2800000000000005E-13</v>
      </c>
      <c r="AI184" s="89">
        <v>0</v>
      </c>
      <c r="AJ184" s="86">
        <v>0</v>
      </c>
      <c r="AK184" s="84">
        <v>1</v>
      </c>
      <c r="AL184" s="86">
        <v>0.16950000000000001</v>
      </c>
      <c r="AM184" s="86">
        <v>0.51500000000000001</v>
      </c>
      <c r="AN184" s="86">
        <v>0</v>
      </c>
      <c r="AO184" s="86">
        <v>1</v>
      </c>
      <c r="AP184" s="86">
        <v>3.9879999999999999E-2</v>
      </c>
      <c r="AQ184" s="86">
        <v>9.9519999999999997E-2</v>
      </c>
      <c r="AR184" s="86">
        <v>0</v>
      </c>
      <c r="AS184" s="86">
        <v>1</v>
      </c>
      <c r="AT184" s="86">
        <v>-7.9690000000000004E-3</v>
      </c>
      <c r="AU184" s="86">
        <v>6.5049999999999999</v>
      </c>
      <c r="AV184" s="86">
        <v>0</v>
      </c>
      <c r="AW184" s="86">
        <v>1</v>
      </c>
      <c r="AX184" s="86">
        <v>4.9940000000000002E-3</v>
      </c>
      <c r="AY184" s="89">
        <v>9.9779999999999994E-2</v>
      </c>
      <c r="AZ184" s="86">
        <v>0</v>
      </c>
      <c r="BA184" s="84">
        <v>0</v>
      </c>
      <c r="BB184" s="86">
        <v>44.89</v>
      </c>
      <c r="BC184" s="86">
        <v>0</v>
      </c>
      <c r="BD184" s="86">
        <v>0</v>
      </c>
      <c r="BE184" s="86">
        <v>1</v>
      </c>
      <c r="BF184" s="86">
        <v>1.9980000000000001E-2</v>
      </c>
      <c r="BG184" s="86">
        <v>9.9809999999999996E-2</v>
      </c>
      <c r="BH184" s="86">
        <v>0</v>
      </c>
      <c r="BI184" s="86">
        <v>0</v>
      </c>
      <c r="BJ184" s="86">
        <v>0.35149999999999998</v>
      </c>
      <c r="BK184" s="86">
        <v>0</v>
      </c>
      <c r="BL184" s="86">
        <v>0</v>
      </c>
      <c r="BM184" s="86">
        <v>0</v>
      </c>
      <c r="BN184" s="86">
        <v>0.3</v>
      </c>
      <c r="BO184" s="86">
        <v>0</v>
      </c>
      <c r="BP184" s="90">
        <v>0</v>
      </c>
      <c r="BQ184" s="91">
        <v>14</v>
      </c>
    </row>
    <row r="185" spans="1:69" s="92" customFormat="1" ht="15.75" thickBot="1" x14ac:dyDescent="0.2">
      <c r="A185" s="49" t="s">
        <v>315</v>
      </c>
      <c r="B185" s="83" t="s">
        <v>89</v>
      </c>
      <c r="C185" s="83" t="s">
        <v>277</v>
      </c>
      <c r="D185" s="83" t="s">
        <v>234</v>
      </c>
      <c r="E185" s="84">
        <v>0</v>
      </c>
      <c r="F185" s="85">
        <v>692.60500000000002</v>
      </c>
      <c r="G185" s="86">
        <v>0</v>
      </c>
      <c r="H185" s="86">
        <v>0</v>
      </c>
      <c r="I185" s="86">
        <v>1</v>
      </c>
      <c r="J185" s="86">
        <v>10.000000056473199</v>
      </c>
      <c r="K185" s="86">
        <v>5.00000003571403</v>
      </c>
      <c r="L185" s="86">
        <v>0</v>
      </c>
      <c r="M185" s="86">
        <v>1</v>
      </c>
      <c r="N185" s="87">
        <v>2.8694154344073799</v>
      </c>
      <c r="O185" s="88">
        <v>13.9273126864567</v>
      </c>
      <c r="P185" s="86">
        <v>0</v>
      </c>
      <c r="Q185" s="86">
        <v>0</v>
      </c>
      <c r="R185" s="85">
        <v>0.504807173047636</v>
      </c>
      <c r="S185" s="89">
        <v>0</v>
      </c>
      <c r="T185" s="86">
        <v>0</v>
      </c>
      <c r="U185" s="84">
        <v>0</v>
      </c>
      <c r="V185" s="86">
        <v>20</v>
      </c>
      <c r="W185" s="86">
        <v>0</v>
      </c>
      <c r="X185" s="86">
        <v>0</v>
      </c>
      <c r="Y185" s="86">
        <v>0</v>
      </c>
      <c r="Z185" s="86">
        <v>0.100213819471315</v>
      </c>
      <c r="AA185" s="86">
        <v>0</v>
      </c>
      <c r="AB185" s="86">
        <v>0</v>
      </c>
      <c r="AC185" s="86">
        <v>0</v>
      </c>
      <c r="AD185" s="86">
        <v>43.7770798537506</v>
      </c>
      <c r="AE185" s="86">
        <v>0</v>
      </c>
      <c r="AF185" s="86">
        <v>0</v>
      </c>
      <c r="AG185" s="86">
        <v>0</v>
      </c>
      <c r="AH185" s="86">
        <v>2.2385099999999998E-14</v>
      </c>
      <c r="AI185" s="89">
        <v>0</v>
      </c>
      <c r="AJ185" s="86">
        <v>0</v>
      </c>
      <c r="AK185" s="84">
        <v>1</v>
      </c>
      <c r="AL185" s="86">
        <v>0.16950000000000001</v>
      </c>
      <c r="AM185" s="86">
        <v>0.51500000000000001</v>
      </c>
      <c r="AN185" s="86">
        <v>0</v>
      </c>
      <c r="AO185" s="86">
        <v>1</v>
      </c>
      <c r="AP185" s="86">
        <v>3.9879999999999999E-2</v>
      </c>
      <c r="AQ185" s="86">
        <v>9.9519999999999997E-2</v>
      </c>
      <c r="AR185" s="86">
        <v>0</v>
      </c>
      <c r="AS185" s="86">
        <v>1</v>
      </c>
      <c r="AT185" s="86">
        <v>-7.9690000000000004E-3</v>
      </c>
      <c r="AU185" s="86">
        <v>6.5049999999999999</v>
      </c>
      <c r="AV185" s="86">
        <v>0</v>
      </c>
      <c r="AW185" s="86">
        <v>1</v>
      </c>
      <c r="AX185" s="86">
        <v>4.9940000000000002E-3</v>
      </c>
      <c r="AY185" s="89">
        <v>9.9779999999999994E-2</v>
      </c>
      <c r="AZ185" s="86">
        <v>0</v>
      </c>
      <c r="BA185" s="84">
        <v>0</v>
      </c>
      <c r="BB185" s="86">
        <v>44.89</v>
      </c>
      <c r="BC185" s="86">
        <v>0</v>
      </c>
      <c r="BD185" s="86">
        <v>0</v>
      </c>
      <c r="BE185" s="86">
        <v>1</v>
      </c>
      <c r="BF185" s="86">
        <v>1.9980000000000001E-2</v>
      </c>
      <c r="BG185" s="86">
        <v>9.9809999999999996E-2</v>
      </c>
      <c r="BH185" s="86">
        <v>0</v>
      </c>
      <c r="BI185" s="86">
        <v>0</v>
      </c>
      <c r="BJ185" s="86">
        <v>0.35149999999999998</v>
      </c>
      <c r="BK185" s="86">
        <v>0</v>
      </c>
      <c r="BL185" s="86">
        <v>0</v>
      </c>
      <c r="BM185" s="86">
        <v>0</v>
      </c>
      <c r="BN185" s="86">
        <v>0.3</v>
      </c>
      <c r="BO185" s="86">
        <v>0</v>
      </c>
      <c r="BP185" s="90">
        <v>0</v>
      </c>
      <c r="BQ185" s="91">
        <v>15</v>
      </c>
    </row>
    <row r="186" spans="1:69" s="92" customFormat="1" ht="15.75" thickBot="1" x14ac:dyDescent="0.2">
      <c r="A186" s="49" t="s">
        <v>316</v>
      </c>
      <c r="B186" s="83" t="s">
        <v>89</v>
      </c>
      <c r="C186" s="83" t="s">
        <v>277</v>
      </c>
      <c r="D186" s="83" t="s">
        <v>234</v>
      </c>
      <c r="E186" s="84">
        <v>0</v>
      </c>
      <c r="F186" s="85">
        <v>699.96600000000001</v>
      </c>
      <c r="G186" s="86">
        <v>0</v>
      </c>
      <c r="H186" s="86">
        <v>0</v>
      </c>
      <c r="I186" s="86">
        <v>1</v>
      </c>
      <c r="J186" s="86">
        <v>39.999999884960701</v>
      </c>
      <c r="K186" s="86">
        <v>19.999999947253301</v>
      </c>
      <c r="L186" s="86">
        <v>0</v>
      </c>
      <c r="M186" s="86">
        <v>1</v>
      </c>
      <c r="N186" s="87">
        <v>-9.4091594743696199</v>
      </c>
      <c r="O186" s="88">
        <v>18.6887047986041</v>
      </c>
      <c r="P186" s="86">
        <v>0</v>
      </c>
      <c r="Q186" s="86">
        <v>0</v>
      </c>
      <c r="R186" s="85">
        <v>0.62710137067077498</v>
      </c>
      <c r="S186" s="89">
        <v>0</v>
      </c>
      <c r="T186" s="86">
        <v>0</v>
      </c>
      <c r="U186" s="84">
        <v>0</v>
      </c>
      <c r="V186" s="86">
        <v>20</v>
      </c>
      <c r="W186" s="86">
        <v>0</v>
      </c>
      <c r="X186" s="86">
        <v>0</v>
      </c>
      <c r="Y186" s="86">
        <v>0</v>
      </c>
      <c r="Z186" s="86">
        <v>0.10034304307463</v>
      </c>
      <c r="AA186" s="86">
        <v>0</v>
      </c>
      <c r="AB186" s="86">
        <v>0</v>
      </c>
      <c r="AC186" s="86">
        <v>0</v>
      </c>
      <c r="AD186" s="86">
        <v>57.5188824038623</v>
      </c>
      <c r="AE186" s="86">
        <v>0</v>
      </c>
      <c r="AF186" s="86">
        <v>0</v>
      </c>
      <c r="AG186" s="86">
        <v>0</v>
      </c>
      <c r="AH186" s="86">
        <v>5.7007000000000001E-13</v>
      </c>
      <c r="AI186" s="89">
        <v>0</v>
      </c>
      <c r="AJ186" s="86">
        <v>0</v>
      </c>
      <c r="AK186" s="84">
        <v>1</v>
      </c>
      <c r="AL186" s="86">
        <v>0.16950000000000001</v>
      </c>
      <c r="AM186" s="86">
        <v>0.51500000000000001</v>
      </c>
      <c r="AN186" s="86">
        <v>0</v>
      </c>
      <c r="AO186" s="86">
        <v>1</v>
      </c>
      <c r="AP186" s="86">
        <v>3.9879999999999999E-2</v>
      </c>
      <c r="AQ186" s="86">
        <v>9.9519999999999997E-2</v>
      </c>
      <c r="AR186" s="86">
        <v>0</v>
      </c>
      <c r="AS186" s="86">
        <v>1</v>
      </c>
      <c r="AT186" s="86">
        <v>-7.9690000000000004E-3</v>
      </c>
      <c r="AU186" s="86">
        <v>6.5049999999999999</v>
      </c>
      <c r="AV186" s="86">
        <v>0</v>
      </c>
      <c r="AW186" s="86">
        <v>1</v>
      </c>
      <c r="AX186" s="86">
        <v>4.9940000000000002E-3</v>
      </c>
      <c r="AY186" s="89">
        <v>9.9779999999999994E-2</v>
      </c>
      <c r="AZ186" s="86">
        <v>0</v>
      </c>
      <c r="BA186" s="84">
        <v>0</v>
      </c>
      <c r="BB186" s="86">
        <v>44.89</v>
      </c>
      <c r="BC186" s="86">
        <v>0</v>
      </c>
      <c r="BD186" s="86">
        <v>0</v>
      </c>
      <c r="BE186" s="86">
        <v>1</v>
      </c>
      <c r="BF186" s="86">
        <v>1.9980000000000001E-2</v>
      </c>
      <c r="BG186" s="86">
        <v>9.9809999999999996E-2</v>
      </c>
      <c r="BH186" s="86">
        <v>0</v>
      </c>
      <c r="BI186" s="86">
        <v>0</v>
      </c>
      <c r="BJ186" s="86">
        <v>0.35149999999999998</v>
      </c>
      <c r="BK186" s="86">
        <v>0</v>
      </c>
      <c r="BL186" s="86">
        <v>0</v>
      </c>
      <c r="BM186" s="86">
        <v>0</v>
      </c>
      <c r="BN186" s="86">
        <v>0.3</v>
      </c>
      <c r="BO186" s="86">
        <v>0</v>
      </c>
      <c r="BP186" s="90">
        <v>0</v>
      </c>
      <c r="BQ186" s="91">
        <v>16</v>
      </c>
    </row>
    <row r="187" spans="1:69" s="92" customFormat="1" ht="15.75" thickBot="1" x14ac:dyDescent="0.2">
      <c r="A187" s="49" t="s">
        <v>317</v>
      </c>
      <c r="B187" s="83" t="s">
        <v>89</v>
      </c>
      <c r="C187" s="83" t="s">
        <v>277</v>
      </c>
      <c r="D187" s="83" t="s">
        <v>234</v>
      </c>
      <c r="E187" s="84">
        <v>0</v>
      </c>
      <c r="F187" s="85">
        <v>694.13</v>
      </c>
      <c r="G187" s="86">
        <v>0</v>
      </c>
      <c r="H187" s="86">
        <v>0</v>
      </c>
      <c r="I187" s="86">
        <v>1</v>
      </c>
      <c r="J187" s="86">
        <v>10.000000000000099</v>
      </c>
      <c r="K187" s="86">
        <v>5.0000000000018501</v>
      </c>
      <c r="L187" s="86">
        <v>0</v>
      </c>
      <c r="M187" s="86">
        <v>1</v>
      </c>
      <c r="N187" s="87">
        <v>32.625944743193003</v>
      </c>
      <c r="O187" s="88">
        <v>39.814127035401398</v>
      </c>
      <c r="P187" s="86">
        <v>0</v>
      </c>
      <c r="Q187" s="86">
        <v>0</v>
      </c>
      <c r="R187" s="85">
        <v>0.98266403840850702</v>
      </c>
      <c r="S187" s="89">
        <v>0</v>
      </c>
      <c r="T187" s="86">
        <v>0</v>
      </c>
      <c r="U187" s="84">
        <v>0</v>
      </c>
      <c r="V187" s="86">
        <v>20</v>
      </c>
      <c r="W187" s="86">
        <v>0</v>
      </c>
      <c r="X187" s="86">
        <v>0</v>
      </c>
      <c r="Y187" s="86">
        <v>0</v>
      </c>
      <c r="Z187" s="86">
        <v>0.10004172422850099</v>
      </c>
      <c r="AA187" s="86">
        <v>0</v>
      </c>
      <c r="AB187" s="86">
        <v>0</v>
      </c>
      <c r="AC187" s="86">
        <v>0</v>
      </c>
      <c r="AD187" s="86">
        <v>1.65382573317292</v>
      </c>
      <c r="AE187" s="86">
        <v>0</v>
      </c>
      <c r="AF187" s="86">
        <v>0</v>
      </c>
      <c r="AG187" s="86">
        <v>0</v>
      </c>
      <c r="AH187" s="86">
        <v>0.93644700000000003</v>
      </c>
      <c r="AI187" s="89">
        <v>0</v>
      </c>
      <c r="AJ187" s="86">
        <v>0</v>
      </c>
      <c r="AK187" s="84">
        <v>1</v>
      </c>
      <c r="AL187" s="86">
        <v>0.16950000000000001</v>
      </c>
      <c r="AM187" s="86">
        <v>0.51500000000000001</v>
      </c>
      <c r="AN187" s="86">
        <v>0</v>
      </c>
      <c r="AO187" s="86">
        <v>1</v>
      </c>
      <c r="AP187" s="86">
        <v>3.9879999999999999E-2</v>
      </c>
      <c r="AQ187" s="86">
        <v>9.9519999999999997E-2</v>
      </c>
      <c r="AR187" s="86">
        <v>0</v>
      </c>
      <c r="AS187" s="86">
        <v>1</v>
      </c>
      <c r="AT187" s="86">
        <v>-7.9690000000000004E-3</v>
      </c>
      <c r="AU187" s="86">
        <v>6.5049999999999999</v>
      </c>
      <c r="AV187" s="86">
        <v>0</v>
      </c>
      <c r="AW187" s="86">
        <v>1</v>
      </c>
      <c r="AX187" s="86">
        <v>4.9940000000000002E-3</v>
      </c>
      <c r="AY187" s="89">
        <v>9.9779999999999994E-2</v>
      </c>
      <c r="AZ187" s="86">
        <v>0</v>
      </c>
      <c r="BA187" s="84">
        <v>0</v>
      </c>
      <c r="BB187" s="86">
        <v>44.89</v>
      </c>
      <c r="BC187" s="86">
        <v>0</v>
      </c>
      <c r="BD187" s="86">
        <v>0</v>
      </c>
      <c r="BE187" s="86">
        <v>1</v>
      </c>
      <c r="BF187" s="86">
        <v>1.9980000000000001E-2</v>
      </c>
      <c r="BG187" s="86">
        <v>9.9809999999999996E-2</v>
      </c>
      <c r="BH187" s="86">
        <v>0</v>
      </c>
      <c r="BI187" s="86">
        <v>0</v>
      </c>
      <c r="BJ187" s="86">
        <v>0.35149999999999998</v>
      </c>
      <c r="BK187" s="86">
        <v>0</v>
      </c>
      <c r="BL187" s="86">
        <v>0</v>
      </c>
      <c r="BM187" s="86">
        <v>0</v>
      </c>
      <c r="BN187" s="86">
        <v>0.3</v>
      </c>
      <c r="BO187" s="86">
        <v>0</v>
      </c>
      <c r="BP187" s="90">
        <v>0</v>
      </c>
      <c r="BQ187" s="91">
        <v>17</v>
      </c>
    </row>
    <row r="188" spans="1:69" s="92" customFormat="1" ht="15.75" thickBot="1" x14ac:dyDescent="0.2">
      <c r="A188" s="58" t="s">
        <v>318</v>
      </c>
      <c r="B188" s="83" t="s">
        <v>89</v>
      </c>
      <c r="C188" s="83" t="s">
        <v>277</v>
      </c>
      <c r="D188" s="83" t="s">
        <v>234</v>
      </c>
      <c r="E188" s="84">
        <v>0</v>
      </c>
      <c r="F188" s="85">
        <v>609.596</v>
      </c>
      <c r="G188" s="86">
        <v>0</v>
      </c>
      <c r="H188" s="86">
        <v>0</v>
      </c>
      <c r="I188" s="86">
        <v>1</v>
      </c>
      <c r="J188" s="86">
        <v>19.5712084131093</v>
      </c>
      <c r="K188" s="86">
        <v>9.2805601568583302</v>
      </c>
      <c r="L188" s="86">
        <v>0</v>
      </c>
      <c r="M188" s="86">
        <v>1</v>
      </c>
      <c r="N188" s="87">
        <v>30.860465124584501</v>
      </c>
      <c r="O188" s="88">
        <v>34.327539653824097</v>
      </c>
      <c r="P188" s="86">
        <v>0</v>
      </c>
      <c r="Q188" s="86">
        <v>0</v>
      </c>
      <c r="R188" s="85">
        <v>0.979297546706829</v>
      </c>
      <c r="S188" s="89">
        <v>0</v>
      </c>
      <c r="T188" s="86">
        <v>0</v>
      </c>
      <c r="U188" s="84">
        <v>0</v>
      </c>
      <c r="V188" s="86">
        <v>20</v>
      </c>
      <c r="W188" s="86">
        <v>0</v>
      </c>
      <c r="X188" s="86">
        <v>0</v>
      </c>
      <c r="Y188" s="86">
        <v>0</v>
      </c>
      <c r="Z188" s="86">
        <v>0.100007176469184</v>
      </c>
      <c r="AA188" s="86">
        <v>0</v>
      </c>
      <c r="AB188" s="86">
        <v>0</v>
      </c>
      <c r="AC188" s="86">
        <v>0</v>
      </c>
      <c r="AD188" s="86">
        <v>1.23665579086274</v>
      </c>
      <c r="AE188" s="86">
        <v>0</v>
      </c>
      <c r="AF188" s="86">
        <v>0</v>
      </c>
      <c r="AG188" s="86">
        <v>0</v>
      </c>
      <c r="AH188" s="86">
        <v>0.99698100000000001</v>
      </c>
      <c r="AI188" s="89">
        <v>0</v>
      </c>
      <c r="AJ188" s="86">
        <v>0</v>
      </c>
      <c r="AK188" s="84">
        <v>1</v>
      </c>
      <c r="AL188" s="86">
        <v>6.8220418507370004</v>
      </c>
      <c r="AM188" s="86">
        <v>133.85714035079499</v>
      </c>
      <c r="AN188" s="86">
        <v>0</v>
      </c>
      <c r="AO188" s="86">
        <v>1</v>
      </c>
      <c r="AP188" s="86">
        <v>-0.230448417418151</v>
      </c>
      <c r="AQ188" s="86">
        <v>0.67671262615147099</v>
      </c>
      <c r="AR188" s="86">
        <v>0</v>
      </c>
      <c r="AS188" s="86">
        <v>1</v>
      </c>
      <c r="AT188" s="93">
        <v>-0.74303404241187099</v>
      </c>
      <c r="AU188" s="93">
        <v>2.0046398894958299</v>
      </c>
      <c r="AV188" s="86">
        <v>0</v>
      </c>
      <c r="AW188" s="86">
        <v>1</v>
      </c>
      <c r="AX188" s="85">
        <v>-3.0686724280955601E-2</v>
      </c>
      <c r="AY188" s="85">
        <v>0.89491401846618401</v>
      </c>
      <c r="AZ188" s="86">
        <v>0</v>
      </c>
      <c r="BA188" s="84">
        <v>0</v>
      </c>
      <c r="BB188" s="93">
        <v>48.582553211775398</v>
      </c>
      <c r="BC188" s="86">
        <v>0</v>
      </c>
      <c r="BD188" s="86">
        <v>0</v>
      </c>
      <c r="BE188" s="86">
        <v>1</v>
      </c>
      <c r="BF188" s="93">
        <v>-0.49857633737712098</v>
      </c>
      <c r="BG188" s="93">
        <v>1.3157379535790401</v>
      </c>
      <c r="BH188" s="86">
        <v>0</v>
      </c>
      <c r="BI188" s="86">
        <v>0</v>
      </c>
      <c r="BJ188" s="86">
        <v>0.35149999999999998</v>
      </c>
      <c r="BK188" s="86">
        <v>0</v>
      </c>
      <c r="BL188" s="86">
        <v>0</v>
      </c>
      <c r="BM188" s="86">
        <v>0</v>
      </c>
      <c r="BN188" s="85">
        <v>0.99387214506378097</v>
      </c>
      <c r="BO188" s="86">
        <v>0</v>
      </c>
      <c r="BP188" s="90">
        <v>0</v>
      </c>
      <c r="BQ188" s="91">
        <v>18</v>
      </c>
    </row>
    <row r="189" spans="1:69" s="92" customFormat="1" ht="15.75" thickBot="1" x14ac:dyDescent="0.2">
      <c r="A189" s="49" t="s">
        <v>319</v>
      </c>
      <c r="B189" s="83" t="s">
        <v>89</v>
      </c>
      <c r="C189" s="83" t="s">
        <v>277</v>
      </c>
      <c r="D189" s="83" t="s">
        <v>234</v>
      </c>
      <c r="E189" s="84">
        <v>0</v>
      </c>
      <c r="F189" s="85">
        <v>583.55200000000002</v>
      </c>
      <c r="G189" s="86">
        <v>0</v>
      </c>
      <c r="H189" s="86">
        <v>0</v>
      </c>
      <c r="I189" s="86">
        <v>1</v>
      </c>
      <c r="J189" s="86">
        <v>39.999999968792302</v>
      </c>
      <c r="K189" s="86">
        <v>19.999999708941999</v>
      </c>
      <c r="L189" s="86">
        <v>0</v>
      </c>
      <c r="M189" s="86">
        <v>1</v>
      </c>
      <c r="N189" s="87">
        <v>31.1913599464661</v>
      </c>
      <c r="O189" s="88">
        <v>34.840659384289197</v>
      </c>
      <c r="P189" s="86">
        <v>0</v>
      </c>
      <c r="Q189" s="86">
        <v>0</v>
      </c>
      <c r="R189" s="85">
        <v>0.97215589248716305</v>
      </c>
      <c r="S189" s="89">
        <v>0</v>
      </c>
      <c r="T189" s="86">
        <v>0</v>
      </c>
      <c r="U189" s="84">
        <v>0</v>
      </c>
      <c r="V189" s="86">
        <v>20</v>
      </c>
      <c r="W189" s="86">
        <v>0</v>
      </c>
      <c r="X189" s="86">
        <v>0</v>
      </c>
      <c r="Y189" s="86">
        <v>0</v>
      </c>
      <c r="Z189" s="86">
        <v>0.10204617620578101</v>
      </c>
      <c r="AA189" s="86">
        <v>0</v>
      </c>
      <c r="AB189" s="86">
        <v>0</v>
      </c>
      <c r="AC189" s="86">
        <v>0</v>
      </c>
      <c r="AD189" s="86">
        <v>1.01693960235599</v>
      </c>
      <c r="AE189" s="86">
        <v>0</v>
      </c>
      <c r="AF189" s="86">
        <v>0</v>
      </c>
      <c r="AG189" s="86">
        <v>0</v>
      </c>
      <c r="AH189" s="86">
        <v>0.99475199999999997</v>
      </c>
      <c r="AI189" s="89">
        <v>0</v>
      </c>
      <c r="AJ189" s="86">
        <v>0</v>
      </c>
      <c r="AK189" s="84">
        <v>1</v>
      </c>
      <c r="AL189" s="86">
        <v>-0.46211999999999998</v>
      </c>
      <c r="AM189" s="86">
        <v>3.1097000000000001</v>
      </c>
      <c r="AN189" s="86">
        <v>0</v>
      </c>
      <c r="AO189" s="86">
        <v>1</v>
      </c>
      <c r="AP189" s="86">
        <v>-0.10466</v>
      </c>
      <c r="AQ189" s="86">
        <v>0.81915999999999989</v>
      </c>
      <c r="AR189" s="86">
        <v>0</v>
      </c>
      <c r="AS189" s="86">
        <v>1</v>
      </c>
      <c r="AT189" s="86">
        <v>-0.39424900000000002</v>
      </c>
      <c r="AU189" s="86">
        <v>3.8184999999999998</v>
      </c>
      <c r="AV189" s="86">
        <v>0</v>
      </c>
      <c r="AW189" s="86">
        <v>1</v>
      </c>
      <c r="AX189" s="86">
        <v>-5.8051000000000005E-2</v>
      </c>
      <c r="AY189" s="89">
        <v>0.81743999999999994</v>
      </c>
      <c r="AZ189" s="86">
        <v>0</v>
      </c>
      <c r="BA189" s="84">
        <v>0</v>
      </c>
      <c r="BB189" s="86">
        <v>44.89</v>
      </c>
      <c r="BC189" s="86">
        <v>0</v>
      </c>
      <c r="BD189" s="86">
        <v>0</v>
      </c>
      <c r="BE189" s="86">
        <v>1</v>
      </c>
      <c r="BF189" s="86">
        <v>-6.1389000000000013E-2</v>
      </c>
      <c r="BG189" s="86">
        <v>0.43371000000000004</v>
      </c>
      <c r="BH189" s="86">
        <v>0</v>
      </c>
      <c r="BI189" s="86">
        <v>0</v>
      </c>
      <c r="BJ189" s="86">
        <v>0.35149999999999998</v>
      </c>
      <c r="BK189" s="86">
        <v>0</v>
      </c>
      <c r="BL189" s="86">
        <v>0</v>
      </c>
      <c r="BM189" s="86">
        <v>0</v>
      </c>
      <c r="BN189" s="86">
        <v>0.74873999999999996</v>
      </c>
      <c r="BO189" s="86">
        <v>0</v>
      </c>
      <c r="BP189" s="90">
        <v>0</v>
      </c>
      <c r="BQ189" s="91">
        <v>19</v>
      </c>
    </row>
    <row r="190" spans="1:69" s="92" customFormat="1" ht="15.75" thickBot="1" x14ac:dyDescent="0.2">
      <c r="A190" s="58" t="s">
        <v>320</v>
      </c>
      <c r="B190" s="83" t="s">
        <v>89</v>
      </c>
      <c r="C190" s="83" t="s">
        <v>277</v>
      </c>
      <c r="D190" s="83" t="s">
        <v>234</v>
      </c>
      <c r="E190" s="84">
        <v>0</v>
      </c>
      <c r="F190" s="85">
        <v>92.194800000000001</v>
      </c>
      <c r="G190" s="86">
        <v>0</v>
      </c>
      <c r="H190" s="86">
        <v>0</v>
      </c>
      <c r="I190" s="86">
        <v>1</v>
      </c>
      <c r="J190" s="86">
        <v>10.000000004097799</v>
      </c>
      <c r="K190" s="86">
        <v>5.00000000248364</v>
      </c>
      <c r="L190" s="86">
        <v>0</v>
      </c>
      <c r="M190" s="86">
        <v>1</v>
      </c>
      <c r="N190" s="87">
        <v>45.030263062502797</v>
      </c>
      <c r="O190" s="88">
        <v>40.335371496145001</v>
      </c>
      <c r="P190" s="86">
        <v>0</v>
      </c>
      <c r="Q190" s="86">
        <v>0</v>
      </c>
      <c r="R190" s="85">
        <v>0.86573015138457599</v>
      </c>
      <c r="S190" s="89">
        <v>0</v>
      </c>
      <c r="T190" s="86">
        <v>0</v>
      </c>
      <c r="U190" s="84">
        <v>0</v>
      </c>
      <c r="V190" s="86">
        <v>20</v>
      </c>
      <c r="W190" s="86">
        <v>0</v>
      </c>
      <c r="X190" s="86">
        <v>0</v>
      </c>
      <c r="Y190" s="86">
        <v>0</v>
      </c>
      <c r="Z190" s="86">
        <v>0.80142324540066401</v>
      </c>
      <c r="AA190" s="86">
        <v>0</v>
      </c>
      <c r="AB190" s="86">
        <v>0</v>
      </c>
      <c r="AC190" s="86">
        <v>0</v>
      </c>
      <c r="AD190" s="86">
        <v>8.8624526890171094</v>
      </c>
      <c r="AE190" s="86">
        <v>0</v>
      </c>
      <c r="AF190" s="86">
        <v>0</v>
      </c>
      <c r="AG190" s="86">
        <v>0</v>
      </c>
      <c r="AH190" s="86">
        <v>0.98468999999999995</v>
      </c>
      <c r="AI190" s="89">
        <v>0</v>
      </c>
      <c r="AJ190" s="86">
        <v>0</v>
      </c>
      <c r="AK190" s="84">
        <v>1</v>
      </c>
      <c r="AL190" s="93">
        <v>6.99999999999996</v>
      </c>
      <c r="AM190" s="85">
        <v>150</v>
      </c>
      <c r="AN190" s="86">
        <v>0</v>
      </c>
      <c r="AO190" s="86">
        <v>1</v>
      </c>
      <c r="AP190" s="83">
        <v>-0.227029147179241</v>
      </c>
      <c r="AQ190" s="83">
        <v>0.71177387745680298</v>
      </c>
      <c r="AR190" s="86">
        <v>0</v>
      </c>
      <c r="AS190" s="86">
        <v>1</v>
      </c>
      <c r="AT190" s="93">
        <v>-0.82204456402878501</v>
      </c>
      <c r="AU190" s="93">
        <v>2.4080858010367501</v>
      </c>
      <c r="AV190" s="86">
        <v>0</v>
      </c>
      <c r="AW190" s="86">
        <v>1</v>
      </c>
      <c r="AX190" s="85">
        <v>-4.3936498376777697E-2</v>
      </c>
      <c r="AY190" s="85">
        <v>0.96111336571581396</v>
      </c>
      <c r="AZ190" s="86">
        <v>0</v>
      </c>
      <c r="BA190" s="84">
        <v>0</v>
      </c>
      <c r="BB190" s="93">
        <v>56.394500094799497</v>
      </c>
      <c r="BC190" s="86">
        <v>0</v>
      </c>
      <c r="BD190" s="86">
        <v>0</v>
      </c>
      <c r="BE190" s="86">
        <v>1</v>
      </c>
      <c r="BF190" s="93">
        <v>-0.34937089149099398</v>
      </c>
      <c r="BG190" s="93">
        <v>1.02425023976907</v>
      </c>
      <c r="BH190" s="86">
        <v>0</v>
      </c>
      <c r="BI190" s="86">
        <v>0</v>
      </c>
      <c r="BJ190" s="86">
        <v>0.35149999999999998</v>
      </c>
      <c r="BK190" s="86">
        <v>0</v>
      </c>
      <c r="BL190" s="86">
        <v>0</v>
      </c>
      <c r="BM190" s="86">
        <v>0</v>
      </c>
      <c r="BN190" s="85">
        <v>0.99556516130848804</v>
      </c>
      <c r="BO190" s="86">
        <v>0</v>
      </c>
      <c r="BP190" s="90">
        <v>0</v>
      </c>
      <c r="BQ190" s="91">
        <v>20</v>
      </c>
    </row>
    <row r="191" spans="1:69" s="92" customFormat="1" ht="15.75" thickBot="1" x14ac:dyDescent="0.2">
      <c r="A191" s="49" t="s">
        <v>321</v>
      </c>
      <c r="B191" s="83" t="s">
        <v>89</v>
      </c>
      <c r="C191" s="83" t="s">
        <v>277</v>
      </c>
      <c r="D191" s="83" t="s">
        <v>234</v>
      </c>
      <c r="E191" s="84">
        <v>0</v>
      </c>
      <c r="F191" s="85">
        <v>365.69799999999998</v>
      </c>
      <c r="G191" s="86">
        <v>0</v>
      </c>
      <c r="H191" s="86">
        <v>0</v>
      </c>
      <c r="I191" s="86">
        <v>1</v>
      </c>
      <c r="J191" s="86">
        <v>-18.8</v>
      </c>
      <c r="K191" s="86">
        <v>22.051100000000002</v>
      </c>
      <c r="L191" s="86">
        <v>0</v>
      </c>
      <c r="M191" s="86">
        <v>1</v>
      </c>
      <c r="N191" s="87">
        <v>-0.16814399999999999</v>
      </c>
      <c r="O191" s="88">
        <v>12.5</v>
      </c>
      <c r="P191" s="86">
        <v>0</v>
      </c>
      <c r="Q191" s="86">
        <v>0</v>
      </c>
      <c r="R191" s="85">
        <v>0.90486</v>
      </c>
      <c r="S191" s="89">
        <v>0</v>
      </c>
      <c r="T191" s="86">
        <v>0</v>
      </c>
      <c r="U191" s="84">
        <v>0</v>
      </c>
      <c r="V191" s="86">
        <v>20</v>
      </c>
      <c r="W191" s="86">
        <v>0</v>
      </c>
      <c r="X191" s="86">
        <v>0</v>
      </c>
      <c r="Y191" s="86">
        <v>1</v>
      </c>
      <c r="Z191" s="86">
        <v>-7.7000319999999997E-2</v>
      </c>
      <c r="AA191" s="86">
        <v>0</v>
      </c>
      <c r="AB191" s="86">
        <v>0</v>
      </c>
      <c r="AC191" s="86">
        <v>0</v>
      </c>
      <c r="AD191" s="86">
        <v>7.34512374</v>
      </c>
      <c r="AE191" s="86">
        <v>0</v>
      </c>
      <c r="AF191" s="86">
        <v>0</v>
      </c>
      <c r="AG191" s="86">
        <v>0</v>
      </c>
      <c r="AH191" s="86">
        <v>0.16400000000000001</v>
      </c>
      <c r="AI191" s="89">
        <v>0</v>
      </c>
      <c r="AJ191" s="86">
        <v>0</v>
      </c>
      <c r="AK191" s="84">
        <v>1</v>
      </c>
      <c r="AL191" s="86">
        <v>-0.46211999999999998</v>
      </c>
      <c r="AM191" s="86">
        <v>3.1097000000000001</v>
      </c>
      <c r="AN191" s="86">
        <v>0</v>
      </c>
      <c r="AO191" s="86">
        <v>1</v>
      </c>
      <c r="AP191" s="86">
        <v>-0.10466</v>
      </c>
      <c r="AQ191" s="86">
        <v>0.81915999999999989</v>
      </c>
      <c r="AR191" s="86">
        <v>0</v>
      </c>
      <c r="AS191" s="86">
        <v>1</v>
      </c>
      <c r="AT191" s="86">
        <v>-0.39424900000000002</v>
      </c>
      <c r="AU191" s="86">
        <v>3.8184999999999998</v>
      </c>
      <c r="AV191" s="86">
        <v>0</v>
      </c>
      <c r="AW191" s="86">
        <v>1</v>
      </c>
      <c r="AX191" s="86">
        <v>-5.8051000000000005E-2</v>
      </c>
      <c r="AY191" s="89">
        <v>0.81743999999999994</v>
      </c>
      <c r="AZ191" s="86">
        <v>0</v>
      </c>
      <c r="BA191" s="84">
        <v>0</v>
      </c>
      <c r="BB191" s="86">
        <v>44.89</v>
      </c>
      <c r="BC191" s="86">
        <v>0</v>
      </c>
      <c r="BD191" s="86">
        <v>0</v>
      </c>
      <c r="BE191" s="86">
        <v>1</v>
      </c>
      <c r="BF191" s="86">
        <v>-6.1389000000000013E-2</v>
      </c>
      <c r="BG191" s="86">
        <v>0.43371000000000004</v>
      </c>
      <c r="BH191" s="86">
        <v>0</v>
      </c>
      <c r="BI191" s="86">
        <v>0</v>
      </c>
      <c r="BJ191" s="86">
        <v>0.35149999999999998</v>
      </c>
      <c r="BK191" s="86">
        <v>0</v>
      </c>
      <c r="BL191" s="86">
        <v>0</v>
      </c>
      <c r="BM191" s="86">
        <v>0</v>
      </c>
      <c r="BN191" s="86">
        <v>0.74873999999999996</v>
      </c>
      <c r="BO191" s="86">
        <v>0</v>
      </c>
      <c r="BP191" s="90">
        <v>0</v>
      </c>
      <c r="BQ191" s="91">
        <v>21</v>
      </c>
    </row>
    <row r="192" spans="1:69" s="92" customFormat="1" ht="15.75" thickBot="1" x14ac:dyDescent="0.2">
      <c r="A192" s="49" t="s">
        <v>322</v>
      </c>
      <c r="B192" s="83" t="s">
        <v>89</v>
      </c>
      <c r="C192" s="83" t="s">
        <v>277</v>
      </c>
      <c r="D192" s="83" t="s">
        <v>234</v>
      </c>
      <c r="E192" s="84">
        <v>0</v>
      </c>
      <c r="F192" s="85">
        <v>354.90699999999998</v>
      </c>
      <c r="G192" s="86">
        <v>0</v>
      </c>
      <c r="H192" s="86">
        <v>0</v>
      </c>
      <c r="I192" s="86">
        <v>1</v>
      </c>
      <c r="J192" s="86">
        <v>-12.9</v>
      </c>
      <c r="K192" s="86">
        <v>22.56691</v>
      </c>
      <c r="L192" s="86">
        <v>0</v>
      </c>
      <c r="M192" s="86">
        <v>1</v>
      </c>
      <c r="N192" s="87">
        <v>-0.43729400000000002</v>
      </c>
      <c r="O192" s="88">
        <v>14</v>
      </c>
      <c r="P192" s="86">
        <v>0</v>
      </c>
      <c r="Q192" s="86">
        <v>0</v>
      </c>
      <c r="R192" s="85">
        <v>0.95945999999999998</v>
      </c>
      <c r="S192" s="89">
        <v>0</v>
      </c>
      <c r="T192" s="86">
        <v>0</v>
      </c>
      <c r="U192" s="84">
        <v>0</v>
      </c>
      <c r="V192" s="86">
        <v>20</v>
      </c>
      <c r="W192" s="86">
        <v>0</v>
      </c>
      <c r="X192" s="86">
        <v>0</v>
      </c>
      <c r="Y192" s="86">
        <v>1</v>
      </c>
      <c r="Z192" s="86">
        <v>-4.6461759999999998E-2</v>
      </c>
      <c r="AA192" s="86">
        <v>0</v>
      </c>
      <c r="AB192" s="86">
        <v>0</v>
      </c>
      <c r="AC192" s="86">
        <v>0</v>
      </c>
      <c r="AD192" s="86">
        <v>39.999924499999999</v>
      </c>
      <c r="AE192" s="86">
        <v>0</v>
      </c>
      <c r="AF192" s="86">
        <v>0</v>
      </c>
      <c r="AG192" s="86">
        <v>0</v>
      </c>
      <c r="AH192" s="86">
        <v>0.82199999999999995</v>
      </c>
      <c r="AI192" s="89">
        <v>0</v>
      </c>
      <c r="AJ192" s="86">
        <v>0</v>
      </c>
      <c r="AK192" s="84">
        <v>1</v>
      </c>
      <c r="AL192" s="86">
        <v>-0.46211999999999998</v>
      </c>
      <c r="AM192" s="86">
        <v>3.1097000000000001</v>
      </c>
      <c r="AN192" s="86">
        <v>0</v>
      </c>
      <c r="AO192" s="86">
        <v>1</v>
      </c>
      <c r="AP192" s="86">
        <v>-0.10466</v>
      </c>
      <c r="AQ192" s="86">
        <v>0.81915999999999989</v>
      </c>
      <c r="AR192" s="86">
        <v>0</v>
      </c>
      <c r="AS192" s="86">
        <v>1</v>
      </c>
      <c r="AT192" s="86">
        <v>-0.39424900000000002</v>
      </c>
      <c r="AU192" s="86">
        <v>3.8184999999999998</v>
      </c>
      <c r="AV192" s="86">
        <v>0</v>
      </c>
      <c r="AW192" s="86">
        <v>1</v>
      </c>
      <c r="AX192" s="86">
        <v>-5.8051000000000005E-2</v>
      </c>
      <c r="AY192" s="89">
        <v>0.81743999999999994</v>
      </c>
      <c r="AZ192" s="86">
        <v>0</v>
      </c>
      <c r="BA192" s="84">
        <v>0</v>
      </c>
      <c r="BB192" s="86">
        <v>44.89</v>
      </c>
      <c r="BC192" s="86">
        <v>0</v>
      </c>
      <c r="BD192" s="86">
        <v>0</v>
      </c>
      <c r="BE192" s="86">
        <v>1</v>
      </c>
      <c r="BF192" s="86">
        <v>-6.1389000000000013E-2</v>
      </c>
      <c r="BG192" s="86">
        <v>0.43371000000000004</v>
      </c>
      <c r="BH192" s="86">
        <v>0</v>
      </c>
      <c r="BI192" s="86">
        <v>0</v>
      </c>
      <c r="BJ192" s="86">
        <v>0.35149999999999998</v>
      </c>
      <c r="BK192" s="86">
        <v>0</v>
      </c>
      <c r="BL192" s="86">
        <v>0</v>
      </c>
      <c r="BM192" s="86">
        <v>0</v>
      </c>
      <c r="BN192" s="86">
        <v>0.74873999999999996</v>
      </c>
      <c r="BO192" s="86">
        <v>0</v>
      </c>
      <c r="BP192" s="90">
        <v>0</v>
      </c>
      <c r="BQ192" s="91">
        <v>22</v>
      </c>
    </row>
    <row r="193" spans="1:71" s="92" customFormat="1" ht="15.75" thickBot="1" x14ac:dyDescent="0.2">
      <c r="A193" s="49" t="s">
        <v>323</v>
      </c>
      <c r="B193" s="83" t="s">
        <v>89</v>
      </c>
      <c r="C193" s="83" t="s">
        <v>277</v>
      </c>
      <c r="D193" s="83" t="s">
        <v>234</v>
      </c>
      <c r="E193" s="84">
        <v>0</v>
      </c>
      <c r="F193" s="85">
        <v>350.82100000000003</v>
      </c>
      <c r="G193" s="86">
        <v>0</v>
      </c>
      <c r="H193" s="86">
        <v>0</v>
      </c>
      <c r="I193" s="86">
        <v>1</v>
      </c>
      <c r="J193" s="86">
        <v>-4.9800000000000004</v>
      </c>
      <c r="K193" s="86">
        <v>23.747479999999999</v>
      </c>
      <c r="L193" s="86">
        <v>0</v>
      </c>
      <c r="M193" s="86">
        <v>1</v>
      </c>
      <c r="N193" s="87">
        <v>4.2760309999999997</v>
      </c>
      <c r="O193" s="88">
        <v>5.04</v>
      </c>
      <c r="P193" s="86">
        <v>0</v>
      </c>
      <c r="Q193" s="86">
        <v>0</v>
      </c>
      <c r="R193" s="85">
        <v>0.96957000000000004</v>
      </c>
      <c r="S193" s="89">
        <v>0</v>
      </c>
      <c r="T193" s="86">
        <v>0</v>
      </c>
      <c r="U193" s="84">
        <v>0</v>
      </c>
      <c r="V193" s="86">
        <v>20</v>
      </c>
      <c r="W193" s="86">
        <v>0</v>
      </c>
      <c r="X193" s="86">
        <v>0</v>
      </c>
      <c r="Y193" s="86">
        <v>1</v>
      </c>
      <c r="Z193" s="86">
        <v>-9.9931729999999996E-2</v>
      </c>
      <c r="AA193" s="86">
        <v>0.26095203</v>
      </c>
      <c r="AB193" s="86">
        <v>0</v>
      </c>
      <c r="AC193" s="86">
        <v>0</v>
      </c>
      <c r="AD193" s="86">
        <v>39.996267099999997</v>
      </c>
      <c r="AE193" s="86">
        <v>0</v>
      </c>
      <c r="AF193" s="86">
        <v>0</v>
      </c>
      <c r="AG193" s="86">
        <v>0</v>
      </c>
      <c r="AH193" s="86">
        <v>0.85099999999999998</v>
      </c>
      <c r="AI193" s="89">
        <v>0</v>
      </c>
      <c r="AJ193" s="86">
        <v>0</v>
      </c>
      <c r="AK193" s="84">
        <v>1</v>
      </c>
      <c r="AL193" s="86">
        <v>-0.46211999999999998</v>
      </c>
      <c r="AM193" s="86">
        <v>3.1097000000000001</v>
      </c>
      <c r="AN193" s="86">
        <v>0</v>
      </c>
      <c r="AO193" s="86">
        <v>1</v>
      </c>
      <c r="AP193" s="86">
        <v>-0.10466</v>
      </c>
      <c r="AQ193" s="86">
        <v>0.81915999999999989</v>
      </c>
      <c r="AR193" s="86">
        <v>0</v>
      </c>
      <c r="AS193" s="86">
        <v>1</v>
      </c>
      <c r="AT193" s="86">
        <v>-0.39424900000000002</v>
      </c>
      <c r="AU193" s="86">
        <v>3.8184999999999998</v>
      </c>
      <c r="AV193" s="86">
        <v>0</v>
      </c>
      <c r="AW193" s="86">
        <v>1</v>
      </c>
      <c r="AX193" s="86">
        <v>-5.8051000000000005E-2</v>
      </c>
      <c r="AY193" s="89">
        <v>0.81743999999999994</v>
      </c>
      <c r="AZ193" s="86">
        <v>0</v>
      </c>
      <c r="BA193" s="84">
        <v>0</v>
      </c>
      <c r="BB193" s="86">
        <v>44.89</v>
      </c>
      <c r="BC193" s="86">
        <v>0</v>
      </c>
      <c r="BD193" s="86">
        <v>0</v>
      </c>
      <c r="BE193" s="86">
        <v>1</v>
      </c>
      <c r="BF193" s="86">
        <v>-6.1389000000000013E-2</v>
      </c>
      <c r="BG193" s="86">
        <v>0.43371000000000004</v>
      </c>
      <c r="BH193" s="86">
        <v>0</v>
      </c>
      <c r="BI193" s="86">
        <v>0</v>
      </c>
      <c r="BJ193" s="86">
        <v>0.35149999999999998</v>
      </c>
      <c r="BK193" s="86">
        <v>0</v>
      </c>
      <c r="BL193" s="86">
        <v>0</v>
      </c>
      <c r="BM193" s="86">
        <v>0</v>
      </c>
      <c r="BN193" s="86">
        <v>0.74873999999999996</v>
      </c>
      <c r="BO193" s="86">
        <v>0</v>
      </c>
      <c r="BP193" s="90">
        <v>0</v>
      </c>
      <c r="BQ193" s="91">
        <v>23</v>
      </c>
    </row>
    <row r="194" spans="1:71" s="92" customFormat="1" ht="15.75" thickBot="1" x14ac:dyDescent="0.2">
      <c r="A194" s="49" t="s">
        <v>324</v>
      </c>
      <c r="B194" s="83" t="s">
        <v>89</v>
      </c>
      <c r="C194" s="83" t="s">
        <v>277</v>
      </c>
      <c r="D194" s="83" t="s">
        <v>234</v>
      </c>
      <c r="E194" s="84">
        <v>0</v>
      </c>
      <c r="F194" s="85">
        <v>348.31200000000001</v>
      </c>
      <c r="G194" s="86">
        <v>0</v>
      </c>
      <c r="H194" s="86">
        <v>0</v>
      </c>
      <c r="I194" s="86">
        <v>1</v>
      </c>
      <c r="J194" s="86">
        <v>6.26</v>
      </c>
      <c r="K194" s="86">
        <v>26.815619999999999</v>
      </c>
      <c r="L194" s="86">
        <v>0</v>
      </c>
      <c r="M194" s="86">
        <v>1</v>
      </c>
      <c r="N194" s="87">
        <v>6.6023560000000003</v>
      </c>
      <c r="O194" s="88">
        <v>4.87</v>
      </c>
      <c r="P194" s="86">
        <v>0</v>
      </c>
      <c r="Q194" s="86">
        <v>0</v>
      </c>
      <c r="R194" s="85">
        <v>0.97372999999999998</v>
      </c>
      <c r="S194" s="89">
        <v>0</v>
      </c>
      <c r="T194" s="86">
        <v>0</v>
      </c>
      <c r="U194" s="84">
        <v>0</v>
      </c>
      <c r="V194" s="86">
        <v>20</v>
      </c>
      <c r="W194" s="86">
        <v>0</v>
      </c>
      <c r="X194" s="86">
        <v>0</v>
      </c>
      <c r="Y194" s="86">
        <v>1</v>
      </c>
      <c r="Z194" s="86">
        <v>-8.7553800000000001E-2</v>
      </c>
      <c r="AA194" s="86">
        <v>0.23904658000000001</v>
      </c>
      <c r="AB194" s="86">
        <v>0</v>
      </c>
      <c r="AC194" s="86">
        <v>0</v>
      </c>
      <c r="AD194" s="86">
        <v>39.892295300000001</v>
      </c>
      <c r="AE194" s="86">
        <v>0</v>
      </c>
      <c r="AF194" s="86">
        <v>0</v>
      </c>
      <c r="AG194" s="86">
        <v>0</v>
      </c>
      <c r="AH194" s="86">
        <v>0.97799999999999998</v>
      </c>
      <c r="AI194" s="89">
        <v>0</v>
      </c>
      <c r="AJ194" s="86">
        <v>0</v>
      </c>
      <c r="AK194" s="84">
        <v>1</v>
      </c>
      <c r="AL194" s="86">
        <v>-0.46211999999999998</v>
      </c>
      <c r="AM194" s="86">
        <v>3.1097000000000001</v>
      </c>
      <c r="AN194" s="86">
        <v>0</v>
      </c>
      <c r="AO194" s="86">
        <v>1</v>
      </c>
      <c r="AP194" s="86">
        <v>-0.10466</v>
      </c>
      <c r="AQ194" s="86">
        <v>0.81915999999999989</v>
      </c>
      <c r="AR194" s="86">
        <v>0</v>
      </c>
      <c r="AS194" s="86">
        <v>1</v>
      </c>
      <c r="AT194" s="86">
        <v>-0.39424900000000002</v>
      </c>
      <c r="AU194" s="86">
        <v>3.8184999999999998</v>
      </c>
      <c r="AV194" s="86">
        <v>0</v>
      </c>
      <c r="AW194" s="86">
        <v>1</v>
      </c>
      <c r="AX194" s="86">
        <v>-5.8051000000000005E-2</v>
      </c>
      <c r="AY194" s="89">
        <v>0.81743999999999994</v>
      </c>
      <c r="AZ194" s="86">
        <v>0</v>
      </c>
      <c r="BA194" s="84">
        <v>0</v>
      </c>
      <c r="BB194" s="86">
        <v>44.89</v>
      </c>
      <c r="BC194" s="86">
        <v>0</v>
      </c>
      <c r="BD194" s="86">
        <v>0</v>
      </c>
      <c r="BE194" s="86">
        <v>1</v>
      </c>
      <c r="BF194" s="86">
        <v>-6.1389000000000013E-2</v>
      </c>
      <c r="BG194" s="86">
        <v>0.43371000000000004</v>
      </c>
      <c r="BH194" s="86">
        <v>0</v>
      </c>
      <c r="BI194" s="86">
        <v>0</v>
      </c>
      <c r="BJ194" s="86">
        <v>0.35149999999999998</v>
      </c>
      <c r="BK194" s="86">
        <v>0</v>
      </c>
      <c r="BL194" s="86">
        <v>0</v>
      </c>
      <c r="BM194" s="86">
        <v>0</v>
      </c>
      <c r="BN194" s="86">
        <v>0.74873999999999996</v>
      </c>
      <c r="BO194" s="86">
        <v>0</v>
      </c>
      <c r="BP194" s="90">
        <v>0</v>
      </c>
      <c r="BQ194" s="91">
        <v>24</v>
      </c>
    </row>
    <row r="195" spans="1:71" s="92" customFormat="1" ht="15.75" thickBot="1" x14ac:dyDescent="0.2">
      <c r="A195" s="49" t="s">
        <v>325</v>
      </c>
      <c r="B195" s="83" t="s">
        <v>89</v>
      </c>
      <c r="C195" s="83" t="s">
        <v>277</v>
      </c>
      <c r="D195" s="83" t="s">
        <v>234</v>
      </c>
      <c r="E195" s="84">
        <v>0</v>
      </c>
      <c r="F195" s="85">
        <v>346.83499999999998</v>
      </c>
      <c r="G195" s="86">
        <v>0</v>
      </c>
      <c r="H195" s="86">
        <v>0</v>
      </c>
      <c r="I195" s="86">
        <v>1</v>
      </c>
      <c r="J195" s="86">
        <v>20</v>
      </c>
      <c r="K195" s="86">
        <v>30.965319999999998</v>
      </c>
      <c r="L195" s="86">
        <v>0</v>
      </c>
      <c r="M195" s="86">
        <v>1</v>
      </c>
      <c r="N195" s="87">
        <v>11.78688</v>
      </c>
      <c r="O195" s="88">
        <v>1.94</v>
      </c>
      <c r="P195" s="86">
        <v>0</v>
      </c>
      <c r="Q195" s="86">
        <v>0</v>
      </c>
      <c r="R195" s="85">
        <v>0.96916000000000002</v>
      </c>
      <c r="S195" s="89">
        <v>0</v>
      </c>
      <c r="T195" s="86">
        <v>0</v>
      </c>
      <c r="U195" s="84">
        <v>0</v>
      </c>
      <c r="V195" s="86">
        <v>20</v>
      </c>
      <c r="W195" s="86">
        <v>0</v>
      </c>
      <c r="X195" s="86">
        <v>0</v>
      </c>
      <c r="Y195" s="86">
        <v>1</v>
      </c>
      <c r="Z195" s="86">
        <v>-5.8864369999999999E-2</v>
      </c>
      <c r="AA195" s="86">
        <v>0.20091677999999999</v>
      </c>
      <c r="AB195" s="86">
        <v>0</v>
      </c>
      <c r="AC195" s="86">
        <v>0</v>
      </c>
      <c r="AD195" s="86">
        <v>39.125464200000003</v>
      </c>
      <c r="AE195" s="86">
        <v>0</v>
      </c>
      <c r="AF195" s="86">
        <v>0</v>
      </c>
      <c r="AG195" s="86">
        <v>0</v>
      </c>
      <c r="AH195" s="86">
        <v>0.99199999999999999</v>
      </c>
      <c r="AI195" s="89">
        <v>0</v>
      </c>
      <c r="AJ195" s="86">
        <v>0</v>
      </c>
      <c r="AK195" s="84">
        <v>1</v>
      </c>
      <c r="AL195" s="86">
        <v>-0.46211999999999998</v>
      </c>
      <c r="AM195" s="86">
        <v>3.1097000000000001</v>
      </c>
      <c r="AN195" s="86">
        <v>0</v>
      </c>
      <c r="AO195" s="86">
        <v>1</v>
      </c>
      <c r="AP195" s="86">
        <v>-0.10466</v>
      </c>
      <c r="AQ195" s="86">
        <v>0.81915999999999989</v>
      </c>
      <c r="AR195" s="86">
        <v>0</v>
      </c>
      <c r="AS195" s="86">
        <v>1</v>
      </c>
      <c r="AT195" s="86">
        <v>-0.39424900000000002</v>
      </c>
      <c r="AU195" s="86">
        <v>3.8184999999999998</v>
      </c>
      <c r="AV195" s="86">
        <v>0</v>
      </c>
      <c r="AW195" s="86">
        <v>1</v>
      </c>
      <c r="AX195" s="86">
        <v>-5.8051000000000005E-2</v>
      </c>
      <c r="AY195" s="89">
        <v>0.81743999999999994</v>
      </c>
      <c r="AZ195" s="86">
        <v>0</v>
      </c>
      <c r="BA195" s="84">
        <v>0</v>
      </c>
      <c r="BB195" s="86">
        <v>44.89</v>
      </c>
      <c r="BC195" s="86">
        <v>0</v>
      </c>
      <c r="BD195" s="86">
        <v>0</v>
      </c>
      <c r="BE195" s="86">
        <v>1</v>
      </c>
      <c r="BF195" s="86">
        <v>-6.1389000000000013E-2</v>
      </c>
      <c r="BG195" s="86">
        <v>0.43371000000000004</v>
      </c>
      <c r="BH195" s="86">
        <v>0</v>
      </c>
      <c r="BI195" s="86">
        <v>0</v>
      </c>
      <c r="BJ195" s="86">
        <v>0.35149999999999998</v>
      </c>
      <c r="BK195" s="86">
        <v>0</v>
      </c>
      <c r="BL195" s="86">
        <v>0</v>
      </c>
      <c r="BM195" s="86">
        <v>0</v>
      </c>
      <c r="BN195" s="86">
        <v>0.74873999999999996</v>
      </c>
      <c r="BO195" s="86">
        <v>0</v>
      </c>
      <c r="BP195" s="90">
        <v>0</v>
      </c>
      <c r="BQ195" s="91">
        <v>25</v>
      </c>
    </row>
    <row r="196" spans="1:71" x14ac:dyDescent="0.15">
      <c r="A196" t="str">
        <f>"EW_sand_Ruled"&amp;"_"&amp;BQ196</f>
        <v>EW_sand_Ruled_1</v>
      </c>
      <c r="B196" s="42" t="s">
        <v>89</v>
      </c>
      <c r="C196" s="36" t="s">
        <v>277</v>
      </c>
      <c r="D196" s="42" t="s">
        <v>234</v>
      </c>
      <c r="E196" s="36">
        <v>0</v>
      </c>
      <c r="F196">
        <f t="shared" ref="F196:F259" si="83">146.1-92.11*BR196</f>
        <v>145.1789</v>
      </c>
      <c r="G196" s="36">
        <v>0</v>
      </c>
      <c r="H196" s="36">
        <v>0</v>
      </c>
      <c r="I196" s="36">
        <v>1</v>
      </c>
      <c r="J196">
        <f t="shared" ref="J196:J259" si="84">0.3375-8.9*BR196</f>
        <v>0.2485</v>
      </c>
      <c r="K196" s="36">
        <f t="shared" ref="K196:K259" si="85">0.3667+25.89*BR196</f>
        <v>0.62560000000000004</v>
      </c>
      <c r="L196" s="36">
        <v>0</v>
      </c>
      <c r="M196" s="36">
        <v>1</v>
      </c>
      <c r="N196">
        <f t="shared" ref="N196:N259" si="86">-0.9178</f>
        <v>-0.91779999999999995</v>
      </c>
      <c r="O196">
        <f t="shared" ref="O196:O259" si="87">8.73-0.6982*BR196</f>
        <v>8.7230179999999997</v>
      </c>
      <c r="P196" s="36">
        <v>0</v>
      </c>
      <c r="Q196" s="36">
        <v>0</v>
      </c>
      <c r="R196">
        <f t="shared" ref="R196:R259" si="88">0.917+0.06193*BR196</f>
        <v>0.91761930000000003</v>
      </c>
      <c r="S196" s="36">
        <v>0</v>
      </c>
      <c r="T196" s="36">
        <v>0</v>
      </c>
      <c r="U196" s="36">
        <v>0</v>
      </c>
      <c r="V196" s="36">
        <v>20</v>
      </c>
      <c r="W196" s="36">
        <v>0</v>
      </c>
      <c r="X196" s="36">
        <v>0</v>
      </c>
      <c r="Y196" s="36">
        <v>1</v>
      </c>
      <c r="Z196">
        <f t="shared" ref="Z196:Z259" si="89">-0.1989+0.2019*BR196</f>
        <v>-0.196881</v>
      </c>
      <c r="AA196" s="36">
        <v>0.26050000000000001</v>
      </c>
      <c r="AB196" s="36">
        <v>0</v>
      </c>
      <c r="AC196" s="36">
        <v>0</v>
      </c>
      <c r="AD196" s="36">
        <v>17</v>
      </c>
      <c r="AE196" s="36">
        <v>0</v>
      </c>
      <c r="AF196" s="36">
        <v>0</v>
      </c>
      <c r="AG196" s="36">
        <v>0</v>
      </c>
      <c r="AH196" s="36">
        <v>1E-4</v>
      </c>
      <c r="AI196" s="36">
        <v>0</v>
      </c>
      <c r="AJ196" s="36">
        <v>0</v>
      </c>
      <c r="AK196" s="36">
        <v>1</v>
      </c>
      <c r="AL196">
        <f t="shared" ref="AL196:AL259" si="90">0.1695-0.7018*BR196</f>
        <v>0.16248200000000002</v>
      </c>
      <c r="AM196">
        <f t="shared" ref="AM196:AM259" si="91">0.515+2.883*BR196</f>
        <v>0.54383000000000004</v>
      </c>
      <c r="AN196" s="36">
        <v>0</v>
      </c>
      <c r="AO196" s="36">
        <v>1</v>
      </c>
      <c r="AP196">
        <f t="shared" ref="AP196:AP259" si="92">0.03988-0.1606*BR196</f>
        <v>3.8273999999999996E-2</v>
      </c>
      <c r="AQ196">
        <f t="shared" ref="AQ196:AQ259" si="93">0.09952+0.7996*BR196</f>
        <v>0.107516</v>
      </c>
      <c r="AR196" s="36">
        <v>0</v>
      </c>
      <c r="AS196" s="36">
        <v>1</v>
      </c>
      <c r="AT196">
        <f t="shared" ref="AT196:AT259" si="94">-0.007969-0.4292*BR196</f>
        <v>-1.2261000000000001E-2</v>
      </c>
      <c r="AU196">
        <f t="shared" ref="AU196:AU259" si="95">6.505-2.985*BR196</f>
        <v>6.4751500000000002</v>
      </c>
      <c r="AV196" s="36">
        <v>0</v>
      </c>
      <c r="AW196" s="36">
        <v>1</v>
      </c>
      <c r="AX196">
        <f t="shared" ref="AX196:AX259" si="96">0.004994-0.07005*BR196</f>
        <v>4.2935000000000004E-3</v>
      </c>
      <c r="AY196">
        <f t="shared" ref="AY196:AY259" si="97">0.09978+0.7974*BR196</f>
        <v>0.10775399999999999</v>
      </c>
      <c r="AZ196" s="36">
        <v>0</v>
      </c>
      <c r="BA196" s="36">
        <v>0</v>
      </c>
      <c r="BB196" s="36">
        <v>44.89</v>
      </c>
      <c r="BC196" s="36">
        <v>0</v>
      </c>
      <c r="BD196" s="36">
        <v>0</v>
      </c>
      <c r="BE196" s="36">
        <v>1</v>
      </c>
      <c r="BF196">
        <f t="shared" ref="BF196:BF259" si="98">0.01998-0.09041*BR196</f>
        <v>1.90759E-2</v>
      </c>
      <c r="BG196" s="36">
        <f t="shared" ref="BG196:BG259" si="99">0.09981+0.371*BR196</f>
        <v>0.10352</v>
      </c>
      <c r="BH196" s="36">
        <v>0</v>
      </c>
      <c r="BI196" s="36">
        <v>0</v>
      </c>
      <c r="BJ196" s="36">
        <v>0.35149999999999998</v>
      </c>
      <c r="BK196" s="36">
        <v>0</v>
      </c>
      <c r="BL196" s="36">
        <v>0</v>
      </c>
      <c r="BM196" s="36">
        <v>0</v>
      </c>
      <c r="BN196">
        <f t="shared" ref="BN196:BN259" si="100">0.3+0.4986*BR196</f>
        <v>0.30498599999999998</v>
      </c>
      <c r="BO196" s="36">
        <v>0</v>
      </c>
      <c r="BP196" s="40">
        <v>0</v>
      </c>
      <c r="BQ196">
        <f>BS196</f>
        <v>1</v>
      </c>
      <c r="BR196">
        <f t="shared" ref="BR196:BR259" si="101">BQ196/100</f>
        <v>0.01</v>
      </c>
      <c r="BS196">
        <f>1</f>
        <v>1</v>
      </c>
    </row>
    <row r="197" spans="1:71" x14ac:dyDescent="0.15">
      <c r="A197" t="str">
        <f t="shared" ref="A197:A260" si="102">"EW_sand_Ruled"&amp;"_"&amp;BQ197</f>
        <v>EW_sand_Ruled_2</v>
      </c>
      <c r="B197" s="42" t="s">
        <v>89</v>
      </c>
      <c r="C197" s="36" t="s">
        <v>277</v>
      </c>
      <c r="D197" s="42" t="s">
        <v>234</v>
      </c>
      <c r="E197" s="36">
        <v>0</v>
      </c>
      <c r="F197">
        <f t="shared" si="83"/>
        <v>144.2578</v>
      </c>
      <c r="G197" s="36">
        <v>0</v>
      </c>
      <c r="H197" s="36">
        <v>0</v>
      </c>
      <c r="I197" s="36">
        <v>1</v>
      </c>
      <c r="J197">
        <f t="shared" si="84"/>
        <v>0.1595</v>
      </c>
      <c r="K197" s="36">
        <f t="shared" si="85"/>
        <v>0.88450000000000006</v>
      </c>
      <c r="L197" s="36">
        <v>0</v>
      </c>
      <c r="M197" s="36">
        <v>1</v>
      </c>
      <c r="N197">
        <f t="shared" si="86"/>
        <v>-0.91779999999999995</v>
      </c>
      <c r="O197">
        <f t="shared" si="87"/>
        <v>8.7160360000000008</v>
      </c>
      <c r="P197" s="36">
        <v>0</v>
      </c>
      <c r="Q197" s="36">
        <v>0</v>
      </c>
      <c r="R197">
        <f t="shared" si="88"/>
        <v>0.91823860000000002</v>
      </c>
      <c r="S197" s="36">
        <v>0</v>
      </c>
      <c r="T197" s="36">
        <v>0</v>
      </c>
      <c r="U197" s="36">
        <v>0</v>
      </c>
      <c r="V197" s="36">
        <v>20</v>
      </c>
      <c r="W197" s="36">
        <v>0</v>
      </c>
      <c r="X197" s="36">
        <v>0</v>
      </c>
      <c r="Y197" s="36">
        <v>1</v>
      </c>
      <c r="Z197">
        <f t="shared" si="89"/>
        <v>-0.19486199999999998</v>
      </c>
      <c r="AA197" s="36">
        <v>0.26050000000000001</v>
      </c>
      <c r="AB197" s="36">
        <v>0</v>
      </c>
      <c r="AC197" s="36">
        <v>0</v>
      </c>
      <c r="AD197" s="36">
        <v>17</v>
      </c>
      <c r="AE197" s="36">
        <v>0</v>
      </c>
      <c r="AF197" s="36">
        <v>0</v>
      </c>
      <c r="AG197" s="36">
        <v>0</v>
      </c>
      <c r="AH197" s="36">
        <v>1E-4</v>
      </c>
      <c r="AI197" s="36">
        <v>0</v>
      </c>
      <c r="AJ197" s="36">
        <v>0</v>
      </c>
      <c r="AK197" s="36">
        <v>1</v>
      </c>
      <c r="AL197">
        <f t="shared" si="90"/>
        <v>0.15546400000000002</v>
      </c>
      <c r="AM197">
        <f t="shared" si="91"/>
        <v>0.57266000000000006</v>
      </c>
      <c r="AN197" s="36">
        <v>0</v>
      </c>
      <c r="AO197" s="36">
        <v>1</v>
      </c>
      <c r="AP197">
        <f t="shared" si="92"/>
        <v>3.6667999999999999E-2</v>
      </c>
      <c r="AQ197">
        <f t="shared" si="93"/>
        <v>0.115512</v>
      </c>
      <c r="AR197" s="36">
        <v>0</v>
      </c>
      <c r="AS197" s="36">
        <v>1</v>
      </c>
      <c r="AT197">
        <f t="shared" si="94"/>
        <v>-1.6553000000000002E-2</v>
      </c>
      <c r="AU197">
        <f t="shared" si="95"/>
        <v>6.4452999999999996</v>
      </c>
      <c r="AV197" s="36">
        <v>0</v>
      </c>
      <c r="AW197" s="36">
        <v>1</v>
      </c>
      <c r="AX197">
        <f t="shared" si="96"/>
        <v>3.5929999999999998E-3</v>
      </c>
      <c r="AY197">
        <f t="shared" si="97"/>
        <v>0.115728</v>
      </c>
      <c r="AZ197" s="36">
        <v>0</v>
      </c>
      <c r="BA197" s="36">
        <v>0</v>
      </c>
      <c r="BB197" s="36">
        <v>44.89</v>
      </c>
      <c r="BC197" s="36">
        <v>0</v>
      </c>
      <c r="BD197" s="36">
        <v>0</v>
      </c>
      <c r="BE197" s="36">
        <v>1</v>
      </c>
      <c r="BF197">
        <f t="shared" si="98"/>
        <v>1.8171800000000002E-2</v>
      </c>
      <c r="BG197" s="36">
        <f t="shared" si="99"/>
        <v>0.10722999999999999</v>
      </c>
      <c r="BH197" s="36">
        <v>0</v>
      </c>
      <c r="BI197" s="36">
        <v>0</v>
      </c>
      <c r="BJ197" s="36">
        <v>0.35149999999999998</v>
      </c>
      <c r="BK197" s="36">
        <v>0</v>
      </c>
      <c r="BL197" s="36">
        <v>0</v>
      </c>
      <c r="BM197" s="36">
        <v>0</v>
      </c>
      <c r="BN197">
        <f t="shared" si="100"/>
        <v>0.30997199999999997</v>
      </c>
      <c r="BO197" s="36">
        <v>0</v>
      </c>
      <c r="BP197" s="40">
        <v>0</v>
      </c>
      <c r="BQ197">
        <f t="shared" ref="BQ197:BQ260" si="103">BS197</f>
        <v>2</v>
      </c>
      <c r="BR197">
        <f t="shared" si="101"/>
        <v>0.02</v>
      </c>
      <c r="BS197">
        <f>1+BS196</f>
        <v>2</v>
      </c>
    </row>
    <row r="198" spans="1:71" x14ac:dyDescent="0.15">
      <c r="A198" t="str">
        <f t="shared" si="102"/>
        <v>EW_sand_Ruled_3</v>
      </c>
      <c r="B198" s="42" t="s">
        <v>89</v>
      </c>
      <c r="C198" s="36" t="s">
        <v>277</v>
      </c>
      <c r="D198" s="42" t="s">
        <v>234</v>
      </c>
      <c r="E198" s="36">
        <v>0</v>
      </c>
      <c r="F198">
        <f t="shared" si="83"/>
        <v>143.33670000000001</v>
      </c>
      <c r="G198" s="36">
        <v>0</v>
      </c>
      <c r="H198" s="36">
        <v>0</v>
      </c>
      <c r="I198" s="36">
        <v>1</v>
      </c>
      <c r="J198">
        <f t="shared" si="84"/>
        <v>7.0500000000000007E-2</v>
      </c>
      <c r="K198" s="36">
        <f t="shared" si="85"/>
        <v>1.1434</v>
      </c>
      <c r="L198" s="36">
        <v>0</v>
      </c>
      <c r="M198" s="36">
        <v>1</v>
      </c>
      <c r="N198">
        <f t="shared" si="86"/>
        <v>-0.91779999999999995</v>
      </c>
      <c r="O198">
        <f t="shared" si="87"/>
        <v>8.7090540000000001</v>
      </c>
      <c r="P198" s="36">
        <v>0</v>
      </c>
      <c r="Q198" s="36">
        <v>0</v>
      </c>
      <c r="R198">
        <f t="shared" si="88"/>
        <v>0.91885790000000001</v>
      </c>
      <c r="S198" s="36">
        <v>0</v>
      </c>
      <c r="T198" s="36">
        <v>0</v>
      </c>
      <c r="U198" s="36">
        <v>0</v>
      </c>
      <c r="V198" s="36">
        <v>20</v>
      </c>
      <c r="W198" s="36">
        <v>0</v>
      </c>
      <c r="X198" s="36">
        <v>0</v>
      </c>
      <c r="Y198" s="36">
        <v>1</v>
      </c>
      <c r="Z198">
        <f t="shared" si="89"/>
        <v>-0.19284299999999999</v>
      </c>
      <c r="AA198" s="36">
        <v>0.26050000000000001</v>
      </c>
      <c r="AB198" s="36">
        <v>0</v>
      </c>
      <c r="AC198" s="36">
        <v>0</v>
      </c>
      <c r="AD198" s="36">
        <v>17</v>
      </c>
      <c r="AE198" s="36">
        <v>0</v>
      </c>
      <c r="AF198" s="36">
        <v>0</v>
      </c>
      <c r="AG198" s="36">
        <v>0</v>
      </c>
      <c r="AH198" s="36">
        <v>1E-4</v>
      </c>
      <c r="AI198" s="36">
        <v>0</v>
      </c>
      <c r="AJ198" s="36">
        <v>0</v>
      </c>
      <c r="AK198" s="36">
        <v>1</v>
      </c>
      <c r="AL198">
        <f t="shared" si="90"/>
        <v>0.14844600000000002</v>
      </c>
      <c r="AM198">
        <f t="shared" si="91"/>
        <v>0.60148999999999997</v>
      </c>
      <c r="AN198" s="36">
        <v>0</v>
      </c>
      <c r="AO198" s="36">
        <v>1</v>
      </c>
      <c r="AP198">
        <f t="shared" si="92"/>
        <v>3.5061999999999996E-2</v>
      </c>
      <c r="AQ198">
        <f t="shared" si="93"/>
        <v>0.12350799999999999</v>
      </c>
      <c r="AR198" s="36">
        <v>0</v>
      </c>
      <c r="AS198" s="36">
        <v>1</v>
      </c>
      <c r="AT198">
        <f t="shared" si="94"/>
        <v>-2.0845000000000002E-2</v>
      </c>
      <c r="AU198">
        <f t="shared" si="95"/>
        <v>6.4154499999999999</v>
      </c>
      <c r="AV198" s="36">
        <v>0</v>
      </c>
      <c r="AW198" s="36">
        <v>1</v>
      </c>
      <c r="AX198">
        <f t="shared" si="96"/>
        <v>2.8925000000000001E-3</v>
      </c>
      <c r="AY198">
        <f t="shared" si="97"/>
        <v>0.12370199999999999</v>
      </c>
      <c r="AZ198" s="36">
        <v>0</v>
      </c>
      <c r="BA198" s="36">
        <v>0</v>
      </c>
      <c r="BB198" s="36">
        <v>44.89</v>
      </c>
      <c r="BC198" s="36">
        <v>0</v>
      </c>
      <c r="BD198" s="36">
        <v>0</v>
      </c>
      <c r="BE198" s="36">
        <v>1</v>
      </c>
      <c r="BF198">
        <f t="shared" si="98"/>
        <v>1.72677E-2</v>
      </c>
      <c r="BG198" s="36">
        <f t="shared" si="99"/>
        <v>0.11094</v>
      </c>
      <c r="BH198" s="36">
        <v>0</v>
      </c>
      <c r="BI198" s="36">
        <v>0</v>
      </c>
      <c r="BJ198" s="36">
        <v>0.35149999999999998</v>
      </c>
      <c r="BK198" s="36">
        <v>0</v>
      </c>
      <c r="BL198" s="36">
        <v>0</v>
      </c>
      <c r="BM198" s="36">
        <v>0</v>
      </c>
      <c r="BN198">
        <f t="shared" si="100"/>
        <v>0.31495799999999996</v>
      </c>
      <c r="BO198" s="36">
        <v>0</v>
      </c>
      <c r="BP198" s="40">
        <v>0</v>
      </c>
      <c r="BQ198">
        <f t="shared" si="103"/>
        <v>3</v>
      </c>
      <c r="BR198">
        <f t="shared" si="101"/>
        <v>0.03</v>
      </c>
      <c r="BS198">
        <f t="shared" ref="BS198:BS261" si="104">1+BS197</f>
        <v>3</v>
      </c>
    </row>
    <row r="199" spans="1:71" x14ac:dyDescent="0.15">
      <c r="A199" t="str">
        <f t="shared" si="102"/>
        <v>EW_sand_Ruled_4</v>
      </c>
      <c r="B199" s="42" t="s">
        <v>89</v>
      </c>
      <c r="C199" s="36" t="s">
        <v>277</v>
      </c>
      <c r="D199" s="42" t="s">
        <v>234</v>
      </c>
      <c r="E199" s="36">
        <v>0</v>
      </c>
      <c r="F199">
        <f t="shared" si="83"/>
        <v>142.41559999999998</v>
      </c>
      <c r="G199" s="36">
        <v>0</v>
      </c>
      <c r="H199" s="36">
        <v>0</v>
      </c>
      <c r="I199" s="36">
        <v>1</v>
      </c>
      <c r="J199">
        <f t="shared" si="84"/>
        <v>-1.8500000000000016E-2</v>
      </c>
      <c r="K199" s="36">
        <f t="shared" si="85"/>
        <v>1.4023000000000001</v>
      </c>
      <c r="L199" s="36">
        <v>0</v>
      </c>
      <c r="M199" s="36">
        <v>1</v>
      </c>
      <c r="N199">
        <f t="shared" si="86"/>
        <v>-0.91779999999999995</v>
      </c>
      <c r="O199">
        <f t="shared" si="87"/>
        <v>8.7020720000000011</v>
      </c>
      <c r="P199" s="36">
        <v>0</v>
      </c>
      <c r="Q199" s="36">
        <v>0</v>
      </c>
      <c r="R199">
        <f t="shared" si="88"/>
        <v>0.91947719999999999</v>
      </c>
      <c r="S199" s="36">
        <v>0</v>
      </c>
      <c r="T199" s="36">
        <v>0</v>
      </c>
      <c r="U199" s="36">
        <v>0</v>
      </c>
      <c r="V199" s="36">
        <v>20</v>
      </c>
      <c r="W199" s="36">
        <v>0</v>
      </c>
      <c r="X199" s="36">
        <v>0</v>
      </c>
      <c r="Y199" s="36">
        <v>1</v>
      </c>
      <c r="Z199">
        <f t="shared" si="89"/>
        <v>-0.19082399999999999</v>
      </c>
      <c r="AA199" s="36">
        <v>0.26050000000000001</v>
      </c>
      <c r="AB199" s="36">
        <v>0</v>
      </c>
      <c r="AC199" s="36">
        <v>0</v>
      </c>
      <c r="AD199" s="36">
        <v>17</v>
      </c>
      <c r="AE199" s="36">
        <v>0</v>
      </c>
      <c r="AF199" s="36">
        <v>0</v>
      </c>
      <c r="AG199" s="36">
        <v>0</v>
      </c>
      <c r="AH199" s="36">
        <v>1E-4</v>
      </c>
      <c r="AI199" s="36">
        <v>0</v>
      </c>
      <c r="AJ199" s="36">
        <v>0</v>
      </c>
      <c r="AK199" s="36">
        <v>1</v>
      </c>
      <c r="AL199">
        <f t="shared" si="90"/>
        <v>0.141428</v>
      </c>
      <c r="AM199">
        <f t="shared" si="91"/>
        <v>0.63031999999999999</v>
      </c>
      <c r="AN199" s="36">
        <v>0</v>
      </c>
      <c r="AO199" s="36">
        <v>1</v>
      </c>
      <c r="AP199">
        <f t="shared" si="92"/>
        <v>3.3456E-2</v>
      </c>
      <c r="AQ199">
        <f t="shared" si="93"/>
        <v>0.13150400000000001</v>
      </c>
      <c r="AR199" s="36">
        <v>0</v>
      </c>
      <c r="AS199" s="36">
        <v>1</v>
      </c>
      <c r="AT199">
        <f t="shared" si="94"/>
        <v>-2.5137000000000003E-2</v>
      </c>
      <c r="AU199">
        <f t="shared" si="95"/>
        <v>6.3856000000000002</v>
      </c>
      <c r="AV199" s="36">
        <v>0</v>
      </c>
      <c r="AW199" s="36">
        <v>1</v>
      </c>
      <c r="AX199">
        <f t="shared" si="96"/>
        <v>2.1919999999999999E-3</v>
      </c>
      <c r="AY199">
        <f t="shared" si="97"/>
        <v>0.13167599999999999</v>
      </c>
      <c r="AZ199" s="36">
        <v>0</v>
      </c>
      <c r="BA199" s="36">
        <v>0</v>
      </c>
      <c r="BB199" s="36">
        <v>44.89</v>
      </c>
      <c r="BC199" s="36">
        <v>0</v>
      </c>
      <c r="BD199" s="36">
        <v>0</v>
      </c>
      <c r="BE199" s="36">
        <v>1</v>
      </c>
      <c r="BF199">
        <f t="shared" si="98"/>
        <v>1.6363600000000002E-2</v>
      </c>
      <c r="BG199" s="36">
        <f t="shared" si="99"/>
        <v>0.11465</v>
      </c>
      <c r="BH199" s="36">
        <v>0</v>
      </c>
      <c r="BI199" s="36">
        <v>0</v>
      </c>
      <c r="BJ199" s="36">
        <v>0.35149999999999998</v>
      </c>
      <c r="BK199" s="36">
        <v>0</v>
      </c>
      <c r="BL199" s="36">
        <v>0</v>
      </c>
      <c r="BM199" s="36">
        <v>0</v>
      </c>
      <c r="BN199">
        <f t="shared" si="100"/>
        <v>0.31994400000000001</v>
      </c>
      <c r="BO199" s="36">
        <v>0</v>
      </c>
      <c r="BP199" s="40">
        <v>0</v>
      </c>
      <c r="BQ199">
        <f t="shared" si="103"/>
        <v>4</v>
      </c>
      <c r="BR199">
        <f t="shared" si="101"/>
        <v>0.04</v>
      </c>
      <c r="BS199">
        <f t="shared" si="104"/>
        <v>4</v>
      </c>
    </row>
    <row r="200" spans="1:71" x14ac:dyDescent="0.15">
      <c r="A200" t="str">
        <f t="shared" si="102"/>
        <v>EW_sand_Ruled_5</v>
      </c>
      <c r="B200" s="42" t="s">
        <v>89</v>
      </c>
      <c r="C200" s="36" t="s">
        <v>277</v>
      </c>
      <c r="D200" s="42" t="s">
        <v>234</v>
      </c>
      <c r="E200" s="36">
        <v>0</v>
      </c>
      <c r="F200">
        <f t="shared" si="83"/>
        <v>141.49449999999999</v>
      </c>
      <c r="G200" s="36">
        <v>0</v>
      </c>
      <c r="H200" s="36">
        <v>0</v>
      </c>
      <c r="I200" s="36">
        <v>1</v>
      </c>
      <c r="J200">
        <f t="shared" si="84"/>
        <v>-0.10750000000000004</v>
      </c>
      <c r="K200" s="36">
        <f t="shared" si="85"/>
        <v>1.6612000000000002</v>
      </c>
      <c r="L200" s="36">
        <v>0</v>
      </c>
      <c r="M200" s="36">
        <v>1</v>
      </c>
      <c r="N200">
        <f t="shared" si="86"/>
        <v>-0.91779999999999995</v>
      </c>
      <c r="O200">
        <f t="shared" si="87"/>
        <v>8.6950900000000004</v>
      </c>
      <c r="P200" s="36">
        <v>0</v>
      </c>
      <c r="Q200" s="36">
        <v>0</v>
      </c>
      <c r="R200">
        <f t="shared" si="88"/>
        <v>0.92009649999999998</v>
      </c>
      <c r="S200" s="36">
        <v>0</v>
      </c>
      <c r="T200" s="36">
        <v>0</v>
      </c>
      <c r="U200" s="36">
        <v>0</v>
      </c>
      <c r="V200" s="36">
        <v>20</v>
      </c>
      <c r="W200" s="36">
        <v>0</v>
      </c>
      <c r="X200" s="36">
        <v>0</v>
      </c>
      <c r="Y200" s="36">
        <v>1</v>
      </c>
      <c r="Z200">
        <f t="shared" si="89"/>
        <v>-0.188805</v>
      </c>
      <c r="AA200" s="36">
        <v>0.26050000000000001</v>
      </c>
      <c r="AB200" s="36">
        <v>0</v>
      </c>
      <c r="AC200" s="36">
        <v>0</v>
      </c>
      <c r="AD200" s="36">
        <v>17</v>
      </c>
      <c r="AE200" s="36">
        <v>0</v>
      </c>
      <c r="AF200" s="36">
        <v>0</v>
      </c>
      <c r="AG200" s="36">
        <v>0</v>
      </c>
      <c r="AH200" s="36">
        <v>1E-4</v>
      </c>
      <c r="AI200" s="36">
        <v>0</v>
      </c>
      <c r="AJ200" s="36">
        <v>0</v>
      </c>
      <c r="AK200" s="36">
        <v>1</v>
      </c>
      <c r="AL200">
        <f t="shared" si="90"/>
        <v>0.13441</v>
      </c>
      <c r="AM200">
        <f t="shared" si="91"/>
        <v>0.65915000000000001</v>
      </c>
      <c r="AN200" s="36">
        <v>0</v>
      </c>
      <c r="AO200" s="36">
        <v>1</v>
      </c>
      <c r="AP200">
        <f t="shared" si="92"/>
        <v>3.1849999999999996E-2</v>
      </c>
      <c r="AQ200">
        <f t="shared" si="93"/>
        <v>0.13950000000000001</v>
      </c>
      <c r="AR200" s="36">
        <v>0</v>
      </c>
      <c r="AS200" s="36">
        <v>1</v>
      </c>
      <c r="AT200">
        <f t="shared" si="94"/>
        <v>-2.9429000000000004E-2</v>
      </c>
      <c r="AU200">
        <f t="shared" si="95"/>
        <v>6.3557499999999996</v>
      </c>
      <c r="AV200" s="36">
        <v>0</v>
      </c>
      <c r="AW200" s="36">
        <v>1</v>
      </c>
      <c r="AX200">
        <f t="shared" si="96"/>
        <v>1.4914999999999998E-3</v>
      </c>
      <c r="AY200">
        <f t="shared" si="97"/>
        <v>0.13965</v>
      </c>
      <c r="AZ200" s="36">
        <v>0</v>
      </c>
      <c r="BA200" s="36">
        <v>0</v>
      </c>
      <c r="BB200" s="36">
        <v>44.89</v>
      </c>
      <c r="BC200" s="36">
        <v>0</v>
      </c>
      <c r="BD200" s="36">
        <v>0</v>
      </c>
      <c r="BE200" s="36">
        <v>1</v>
      </c>
      <c r="BF200">
        <f t="shared" si="98"/>
        <v>1.5459500000000001E-2</v>
      </c>
      <c r="BG200" s="36">
        <f t="shared" si="99"/>
        <v>0.11835999999999999</v>
      </c>
      <c r="BH200" s="36">
        <v>0</v>
      </c>
      <c r="BI200" s="36">
        <v>0</v>
      </c>
      <c r="BJ200" s="36">
        <v>0.35149999999999998</v>
      </c>
      <c r="BK200" s="36">
        <v>0</v>
      </c>
      <c r="BL200" s="36">
        <v>0</v>
      </c>
      <c r="BM200" s="36">
        <v>0</v>
      </c>
      <c r="BN200">
        <f t="shared" si="100"/>
        <v>0.32493</v>
      </c>
      <c r="BO200" s="36">
        <v>0</v>
      </c>
      <c r="BP200" s="40">
        <v>0</v>
      </c>
      <c r="BQ200">
        <f t="shared" si="103"/>
        <v>5</v>
      </c>
      <c r="BR200">
        <f t="shared" si="101"/>
        <v>0.05</v>
      </c>
      <c r="BS200">
        <f t="shared" si="104"/>
        <v>5</v>
      </c>
    </row>
    <row r="201" spans="1:71" x14ac:dyDescent="0.15">
      <c r="A201" t="str">
        <f t="shared" si="102"/>
        <v>EW_sand_Ruled_6</v>
      </c>
      <c r="B201" s="42" t="s">
        <v>89</v>
      </c>
      <c r="C201" s="36" t="s">
        <v>277</v>
      </c>
      <c r="D201" s="42" t="s">
        <v>234</v>
      </c>
      <c r="E201" s="36">
        <v>0</v>
      </c>
      <c r="F201">
        <f t="shared" si="83"/>
        <v>140.57339999999999</v>
      </c>
      <c r="G201" s="36">
        <v>0</v>
      </c>
      <c r="H201" s="36">
        <v>0</v>
      </c>
      <c r="I201" s="36">
        <v>1</v>
      </c>
      <c r="J201">
        <f t="shared" si="84"/>
        <v>-0.19650000000000001</v>
      </c>
      <c r="K201" s="36">
        <f t="shared" si="85"/>
        <v>1.9200999999999999</v>
      </c>
      <c r="L201" s="36">
        <v>0</v>
      </c>
      <c r="M201" s="36">
        <v>1</v>
      </c>
      <c r="N201">
        <f t="shared" si="86"/>
        <v>-0.91779999999999995</v>
      </c>
      <c r="O201">
        <f t="shared" si="87"/>
        <v>8.6881079999999997</v>
      </c>
      <c r="P201" s="36">
        <v>0</v>
      </c>
      <c r="Q201" s="36">
        <v>0</v>
      </c>
      <c r="R201">
        <f t="shared" si="88"/>
        <v>0.92071580000000008</v>
      </c>
      <c r="S201" s="36">
        <v>0</v>
      </c>
      <c r="T201" s="36">
        <v>0</v>
      </c>
      <c r="U201" s="36">
        <v>0</v>
      </c>
      <c r="V201" s="36">
        <v>20</v>
      </c>
      <c r="W201" s="36">
        <v>0</v>
      </c>
      <c r="X201" s="36">
        <v>0</v>
      </c>
      <c r="Y201" s="36">
        <v>1</v>
      </c>
      <c r="Z201">
        <f t="shared" si="89"/>
        <v>-0.18678600000000001</v>
      </c>
      <c r="AA201" s="36">
        <v>0.26050000000000001</v>
      </c>
      <c r="AB201" s="36">
        <v>0</v>
      </c>
      <c r="AC201" s="36">
        <v>0</v>
      </c>
      <c r="AD201" s="36">
        <v>17</v>
      </c>
      <c r="AE201" s="36">
        <v>0</v>
      </c>
      <c r="AF201" s="36">
        <v>0</v>
      </c>
      <c r="AG201" s="36">
        <v>0</v>
      </c>
      <c r="AH201" s="36">
        <v>1E-4</v>
      </c>
      <c r="AI201" s="36">
        <v>0</v>
      </c>
      <c r="AJ201" s="36">
        <v>0</v>
      </c>
      <c r="AK201" s="36">
        <v>1</v>
      </c>
      <c r="AL201">
        <f t="shared" si="90"/>
        <v>0.12739200000000001</v>
      </c>
      <c r="AM201">
        <f t="shared" si="91"/>
        <v>0.68798000000000004</v>
      </c>
      <c r="AN201" s="36">
        <v>0</v>
      </c>
      <c r="AO201" s="36">
        <v>1</v>
      </c>
      <c r="AP201">
        <f t="shared" si="92"/>
        <v>3.0244E-2</v>
      </c>
      <c r="AQ201">
        <f t="shared" si="93"/>
        <v>0.14749599999999999</v>
      </c>
      <c r="AR201" s="36">
        <v>0</v>
      </c>
      <c r="AS201" s="36">
        <v>1</v>
      </c>
      <c r="AT201">
        <f t="shared" si="94"/>
        <v>-3.3721000000000001E-2</v>
      </c>
      <c r="AU201">
        <f t="shared" si="95"/>
        <v>6.3258999999999999</v>
      </c>
      <c r="AV201" s="36">
        <v>0</v>
      </c>
      <c r="AW201" s="36">
        <v>1</v>
      </c>
      <c r="AX201">
        <f t="shared" si="96"/>
        <v>7.9100000000000004E-4</v>
      </c>
      <c r="AY201">
        <f t="shared" si="97"/>
        <v>0.14762399999999998</v>
      </c>
      <c r="AZ201" s="36">
        <v>0</v>
      </c>
      <c r="BA201" s="36">
        <v>0</v>
      </c>
      <c r="BB201" s="36">
        <v>44.89</v>
      </c>
      <c r="BC201" s="36">
        <v>0</v>
      </c>
      <c r="BD201" s="36">
        <v>0</v>
      </c>
      <c r="BE201" s="36">
        <v>1</v>
      </c>
      <c r="BF201">
        <f t="shared" si="98"/>
        <v>1.4555400000000001E-2</v>
      </c>
      <c r="BG201" s="36">
        <f t="shared" si="99"/>
        <v>0.12207</v>
      </c>
      <c r="BH201" s="36">
        <v>0</v>
      </c>
      <c r="BI201" s="36">
        <v>0</v>
      </c>
      <c r="BJ201" s="36">
        <v>0.35149999999999998</v>
      </c>
      <c r="BK201" s="36">
        <v>0</v>
      </c>
      <c r="BL201" s="36">
        <v>0</v>
      </c>
      <c r="BM201" s="36">
        <v>0</v>
      </c>
      <c r="BN201">
        <f t="shared" si="100"/>
        <v>0.32991599999999999</v>
      </c>
      <c r="BO201" s="36">
        <v>0</v>
      </c>
      <c r="BP201" s="40">
        <v>0</v>
      </c>
      <c r="BQ201">
        <f t="shared" si="103"/>
        <v>6</v>
      </c>
      <c r="BR201">
        <f t="shared" si="101"/>
        <v>0.06</v>
      </c>
      <c r="BS201">
        <f t="shared" si="104"/>
        <v>6</v>
      </c>
    </row>
    <row r="202" spans="1:71" x14ac:dyDescent="0.15">
      <c r="A202" t="str">
        <f t="shared" si="102"/>
        <v>EW_sand_Ruled_7</v>
      </c>
      <c r="B202" s="42" t="s">
        <v>89</v>
      </c>
      <c r="C202" s="36" t="s">
        <v>277</v>
      </c>
      <c r="D202" s="42" t="s">
        <v>234</v>
      </c>
      <c r="E202" s="36">
        <v>0</v>
      </c>
      <c r="F202">
        <f t="shared" si="83"/>
        <v>139.6523</v>
      </c>
      <c r="G202" s="36">
        <v>0</v>
      </c>
      <c r="H202" s="36">
        <v>0</v>
      </c>
      <c r="I202" s="36">
        <v>1</v>
      </c>
      <c r="J202">
        <f t="shared" si="84"/>
        <v>-0.28550000000000009</v>
      </c>
      <c r="K202" s="36">
        <f t="shared" si="85"/>
        <v>2.1790000000000003</v>
      </c>
      <c r="L202" s="36">
        <v>0</v>
      </c>
      <c r="M202" s="36">
        <v>1</v>
      </c>
      <c r="N202">
        <f t="shared" si="86"/>
        <v>-0.91779999999999995</v>
      </c>
      <c r="O202">
        <f t="shared" si="87"/>
        <v>8.6811260000000008</v>
      </c>
      <c r="P202" s="36">
        <v>0</v>
      </c>
      <c r="Q202" s="36">
        <v>0</v>
      </c>
      <c r="R202">
        <f t="shared" si="88"/>
        <v>0.92133510000000007</v>
      </c>
      <c r="S202" s="36">
        <v>0</v>
      </c>
      <c r="T202" s="36">
        <v>0</v>
      </c>
      <c r="U202" s="36">
        <v>0</v>
      </c>
      <c r="V202" s="36">
        <v>20</v>
      </c>
      <c r="W202" s="36">
        <v>0</v>
      </c>
      <c r="X202" s="36">
        <v>0</v>
      </c>
      <c r="Y202" s="36">
        <v>1</v>
      </c>
      <c r="Z202">
        <f t="shared" si="89"/>
        <v>-0.18476699999999999</v>
      </c>
      <c r="AA202" s="36">
        <v>0.26050000000000001</v>
      </c>
      <c r="AB202" s="36">
        <v>0</v>
      </c>
      <c r="AC202" s="36">
        <v>0</v>
      </c>
      <c r="AD202" s="36">
        <v>17</v>
      </c>
      <c r="AE202" s="36">
        <v>0</v>
      </c>
      <c r="AF202" s="36">
        <v>0</v>
      </c>
      <c r="AG202" s="36">
        <v>0</v>
      </c>
      <c r="AH202" s="36">
        <v>1E-4</v>
      </c>
      <c r="AI202" s="36">
        <v>0</v>
      </c>
      <c r="AJ202" s="36">
        <v>0</v>
      </c>
      <c r="AK202" s="36">
        <v>1</v>
      </c>
      <c r="AL202">
        <f t="shared" si="90"/>
        <v>0.12037400000000001</v>
      </c>
      <c r="AM202">
        <f t="shared" si="91"/>
        <v>0.71681000000000006</v>
      </c>
      <c r="AN202" s="36">
        <v>0</v>
      </c>
      <c r="AO202" s="36">
        <v>1</v>
      </c>
      <c r="AP202">
        <f t="shared" si="92"/>
        <v>2.8637999999999997E-2</v>
      </c>
      <c r="AQ202">
        <f t="shared" si="93"/>
        <v>0.15549199999999999</v>
      </c>
      <c r="AR202" s="36">
        <v>0</v>
      </c>
      <c r="AS202" s="36">
        <v>1</v>
      </c>
      <c r="AT202">
        <f t="shared" si="94"/>
        <v>-3.8013000000000005E-2</v>
      </c>
      <c r="AU202">
        <f t="shared" si="95"/>
        <v>6.2960500000000001</v>
      </c>
      <c r="AV202" s="36">
        <v>0</v>
      </c>
      <c r="AW202" s="36">
        <v>1</v>
      </c>
      <c r="AX202">
        <f t="shared" si="96"/>
        <v>9.0499999999999435E-5</v>
      </c>
      <c r="AY202">
        <f t="shared" si="97"/>
        <v>0.15559800000000001</v>
      </c>
      <c r="AZ202" s="36">
        <v>0</v>
      </c>
      <c r="BA202" s="36">
        <v>0</v>
      </c>
      <c r="BB202" s="36">
        <v>44.89</v>
      </c>
      <c r="BC202" s="36">
        <v>0</v>
      </c>
      <c r="BD202" s="36">
        <v>0</v>
      </c>
      <c r="BE202" s="36">
        <v>1</v>
      </c>
      <c r="BF202">
        <f t="shared" si="98"/>
        <v>1.3651300000000002E-2</v>
      </c>
      <c r="BG202" s="36">
        <f t="shared" si="99"/>
        <v>0.12578</v>
      </c>
      <c r="BH202" s="36">
        <v>0</v>
      </c>
      <c r="BI202" s="36">
        <v>0</v>
      </c>
      <c r="BJ202" s="36">
        <v>0.35149999999999998</v>
      </c>
      <c r="BK202" s="36">
        <v>0</v>
      </c>
      <c r="BL202" s="36">
        <v>0</v>
      </c>
      <c r="BM202" s="36">
        <v>0</v>
      </c>
      <c r="BN202">
        <f t="shared" si="100"/>
        <v>0.33490199999999998</v>
      </c>
      <c r="BO202" s="36">
        <v>0</v>
      </c>
      <c r="BP202" s="40">
        <v>0</v>
      </c>
      <c r="BQ202">
        <f t="shared" si="103"/>
        <v>7</v>
      </c>
      <c r="BR202">
        <f t="shared" si="101"/>
        <v>7.0000000000000007E-2</v>
      </c>
      <c r="BS202">
        <f t="shared" si="104"/>
        <v>7</v>
      </c>
    </row>
    <row r="203" spans="1:71" x14ac:dyDescent="0.15">
      <c r="A203" t="str">
        <f t="shared" si="102"/>
        <v>EW_sand_Ruled_8</v>
      </c>
      <c r="B203" s="42" t="s">
        <v>89</v>
      </c>
      <c r="C203" s="36" t="s">
        <v>277</v>
      </c>
      <c r="D203" s="42" t="s">
        <v>234</v>
      </c>
      <c r="E203" s="36">
        <v>0</v>
      </c>
      <c r="F203">
        <f t="shared" si="83"/>
        <v>138.7312</v>
      </c>
      <c r="G203" s="36">
        <v>0</v>
      </c>
      <c r="H203" s="36">
        <v>0</v>
      </c>
      <c r="I203" s="36">
        <v>1</v>
      </c>
      <c r="J203">
        <f t="shared" si="84"/>
        <v>-0.37450000000000006</v>
      </c>
      <c r="K203" s="36">
        <f t="shared" si="85"/>
        <v>2.4379</v>
      </c>
      <c r="L203" s="36">
        <v>0</v>
      </c>
      <c r="M203" s="36">
        <v>1</v>
      </c>
      <c r="N203">
        <f t="shared" si="86"/>
        <v>-0.91779999999999995</v>
      </c>
      <c r="O203">
        <f t="shared" si="87"/>
        <v>8.6741440000000001</v>
      </c>
      <c r="P203" s="36">
        <v>0</v>
      </c>
      <c r="Q203" s="36">
        <v>0</v>
      </c>
      <c r="R203">
        <f t="shared" si="88"/>
        <v>0.92195440000000006</v>
      </c>
      <c r="S203" s="36">
        <v>0</v>
      </c>
      <c r="T203" s="36">
        <v>0</v>
      </c>
      <c r="U203" s="36">
        <v>0</v>
      </c>
      <c r="V203" s="36">
        <v>20</v>
      </c>
      <c r="W203" s="36">
        <v>0</v>
      </c>
      <c r="X203" s="36">
        <v>0</v>
      </c>
      <c r="Y203" s="36">
        <v>1</v>
      </c>
      <c r="Z203">
        <f t="shared" si="89"/>
        <v>-0.18274799999999999</v>
      </c>
      <c r="AA203" s="36">
        <v>0.26050000000000001</v>
      </c>
      <c r="AB203" s="36">
        <v>0</v>
      </c>
      <c r="AC203" s="36">
        <v>0</v>
      </c>
      <c r="AD203" s="36">
        <v>17</v>
      </c>
      <c r="AE203" s="36">
        <v>0</v>
      </c>
      <c r="AF203" s="36">
        <v>0</v>
      </c>
      <c r="AG203" s="36">
        <v>0</v>
      </c>
      <c r="AH203" s="36">
        <v>1E-4</v>
      </c>
      <c r="AI203" s="36">
        <v>0</v>
      </c>
      <c r="AJ203" s="36">
        <v>0</v>
      </c>
      <c r="AK203" s="36">
        <v>1</v>
      </c>
      <c r="AL203">
        <f t="shared" si="90"/>
        <v>0.11335600000000001</v>
      </c>
      <c r="AM203">
        <f t="shared" si="91"/>
        <v>0.74564000000000008</v>
      </c>
      <c r="AN203" s="36">
        <v>0</v>
      </c>
      <c r="AO203" s="36">
        <v>1</v>
      </c>
      <c r="AP203">
        <f t="shared" si="92"/>
        <v>2.7032E-2</v>
      </c>
      <c r="AQ203">
        <f t="shared" si="93"/>
        <v>0.16348799999999999</v>
      </c>
      <c r="AR203" s="36">
        <v>0</v>
      </c>
      <c r="AS203" s="36">
        <v>1</v>
      </c>
      <c r="AT203">
        <f t="shared" si="94"/>
        <v>-4.2305000000000009E-2</v>
      </c>
      <c r="AU203">
        <f t="shared" si="95"/>
        <v>6.2661999999999995</v>
      </c>
      <c r="AV203" s="36">
        <v>0</v>
      </c>
      <c r="AW203" s="36">
        <v>1</v>
      </c>
      <c r="AX203">
        <f t="shared" si="96"/>
        <v>-6.100000000000003E-4</v>
      </c>
      <c r="AY203">
        <f t="shared" si="97"/>
        <v>0.163572</v>
      </c>
      <c r="AZ203" s="36">
        <v>0</v>
      </c>
      <c r="BA203" s="36">
        <v>0</v>
      </c>
      <c r="BB203" s="36">
        <v>44.89</v>
      </c>
      <c r="BC203" s="36">
        <v>0</v>
      </c>
      <c r="BD203" s="36">
        <v>0</v>
      </c>
      <c r="BE203" s="36">
        <v>1</v>
      </c>
      <c r="BF203">
        <f t="shared" si="98"/>
        <v>1.27472E-2</v>
      </c>
      <c r="BG203" s="36">
        <f t="shared" si="99"/>
        <v>0.12948999999999999</v>
      </c>
      <c r="BH203" s="36">
        <v>0</v>
      </c>
      <c r="BI203" s="36">
        <v>0</v>
      </c>
      <c r="BJ203" s="36">
        <v>0.35149999999999998</v>
      </c>
      <c r="BK203" s="36">
        <v>0</v>
      </c>
      <c r="BL203" s="36">
        <v>0</v>
      </c>
      <c r="BM203" s="36">
        <v>0</v>
      </c>
      <c r="BN203">
        <f t="shared" si="100"/>
        <v>0.33988799999999997</v>
      </c>
      <c r="BO203" s="36">
        <v>0</v>
      </c>
      <c r="BP203" s="40">
        <v>0</v>
      </c>
      <c r="BQ203">
        <f t="shared" si="103"/>
        <v>8</v>
      </c>
      <c r="BR203">
        <f t="shared" si="101"/>
        <v>0.08</v>
      </c>
      <c r="BS203">
        <f t="shared" si="104"/>
        <v>8</v>
      </c>
    </row>
    <row r="204" spans="1:71" x14ac:dyDescent="0.15">
      <c r="A204" t="str">
        <f t="shared" si="102"/>
        <v>EW_sand_Ruled_9</v>
      </c>
      <c r="B204" s="42" t="s">
        <v>89</v>
      </c>
      <c r="C204" s="36" t="s">
        <v>277</v>
      </c>
      <c r="D204" s="42" t="s">
        <v>234</v>
      </c>
      <c r="E204" s="36">
        <v>0</v>
      </c>
      <c r="F204">
        <f t="shared" si="83"/>
        <v>137.81010000000001</v>
      </c>
      <c r="G204" s="36">
        <v>0</v>
      </c>
      <c r="H204" s="36">
        <v>0</v>
      </c>
      <c r="I204" s="36">
        <v>1</v>
      </c>
      <c r="J204">
        <f t="shared" si="84"/>
        <v>-0.46350000000000002</v>
      </c>
      <c r="K204" s="36">
        <f t="shared" si="85"/>
        <v>2.6967999999999996</v>
      </c>
      <c r="L204" s="36">
        <v>0</v>
      </c>
      <c r="M204" s="36">
        <v>1</v>
      </c>
      <c r="N204">
        <f t="shared" si="86"/>
        <v>-0.91779999999999995</v>
      </c>
      <c r="O204">
        <f t="shared" si="87"/>
        <v>8.6671620000000011</v>
      </c>
      <c r="P204" s="36">
        <v>0</v>
      </c>
      <c r="Q204" s="36">
        <v>0</v>
      </c>
      <c r="R204">
        <f t="shared" si="88"/>
        <v>0.92257370000000005</v>
      </c>
      <c r="S204" s="36">
        <v>0</v>
      </c>
      <c r="T204" s="36">
        <v>0</v>
      </c>
      <c r="U204" s="36">
        <v>0</v>
      </c>
      <c r="V204" s="36">
        <v>20</v>
      </c>
      <c r="W204" s="36">
        <v>0</v>
      </c>
      <c r="X204" s="36">
        <v>0</v>
      </c>
      <c r="Y204" s="36">
        <v>1</v>
      </c>
      <c r="Z204">
        <f t="shared" si="89"/>
        <v>-0.180729</v>
      </c>
      <c r="AA204" s="36">
        <v>0.26050000000000001</v>
      </c>
      <c r="AB204" s="36">
        <v>0</v>
      </c>
      <c r="AC204" s="36">
        <v>0</v>
      </c>
      <c r="AD204" s="36">
        <v>17</v>
      </c>
      <c r="AE204" s="36">
        <v>0</v>
      </c>
      <c r="AF204" s="36">
        <v>0</v>
      </c>
      <c r="AG204" s="36">
        <v>0</v>
      </c>
      <c r="AH204" s="36">
        <v>1E-4</v>
      </c>
      <c r="AI204" s="36">
        <v>0</v>
      </c>
      <c r="AJ204" s="36">
        <v>0</v>
      </c>
      <c r="AK204" s="36">
        <v>1</v>
      </c>
      <c r="AL204">
        <f t="shared" si="90"/>
        <v>0.10633800000000002</v>
      </c>
      <c r="AM204">
        <f t="shared" si="91"/>
        <v>0.77446999999999999</v>
      </c>
      <c r="AN204" s="36">
        <v>0</v>
      </c>
      <c r="AO204" s="36">
        <v>1</v>
      </c>
      <c r="AP204">
        <f t="shared" si="92"/>
        <v>2.5426000000000001E-2</v>
      </c>
      <c r="AQ204">
        <f t="shared" si="93"/>
        <v>0.171484</v>
      </c>
      <c r="AR204" s="36">
        <v>0</v>
      </c>
      <c r="AS204" s="36">
        <v>1</v>
      </c>
      <c r="AT204">
        <f t="shared" si="94"/>
        <v>-4.6597E-2</v>
      </c>
      <c r="AU204">
        <f t="shared" si="95"/>
        <v>6.2363499999999998</v>
      </c>
      <c r="AV204" s="36">
        <v>0</v>
      </c>
      <c r="AW204" s="36">
        <v>1</v>
      </c>
      <c r="AX204">
        <f t="shared" si="96"/>
        <v>-1.3105E-3</v>
      </c>
      <c r="AY204">
        <f t="shared" si="97"/>
        <v>0.17154599999999998</v>
      </c>
      <c r="AZ204" s="36">
        <v>0</v>
      </c>
      <c r="BA204" s="36">
        <v>0</v>
      </c>
      <c r="BB204" s="36">
        <v>44.89</v>
      </c>
      <c r="BC204" s="36">
        <v>0</v>
      </c>
      <c r="BD204" s="36">
        <v>0</v>
      </c>
      <c r="BE204" s="36">
        <v>1</v>
      </c>
      <c r="BF204">
        <f t="shared" si="98"/>
        <v>1.1843100000000001E-2</v>
      </c>
      <c r="BG204" s="36">
        <f t="shared" si="99"/>
        <v>0.13319999999999999</v>
      </c>
      <c r="BH204" s="36">
        <v>0</v>
      </c>
      <c r="BI204" s="36">
        <v>0</v>
      </c>
      <c r="BJ204" s="36">
        <v>0.35149999999999998</v>
      </c>
      <c r="BK204" s="36">
        <v>0</v>
      </c>
      <c r="BL204" s="36">
        <v>0</v>
      </c>
      <c r="BM204" s="36">
        <v>0</v>
      </c>
      <c r="BN204">
        <f t="shared" si="100"/>
        <v>0.34487400000000001</v>
      </c>
      <c r="BO204" s="36">
        <v>0</v>
      </c>
      <c r="BP204" s="40">
        <v>0</v>
      </c>
      <c r="BQ204">
        <f t="shared" si="103"/>
        <v>9</v>
      </c>
      <c r="BR204">
        <f t="shared" si="101"/>
        <v>0.09</v>
      </c>
      <c r="BS204">
        <f t="shared" si="104"/>
        <v>9</v>
      </c>
    </row>
    <row r="205" spans="1:71" x14ac:dyDescent="0.15">
      <c r="A205" t="str">
        <f t="shared" si="102"/>
        <v>EW_sand_Ruled_10</v>
      </c>
      <c r="B205" s="42" t="s">
        <v>89</v>
      </c>
      <c r="C205" s="36" t="s">
        <v>277</v>
      </c>
      <c r="D205" s="42" t="s">
        <v>234</v>
      </c>
      <c r="E205" s="36">
        <v>0</v>
      </c>
      <c r="F205">
        <f t="shared" si="83"/>
        <v>136.88899999999998</v>
      </c>
      <c r="G205" s="36">
        <v>0</v>
      </c>
      <c r="H205" s="36">
        <v>0</v>
      </c>
      <c r="I205" s="36">
        <v>1</v>
      </c>
      <c r="J205">
        <f t="shared" si="84"/>
        <v>-0.5525000000000001</v>
      </c>
      <c r="K205" s="36">
        <f t="shared" si="85"/>
        <v>2.9557000000000002</v>
      </c>
      <c r="L205" s="36">
        <v>0</v>
      </c>
      <c r="M205" s="36">
        <v>1</v>
      </c>
      <c r="N205">
        <f t="shared" si="86"/>
        <v>-0.91779999999999995</v>
      </c>
      <c r="O205">
        <f t="shared" si="87"/>
        <v>8.6601800000000004</v>
      </c>
      <c r="P205" s="36">
        <v>0</v>
      </c>
      <c r="Q205" s="36">
        <v>0</v>
      </c>
      <c r="R205">
        <f t="shared" si="88"/>
        <v>0.92319300000000004</v>
      </c>
      <c r="S205" s="36">
        <v>0</v>
      </c>
      <c r="T205" s="36">
        <v>0</v>
      </c>
      <c r="U205" s="36">
        <v>0</v>
      </c>
      <c r="V205" s="36">
        <v>20</v>
      </c>
      <c r="W205" s="36">
        <v>0</v>
      </c>
      <c r="X205" s="36">
        <v>0</v>
      </c>
      <c r="Y205" s="36">
        <v>1</v>
      </c>
      <c r="Z205">
        <f t="shared" si="89"/>
        <v>-0.17870999999999998</v>
      </c>
      <c r="AA205" s="36">
        <v>0.26050000000000001</v>
      </c>
      <c r="AB205" s="36">
        <v>0</v>
      </c>
      <c r="AC205" s="36">
        <v>0</v>
      </c>
      <c r="AD205" s="36">
        <v>17</v>
      </c>
      <c r="AE205" s="36">
        <v>0</v>
      </c>
      <c r="AF205" s="36">
        <v>0</v>
      </c>
      <c r="AG205" s="36">
        <v>0</v>
      </c>
      <c r="AH205" s="36">
        <v>1E-4</v>
      </c>
      <c r="AI205" s="36">
        <v>0</v>
      </c>
      <c r="AJ205" s="36">
        <v>0</v>
      </c>
      <c r="AK205" s="36">
        <v>1</v>
      </c>
      <c r="AL205">
        <f t="shared" si="90"/>
        <v>9.9320000000000006E-2</v>
      </c>
      <c r="AM205">
        <f t="shared" si="91"/>
        <v>0.80330000000000001</v>
      </c>
      <c r="AN205" s="36">
        <v>0</v>
      </c>
      <c r="AO205" s="36">
        <v>1</v>
      </c>
      <c r="AP205">
        <f t="shared" si="92"/>
        <v>2.3819999999999997E-2</v>
      </c>
      <c r="AQ205">
        <f t="shared" si="93"/>
        <v>0.17948</v>
      </c>
      <c r="AR205" s="36">
        <v>0</v>
      </c>
      <c r="AS205" s="36">
        <v>1</v>
      </c>
      <c r="AT205">
        <f t="shared" si="94"/>
        <v>-5.0889000000000004E-2</v>
      </c>
      <c r="AU205">
        <f t="shared" si="95"/>
        <v>6.2065000000000001</v>
      </c>
      <c r="AV205" s="36">
        <v>0</v>
      </c>
      <c r="AW205" s="36">
        <v>1</v>
      </c>
      <c r="AX205">
        <f t="shared" si="96"/>
        <v>-2.0110000000000006E-3</v>
      </c>
      <c r="AY205">
        <f t="shared" si="97"/>
        <v>0.17952000000000001</v>
      </c>
      <c r="AZ205" s="36">
        <v>0</v>
      </c>
      <c r="BA205" s="36">
        <v>0</v>
      </c>
      <c r="BB205" s="36">
        <v>44.89</v>
      </c>
      <c r="BC205" s="36">
        <v>0</v>
      </c>
      <c r="BD205" s="36">
        <v>0</v>
      </c>
      <c r="BE205" s="36">
        <v>1</v>
      </c>
      <c r="BF205">
        <f t="shared" si="98"/>
        <v>1.0939000000000001E-2</v>
      </c>
      <c r="BG205" s="36">
        <f t="shared" si="99"/>
        <v>0.13691</v>
      </c>
      <c r="BH205" s="36">
        <v>0</v>
      </c>
      <c r="BI205" s="36">
        <v>0</v>
      </c>
      <c r="BJ205" s="36">
        <v>0.35149999999999998</v>
      </c>
      <c r="BK205" s="36">
        <v>0</v>
      </c>
      <c r="BL205" s="36">
        <v>0</v>
      </c>
      <c r="BM205" s="36">
        <v>0</v>
      </c>
      <c r="BN205">
        <f t="shared" si="100"/>
        <v>0.34986</v>
      </c>
      <c r="BO205" s="36">
        <v>0</v>
      </c>
      <c r="BP205" s="40">
        <v>0</v>
      </c>
      <c r="BQ205">
        <f t="shared" si="103"/>
        <v>10</v>
      </c>
      <c r="BR205">
        <f t="shared" si="101"/>
        <v>0.1</v>
      </c>
      <c r="BS205">
        <f t="shared" si="104"/>
        <v>10</v>
      </c>
    </row>
    <row r="206" spans="1:71" x14ac:dyDescent="0.15">
      <c r="A206" t="str">
        <f t="shared" si="102"/>
        <v>EW_sand_Ruled_11</v>
      </c>
      <c r="B206" s="42" t="s">
        <v>89</v>
      </c>
      <c r="C206" s="36" t="s">
        <v>277</v>
      </c>
      <c r="D206" s="42" t="s">
        <v>234</v>
      </c>
      <c r="E206" s="36">
        <v>0</v>
      </c>
      <c r="F206">
        <f t="shared" si="83"/>
        <v>135.96789999999999</v>
      </c>
      <c r="G206" s="36">
        <v>0</v>
      </c>
      <c r="H206" s="36">
        <v>0</v>
      </c>
      <c r="I206" s="36">
        <v>1</v>
      </c>
      <c r="J206">
        <f t="shared" si="84"/>
        <v>-0.64150000000000007</v>
      </c>
      <c r="K206" s="36">
        <f t="shared" si="85"/>
        <v>3.2145999999999999</v>
      </c>
      <c r="L206" s="36">
        <v>0</v>
      </c>
      <c r="M206" s="36">
        <v>1</v>
      </c>
      <c r="N206">
        <f t="shared" si="86"/>
        <v>-0.91779999999999995</v>
      </c>
      <c r="O206">
        <f t="shared" si="87"/>
        <v>8.6531979999999997</v>
      </c>
      <c r="P206" s="36">
        <v>0</v>
      </c>
      <c r="Q206" s="36">
        <v>0</v>
      </c>
      <c r="R206">
        <f t="shared" si="88"/>
        <v>0.92381230000000003</v>
      </c>
      <c r="S206" s="36">
        <v>0</v>
      </c>
      <c r="T206" s="36">
        <v>0</v>
      </c>
      <c r="U206" s="36">
        <v>0</v>
      </c>
      <c r="V206" s="36">
        <v>20</v>
      </c>
      <c r="W206" s="36">
        <v>0</v>
      </c>
      <c r="X206" s="36">
        <v>0</v>
      </c>
      <c r="Y206" s="36">
        <v>1</v>
      </c>
      <c r="Z206">
        <f t="shared" si="89"/>
        <v>-0.17669099999999999</v>
      </c>
      <c r="AA206" s="36">
        <v>0.26050000000000001</v>
      </c>
      <c r="AB206" s="36">
        <v>0</v>
      </c>
      <c r="AC206" s="36">
        <v>0</v>
      </c>
      <c r="AD206" s="36">
        <v>17</v>
      </c>
      <c r="AE206" s="36">
        <v>0</v>
      </c>
      <c r="AF206" s="36">
        <v>0</v>
      </c>
      <c r="AG206" s="36">
        <v>0</v>
      </c>
      <c r="AH206" s="36">
        <v>1E-4</v>
      </c>
      <c r="AI206" s="36">
        <v>0</v>
      </c>
      <c r="AJ206" s="36">
        <v>0</v>
      </c>
      <c r="AK206" s="36">
        <v>1</v>
      </c>
      <c r="AL206">
        <f t="shared" si="90"/>
        <v>9.2302000000000009E-2</v>
      </c>
      <c r="AM206">
        <f t="shared" si="91"/>
        <v>0.83213000000000004</v>
      </c>
      <c r="AN206" s="36">
        <v>0</v>
      </c>
      <c r="AO206" s="36">
        <v>1</v>
      </c>
      <c r="AP206">
        <f t="shared" si="92"/>
        <v>2.2214000000000001E-2</v>
      </c>
      <c r="AQ206">
        <f t="shared" si="93"/>
        <v>0.18747599999999998</v>
      </c>
      <c r="AR206" s="36">
        <v>0</v>
      </c>
      <c r="AS206" s="36">
        <v>1</v>
      </c>
      <c r="AT206">
        <f t="shared" si="94"/>
        <v>-5.5181000000000008E-2</v>
      </c>
      <c r="AU206">
        <f t="shared" si="95"/>
        <v>6.1766499999999995</v>
      </c>
      <c r="AV206" s="36">
        <v>0</v>
      </c>
      <c r="AW206" s="36">
        <v>1</v>
      </c>
      <c r="AX206">
        <f t="shared" si="96"/>
        <v>-2.7115000000000004E-3</v>
      </c>
      <c r="AY206">
        <f t="shared" si="97"/>
        <v>0.18749399999999999</v>
      </c>
      <c r="AZ206" s="36">
        <v>0</v>
      </c>
      <c r="BA206" s="36">
        <v>0</v>
      </c>
      <c r="BB206" s="36">
        <v>44.89</v>
      </c>
      <c r="BC206" s="36">
        <v>0</v>
      </c>
      <c r="BD206" s="36">
        <v>0</v>
      </c>
      <c r="BE206" s="36">
        <v>1</v>
      </c>
      <c r="BF206">
        <f t="shared" si="98"/>
        <v>1.0034900000000001E-2</v>
      </c>
      <c r="BG206" s="36">
        <f t="shared" si="99"/>
        <v>0.14061999999999999</v>
      </c>
      <c r="BH206" s="36">
        <v>0</v>
      </c>
      <c r="BI206" s="36">
        <v>0</v>
      </c>
      <c r="BJ206" s="36">
        <v>0.35149999999999998</v>
      </c>
      <c r="BK206" s="36">
        <v>0</v>
      </c>
      <c r="BL206" s="36">
        <v>0</v>
      </c>
      <c r="BM206" s="36">
        <v>0</v>
      </c>
      <c r="BN206">
        <f t="shared" si="100"/>
        <v>0.35484599999999999</v>
      </c>
      <c r="BO206" s="36">
        <v>0</v>
      </c>
      <c r="BP206" s="40">
        <v>0</v>
      </c>
      <c r="BQ206">
        <f t="shared" si="103"/>
        <v>11</v>
      </c>
      <c r="BR206">
        <f t="shared" si="101"/>
        <v>0.11</v>
      </c>
      <c r="BS206">
        <f t="shared" si="104"/>
        <v>11</v>
      </c>
    </row>
    <row r="207" spans="1:71" x14ac:dyDescent="0.15">
      <c r="A207" t="str">
        <f t="shared" si="102"/>
        <v>EW_sand_Ruled_12</v>
      </c>
      <c r="B207" s="42" t="s">
        <v>89</v>
      </c>
      <c r="C207" s="36" t="s">
        <v>277</v>
      </c>
      <c r="D207" s="42" t="s">
        <v>234</v>
      </c>
      <c r="E207" s="36">
        <v>0</v>
      </c>
      <c r="F207">
        <f t="shared" si="83"/>
        <v>135.04679999999999</v>
      </c>
      <c r="G207" s="36">
        <v>0</v>
      </c>
      <c r="H207" s="36">
        <v>0</v>
      </c>
      <c r="I207" s="36">
        <v>1</v>
      </c>
      <c r="J207">
        <f t="shared" si="84"/>
        <v>-0.73050000000000004</v>
      </c>
      <c r="K207" s="36">
        <f t="shared" si="85"/>
        <v>3.4734999999999996</v>
      </c>
      <c r="L207" s="36">
        <v>0</v>
      </c>
      <c r="M207" s="36">
        <v>1</v>
      </c>
      <c r="N207">
        <f t="shared" si="86"/>
        <v>-0.91779999999999995</v>
      </c>
      <c r="O207">
        <f t="shared" si="87"/>
        <v>8.6462160000000008</v>
      </c>
      <c r="P207" s="36">
        <v>0</v>
      </c>
      <c r="Q207" s="36">
        <v>0</v>
      </c>
      <c r="R207">
        <f t="shared" si="88"/>
        <v>0.92443160000000002</v>
      </c>
      <c r="S207" s="36">
        <v>0</v>
      </c>
      <c r="T207" s="36">
        <v>0</v>
      </c>
      <c r="U207" s="36">
        <v>0</v>
      </c>
      <c r="V207" s="36">
        <v>20</v>
      </c>
      <c r="W207" s="36">
        <v>0</v>
      </c>
      <c r="X207" s="36">
        <v>0</v>
      </c>
      <c r="Y207" s="36">
        <v>1</v>
      </c>
      <c r="Z207">
        <f t="shared" si="89"/>
        <v>-0.17467199999999999</v>
      </c>
      <c r="AA207" s="36">
        <v>0.26050000000000001</v>
      </c>
      <c r="AB207" s="36">
        <v>0</v>
      </c>
      <c r="AC207" s="36">
        <v>0</v>
      </c>
      <c r="AD207" s="36">
        <v>17</v>
      </c>
      <c r="AE207" s="36">
        <v>0</v>
      </c>
      <c r="AF207" s="36">
        <v>0</v>
      </c>
      <c r="AG207" s="36">
        <v>0</v>
      </c>
      <c r="AH207" s="36">
        <v>1E-4</v>
      </c>
      <c r="AI207" s="36">
        <v>0</v>
      </c>
      <c r="AJ207" s="36">
        <v>0</v>
      </c>
      <c r="AK207" s="36">
        <v>1</v>
      </c>
      <c r="AL207">
        <f t="shared" si="90"/>
        <v>8.5284000000000013E-2</v>
      </c>
      <c r="AM207">
        <f t="shared" si="91"/>
        <v>0.86095999999999995</v>
      </c>
      <c r="AN207" s="36">
        <v>0</v>
      </c>
      <c r="AO207" s="36">
        <v>1</v>
      </c>
      <c r="AP207">
        <f t="shared" si="92"/>
        <v>2.0608000000000001E-2</v>
      </c>
      <c r="AQ207">
        <f t="shared" si="93"/>
        <v>0.19547199999999998</v>
      </c>
      <c r="AR207" s="36">
        <v>0</v>
      </c>
      <c r="AS207" s="36">
        <v>1</v>
      </c>
      <c r="AT207">
        <f t="shared" si="94"/>
        <v>-5.9472999999999998E-2</v>
      </c>
      <c r="AU207">
        <f t="shared" si="95"/>
        <v>6.1467999999999998</v>
      </c>
      <c r="AV207" s="36">
        <v>0</v>
      </c>
      <c r="AW207" s="36">
        <v>1</v>
      </c>
      <c r="AX207">
        <f t="shared" si="96"/>
        <v>-3.4120000000000001E-3</v>
      </c>
      <c r="AY207">
        <f t="shared" si="97"/>
        <v>0.19546799999999998</v>
      </c>
      <c r="AZ207" s="36">
        <v>0</v>
      </c>
      <c r="BA207" s="36">
        <v>0</v>
      </c>
      <c r="BB207" s="36">
        <v>44.89</v>
      </c>
      <c r="BC207" s="36">
        <v>0</v>
      </c>
      <c r="BD207" s="36">
        <v>0</v>
      </c>
      <c r="BE207" s="36">
        <v>1</v>
      </c>
      <c r="BF207">
        <f t="shared" si="98"/>
        <v>9.1308000000000014E-3</v>
      </c>
      <c r="BG207" s="36">
        <f t="shared" si="99"/>
        <v>0.14432999999999999</v>
      </c>
      <c r="BH207" s="36">
        <v>0</v>
      </c>
      <c r="BI207" s="36">
        <v>0</v>
      </c>
      <c r="BJ207" s="36">
        <v>0.35149999999999998</v>
      </c>
      <c r="BK207" s="36">
        <v>0</v>
      </c>
      <c r="BL207" s="36">
        <v>0</v>
      </c>
      <c r="BM207" s="36">
        <v>0</v>
      </c>
      <c r="BN207">
        <f t="shared" si="100"/>
        <v>0.35983199999999999</v>
      </c>
      <c r="BO207" s="36">
        <v>0</v>
      </c>
      <c r="BP207" s="40">
        <v>0</v>
      </c>
      <c r="BQ207">
        <f t="shared" si="103"/>
        <v>12</v>
      </c>
      <c r="BR207">
        <f t="shared" si="101"/>
        <v>0.12</v>
      </c>
      <c r="BS207">
        <f t="shared" si="104"/>
        <v>12</v>
      </c>
    </row>
    <row r="208" spans="1:71" x14ac:dyDescent="0.15">
      <c r="A208" t="str">
        <f t="shared" si="102"/>
        <v>EW_sand_Ruled_13</v>
      </c>
      <c r="B208" s="42" t="s">
        <v>89</v>
      </c>
      <c r="C208" s="36" t="s">
        <v>277</v>
      </c>
      <c r="D208" s="42" t="s">
        <v>234</v>
      </c>
      <c r="E208" s="36">
        <v>0</v>
      </c>
      <c r="F208">
        <f t="shared" si="83"/>
        <v>134.12569999999999</v>
      </c>
      <c r="G208" s="36">
        <v>0</v>
      </c>
      <c r="H208" s="36">
        <v>0</v>
      </c>
      <c r="I208" s="36">
        <v>1</v>
      </c>
      <c r="J208">
        <f t="shared" si="84"/>
        <v>-0.81950000000000001</v>
      </c>
      <c r="K208" s="36">
        <f t="shared" si="85"/>
        <v>3.7324000000000002</v>
      </c>
      <c r="L208" s="36">
        <v>0</v>
      </c>
      <c r="M208" s="36">
        <v>1</v>
      </c>
      <c r="N208">
        <f t="shared" si="86"/>
        <v>-0.91779999999999995</v>
      </c>
      <c r="O208">
        <f t="shared" si="87"/>
        <v>8.6392340000000001</v>
      </c>
      <c r="P208" s="36">
        <v>0</v>
      </c>
      <c r="Q208" s="36">
        <v>0</v>
      </c>
      <c r="R208">
        <f t="shared" si="88"/>
        <v>0.92505090000000001</v>
      </c>
      <c r="S208" s="36">
        <v>0</v>
      </c>
      <c r="T208" s="36">
        <v>0</v>
      </c>
      <c r="U208" s="36">
        <v>0</v>
      </c>
      <c r="V208" s="36">
        <v>20</v>
      </c>
      <c r="W208" s="36">
        <v>0</v>
      </c>
      <c r="X208" s="36">
        <v>0</v>
      </c>
      <c r="Y208" s="36">
        <v>1</v>
      </c>
      <c r="Z208">
        <f t="shared" si="89"/>
        <v>-0.172653</v>
      </c>
      <c r="AA208" s="36">
        <v>0.26050000000000001</v>
      </c>
      <c r="AB208" s="36">
        <v>0</v>
      </c>
      <c r="AC208" s="36">
        <v>0</v>
      </c>
      <c r="AD208" s="36">
        <v>17</v>
      </c>
      <c r="AE208" s="36">
        <v>0</v>
      </c>
      <c r="AF208" s="36">
        <v>0</v>
      </c>
      <c r="AG208" s="36">
        <v>0</v>
      </c>
      <c r="AH208" s="36">
        <v>1E-4</v>
      </c>
      <c r="AI208" s="36">
        <v>0</v>
      </c>
      <c r="AJ208" s="36">
        <v>0</v>
      </c>
      <c r="AK208" s="36">
        <v>1</v>
      </c>
      <c r="AL208">
        <f t="shared" si="90"/>
        <v>7.8266000000000016E-2</v>
      </c>
      <c r="AM208">
        <f t="shared" si="91"/>
        <v>0.88979000000000008</v>
      </c>
      <c r="AN208" s="36">
        <v>0</v>
      </c>
      <c r="AO208" s="36">
        <v>1</v>
      </c>
      <c r="AP208">
        <f t="shared" si="92"/>
        <v>1.9001999999999998E-2</v>
      </c>
      <c r="AQ208">
        <f t="shared" si="93"/>
        <v>0.20346799999999998</v>
      </c>
      <c r="AR208" s="36">
        <v>0</v>
      </c>
      <c r="AS208" s="36">
        <v>1</v>
      </c>
      <c r="AT208">
        <f t="shared" si="94"/>
        <v>-6.3765000000000002E-2</v>
      </c>
      <c r="AU208">
        <f t="shared" si="95"/>
        <v>6.1169500000000001</v>
      </c>
      <c r="AV208" s="36">
        <v>0</v>
      </c>
      <c r="AW208" s="36">
        <v>1</v>
      </c>
      <c r="AX208">
        <f t="shared" si="96"/>
        <v>-4.1124999999999998E-3</v>
      </c>
      <c r="AY208">
        <f t="shared" si="97"/>
        <v>0.20344200000000001</v>
      </c>
      <c r="AZ208" s="36">
        <v>0</v>
      </c>
      <c r="BA208" s="36">
        <v>0</v>
      </c>
      <c r="BB208" s="36">
        <v>44.89</v>
      </c>
      <c r="BC208" s="36">
        <v>0</v>
      </c>
      <c r="BD208" s="36">
        <v>0</v>
      </c>
      <c r="BE208" s="36">
        <v>1</v>
      </c>
      <c r="BF208">
        <f t="shared" si="98"/>
        <v>8.2267E-3</v>
      </c>
      <c r="BG208" s="36">
        <f t="shared" si="99"/>
        <v>0.14804</v>
      </c>
      <c r="BH208" s="36">
        <v>0</v>
      </c>
      <c r="BI208" s="36">
        <v>0</v>
      </c>
      <c r="BJ208" s="36">
        <v>0.35149999999999998</v>
      </c>
      <c r="BK208" s="36">
        <v>0</v>
      </c>
      <c r="BL208" s="36">
        <v>0</v>
      </c>
      <c r="BM208" s="36">
        <v>0</v>
      </c>
      <c r="BN208">
        <f t="shared" si="100"/>
        <v>0.36481799999999998</v>
      </c>
      <c r="BO208" s="36">
        <v>0</v>
      </c>
      <c r="BP208" s="40">
        <v>0</v>
      </c>
      <c r="BQ208">
        <f t="shared" si="103"/>
        <v>13</v>
      </c>
      <c r="BR208">
        <f t="shared" si="101"/>
        <v>0.13</v>
      </c>
      <c r="BS208">
        <f t="shared" si="104"/>
        <v>13</v>
      </c>
    </row>
    <row r="209" spans="1:71" x14ac:dyDescent="0.15">
      <c r="A209" t="str">
        <f t="shared" si="102"/>
        <v>EW_sand_Ruled_14</v>
      </c>
      <c r="B209" s="42" t="s">
        <v>89</v>
      </c>
      <c r="C209" s="36" t="s">
        <v>277</v>
      </c>
      <c r="D209" s="42" t="s">
        <v>234</v>
      </c>
      <c r="E209" s="36">
        <v>0</v>
      </c>
      <c r="F209">
        <f t="shared" si="83"/>
        <v>133.2046</v>
      </c>
      <c r="G209" s="36">
        <v>0</v>
      </c>
      <c r="H209" s="36">
        <v>0</v>
      </c>
      <c r="I209" s="36">
        <v>1</v>
      </c>
      <c r="J209">
        <f t="shared" si="84"/>
        <v>-0.9085000000000002</v>
      </c>
      <c r="K209" s="36">
        <f t="shared" si="85"/>
        <v>3.9913000000000007</v>
      </c>
      <c r="L209" s="36">
        <v>0</v>
      </c>
      <c r="M209" s="36">
        <v>1</v>
      </c>
      <c r="N209">
        <f t="shared" si="86"/>
        <v>-0.91779999999999995</v>
      </c>
      <c r="O209">
        <f t="shared" si="87"/>
        <v>8.6322520000000011</v>
      </c>
      <c r="P209" s="36">
        <v>0</v>
      </c>
      <c r="Q209" s="36">
        <v>0</v>
      </c>
      <c r="R209">
        <f t="shared" si="88"/>
        <v>0.9256702</v>
      </c>
      <c r="S209" s="36">
        <v>0</v>
      </c>
      <c r="T209" s="36">
        <v>0</v>
      </c>
      <c r="U209" s="36">
        <v>0</v>
      </c>
      <c r="V209" s="36">
        <v>20</v>
      </c>
      <c r="W209" s="36">
        <v>0</v>
      </c>
      <c r="X209" s="36">
        <v>0</v>
      </c>
      <c r="Y209" s="36">
        <v>1</v>
      </c>
      <c r="Z209">
        <f t="shared" si="89"/>
        <v>-0.17063399999999998</v>
      </c>
      <c r="AA209" s="36">
        <v>0.26050000000000001</v>
      </c>
      <c r="AB209" s="36">
        <v>0</v>
      </c>
      <c r="AC209" s="36">
        <v>0</v>
      </c>
      <c r="AD209" s="36">
        <v>17</v>
      </c>
      <c r="AE209" s="36">
        <v>0</v>
      </c>
      <c r="AF209" s="36">
        <v>0</v>
      </c>
      <c r="AG209" s="36">
        <v>0</v>
      </c>
      <c r="AH209" s="36">
        <v>1E-4</v>
      </c>
      <c r="AI209" s="36">
        <v>0</v>
      </c>
      <c r="AJ209" s="36">
        <v>0</v>
      </c>
      <c r="AK209" s="36">
        <v>1</v>
      </c>
      <c r="AL209">
        <f t="shared" si="90"/>
        <v>7.1248000000000006E-2</v>
      </c>
      <c r="AM209">
        <f t="shared" si="91"/>
        <v>0.91861999999999999</v>
      </c>
      <c r="AN209" s="36">
        <v>0</v>
      </c>
      <c r="AO209" s="36">
        <v>1</v>
      </c>
      <c r="AP209">
        <f t="shared" si="92"/>
        <v>1.7395999999999998E-2</v>
      </c>
      <c r="AQ209">
        <f t="shared" si="93"/>
        <v>0.21146399999999999</v>
      </c>
      <c r="AR209" s="36">
        <v>0</v>
      </c>
      <c r="AS209" s="36">
        <v>1</v>
      </c>
      <c r="AT209">
        <f t="shared" si="94"/>
        <v>-6.8057000000000006E-2</v>
      </c>
      <c r="AU209">
        <f t="shared" si="95"/>
        <v>6.0870999999999995</v>
      </c>
      <c r="AV209" s="36">
        <v>0</v>
      </c>
      <c r="AW209" s="36">
        <v>1</v>
      </c>
      <c r="AX209">
        <f t="shared" si="96"/>
        <v>-4.8130000000000013E-3</v>
      </c>
      <c r="AY209">
        <f t="shared" si="97"/>
        <v>0.21141599999999999</v>
      </c>
      <c r="AZ209" s="36">
        <v>0</v>
      </c>
      <c r="BA209" s="36">
        <v>0</v>
      </c>
      <c r="BB209" s="36">
        <v>44.89</v>
      </c>
      <c r="BC209" s="36">
        <v>0</v>
      </c>
      <c r="BD209" s="36">
        <v>0</v>
      </c>
      <c r="BE209" s="36">
        <v>1</v>
      </c>
      <c r="BF209">
        <f t="shared" si="98"/>
        <v>7.3226000000000003E-3</v>
      </c>
      <c r="BG209" s="36">
        <f t="shared" si="99"/>
        <v>0.15175</v>
      </c>
      <c r="BH209" s="36">
        <v>0</v>
      </c>
      <c r="BI209" s="36">
        <v>0</v>
      </c>
      <c r="BJ209" s="36">
        <v>0.35149999999999998</v>
      </c>
      <c r="BK209" s="36">
        <v>0</v>
      </c>
      <c r="BL209" s="36">
        <v>0</v>
      </c>
      <c r="BM209" s="36">
        <v>0</v>
      </c>
      <c r="BN209">
        <f t="shared" si="100"/>
        <v>0.36980400000000002</v>
      </c>
      <c r="BO209" s="36">
        <v>0</v>
      </c>
      <c r="BP209" s="40">
        <v>0</v>
      </c>
      <c r="BQ209">
        <f t="shared" si="103"/>
        <v>14</v>
      </c>
      <c r="BR209">
        <f t="shared" si="101"/>
        <v>0.14000000000000001</v>
      </c>
      <c r="BS209">
        <f t="shared" si="104"/>
        <v>14</v>
      </c>
    </row>
    <row r="210" spans="1:71" x14ac:dyDescent="0.15">
      <c r="A210" t="str">
        <f t="shared" si="102"/>
        <v>EW_sand_Ruled_15</v>
      </c>
      <c r="B210" s="42" t="s">
        <v>89</v>
      </c>
      <c r="C210" s="36" t="s">
        <v>277</v>
      </c>
      <c r="D210" s="42" t="s">
        <v>234</v>
      </c>
      <c r="E210" s="36">
        <v>0</v>
      </c>
      <c r="F210">
        <f t="shared" si="83"/>
        <v>132.2835</v>
      </c>
      <c r="G210" s="36">
        <v>0</v>
      </c>
      <c r="H210" s="36">
        <v>0</v>
      </c>
      <c r="I210" s="36">
        <v>1</v>
      </c>
      <c r="J210">
        <f t="shared" si="84"/>
        <v>-0.99749999999999994</v>
      </c>
      <c r="K210" s="36">
        <f t="shared" si="85"/>
        <v>4.2501999999999995</v>
      </c>
      <c r="L210" s="36">
        <v>0</v>
      </c>
      <c r="M210" s="36">
        <v>1</v>
      </c>
      <c r="N210">
        <f t="shared" si="86"/>
        <v>-0.91779999999999995</v>
      </c>
      <c r="O210">
        <f t="shared" si="87"/>
        <v>8.6252700000000004</v>
      </c>
      <c r="P210" s="36">
        <v>0</v>
      </c>
      <c r="Q210" s="36">
        <v>0</v>
      </c>
      <c r="R210">
        <f t="shared" si="88"/>
        <v>0.92628949999999999</v>
      </c>
      <c r="S210" s="36">
        <v>0</v>
      </c>
      <c r="T210" s="36">
        <v>0</v>
      </c>
      <c r="U210" s="36">
        <v>0</v>
      </c>
      <c r="V210" s="36">
        <v>20</v>
      </c>
      <c r="W210" s="36">
        <v>0</v>
      </c>
      <c r="X210" s="36">
        <v>0</v>
      </c>
      <c r="Y210" s="36">
        <v>1</v>
      </c>
      <c r="Z210">
        <f t="shared" si="89"/>
        <v>-0.16861499999999999</v>
      </c>
      <c r="AA210" s="36">
        <v>0.26050000000000001</v>
      </c>
      <c r="AB210" s="36">
        <v>0</v>
      </c>
      <c r="AC210" s="36">
        <v>0</v>
      </c>
      <c r="AD210" s="36">
        <v>17</v>
      </c>
      <c r="AE210" s="36">
        <v>0</v>
      </c>
      <c r="AF210" s="36">
        <v>0</v>
      </c>
      <c r="AG210" s="36">
        <v>0</v>
      </c>
      <c r="AH210" s="36">
        <v>1E-4</v>
      </c>
      <c r="AI210" s="36">
        <v>0</v>
      </c>
      <c r="AJ210" s="36">
        <v>0</v>
      </c>
      <c r="AK210" s="36">
        <v>1</v>
      </c>
      <c r="AL210">
        <f t="shared" si="90"/>
        <v>6.4230000000000023E-2</v>
      </c>
      <c r="AM210">
        <f t="shared" si="91"/>
        <v>0.94745000000000001</v>
      </c>
      <c r="AN210" s="36">
        <v>0</v>
      </c>
      <c r="AO210" s="36">
        <v>1</v>
      </c>
      <c r="AP210">
        <f t="shared" si="92"/>
        <v>1.5790000000000002E-2</v>
      </c>
      <c r="AQ210">
        <f t="shared" si="93"/>
        <v>0.21945999999999999</v>
      </c>
      <c r="AR210" s="36">
        <v>0</v>
      </c>
      <c r="AS210" s="36">
        <v>1</v>
      </c>
      <c r="AT210">
        <f t="shared" si="94"/>
        <v>-7.2349000000000011E-2</v>
      </c>
      <c r="AU210">
        <f t="shared" si="95"/>
        <v>6.0572499999999998</v>
      </c>
      <c r="AV210" s="36">
        <v>0</v>
      </c>
      <c r="AW210" s="36">
        <v>1</v>
      </c>
      <c r="AX210">
        <f t="shared" si="96"/>
        <v>-5.5134999999999993E-3</v>
      </c>
      <c r="AY210">
        <f t="shared" si="97"/>
        <v>0.21938999999999997</v>
      </c>
      <c r="AZ210" s="36">
        <v>0</v>
      </c>
      <c r="BA210" s="36">
        <v>0</v>
      </c>
      <c r="BB210" s="36">
        <v>44.89</v>
      </c>
      <c r="BC210" s="36">
        <v>0</v>
      </c>
      <c r="BD210" s="36">
        <v>0</v>
      </c>
      <c r="BE210" s="36">
        <v>1</v>
      </c>
      <c r="BF210">
        <f t="shared" si="98"/>
        <v>6.4185000000000006E-3</v>
      </c>
      <c r="BG210" s="36">
        <f t="shared" si="99"/>
        <v>0.15545999999999999</v>
      </c>
      <c r="BH210" s="36">
        <v>0</v>
      </c>
      <c r="BI210" s="36">
        <v>0</v>
      </c>
      <c r="BJ210" s="36">
        <v>0.35149999999999998</v>
      </c>
      <c r="BK210" s="36">
        <v>0</v>
      </c>
      <c r="BL210" s="36">
        <v>0</v>
      </c>
      <c r="BM210" s="36">
        <v>0</v>
      </c>
      <c r="BN210">
        <f t="shared" si="100"/>
        <v>0.37478999999999996</v>
      </c>
      <c r="BO210" s="36">
        <v>0</v>
      </c>
      <c r="BP210" s="40">
        <v>0</v>
      </c>
      <c r="BQ210">
        <f t="shared" si="103"/>
        <v>15</v>
      </c>
      <c r="BR210">
        <f t="shared" si="101"/>
        <v>0.15</v>
      </c>
      <c r="BS210">
        <f t="shared" si="104"/>
        <v>15</v>
      </c>
    </row>
    <row r="211" spans="1:71" x14ac:dyDescent="0.15">
      <c r="A211" t="str">
        <f t="shared" si="102"/>
        <v>EW_sand_Ruled_16</v>
      </c>
      <c r="B211" s="42" t="s">
        <v>89</v>
      </c>
      <c r="C211" s="36" t="s">
        <v>277</v>
      </c>
      <c r="D211" s="42" t="s">
        <v>234</v>
      </c>
      <c r="E211" s="36">
        <v>0</v>
      </c>
      <c r="F211">
        <f t="shared" si="83"/>
        <v>131.36239999999998</v>
      </c>
      <c r="G211" s="36">
        <v>0</v>
      </c>
      <c r="H211" s="36">
        <v>0</v>
      </c>
      <c r="I211" s="36">
        <v>1</v>
      </c>
      <c r="J211">
        <f t="shared" si="84"/>
        <v>-1.0865</v>
      </c>
      <c r="K211" s="36">
        <f t="shared" si="85"/>
        <v>4.5091000000000001</v>
      </c>
      <c r="L211" s="36">
        <v>0</v>
      </c>
      <c r="M211" s="36">
        <v>1</v>
      </c>
      <c r="N211">
        <f t="shared" si="86"/>
        <v>-0.91779999999999995</v>
      </c>
      <c r="O211">
        <f t="shared" si="87"/>
        <v>8.6182879999999997</v>
      </c>
      <c r="P211" s="36">
        <v>0</v>
      </c>
      <c r="Q211" s="36">
        <v>0</v>
      </c>
      <c r="R211">
        <f t="shared" si="88"/>
        <v>0.92690880000000009</v>
      </c>
      <c r="S211" s="36">
        <v>0</v>
      </c>
      <c r="T211" s="36">
        <v>0</v>
      </c>
      <c r="U211" s="36">
        <v>0</v>
      </c>
      <c r="V211" s="36">
        <v>20</v>
      </c>
      <c r="W211" s="36">
        <v>0</v>
      </c>
      <c r="X211" s="36">
        <v>0</v>
      </c>
      <c r="Y211" s="36">
        <v>1</v>
      </c>
      <c r="Z211">
        <f t="shared" si="89"/>
        <v>-0.16659599999999999</v>
      </c>
      <c r="AA211" s="36">
        <v>0.26050000000000001</v>
      </c>
      <c r="AB211" s="36">
        <v>0</v>
      </c>
      <c r="AC211" s="36">
        <v>0</v>
      </c>
      <c r="AD211" s="36">
        <v>17</v>
      </c>
      <c r="AE211" s="36">
        <v>0</v>
      </c>
      <c r="AF211" s="36">
        <v>0</v>
      </c>
      <c r="AG211" s="36">
        <v>0</v>
      </c>
      <c r="AH211" s="36">
        <v>1E-4</v>
      </c>
      <c r="AI211" s="36">
        <v>0</v>
      </c>
      <c r="AJ211" s="36">
        <v>0</v>
      </c>
      <c r="AK211" s="36">
        <v>1</v>
      </c>
      <c r="AL211">
        <f t="shared" si="90"/>
        <v>5.7212000000000013E-2</v>
      </c>
      <c r="AM211">
        <f t="shared" si="91"/>
        <v>0.97628000000000004</v>
      </c>
      <c r="AN211" s="36">
        <v>0</v>
      </c>
      <c r="AO211" s="36">
        <v>1</v>
      </c>
      <c r="AP211">
        <f t="shared" si="92"/>
        <v>1.4183999999999999E-2</v>
      </c>
      <c r="AQ211">
        <f t="shared" si="93"/>
        <v>0.22745599999999999</v>
      </c>
      <c r="AR211" s="36">
        <v>0</v>
      </c>
      <c r="AS211" s="36">
        <v>1</v>
      </c>
      <c r="AT211">
        <f t="shared" si="94"/>
        <v>-7.6641000000000015E-2</v>
      </c>
      <c r="AU211">
        <f t="shared" si="95"/>
        <v>6.0274000000000001</v>
      </c>
      <c r="AV211" s="36">
        <v>0</v>
      </c>
      <c r="AW211" s="36">
        <v>1</v>
      </c>
      <c r="AX211">
        <f t="shared" si="96"/>
        <v>-6.2140000000000008E-3</v>
      </c>
      <c r="AY211">
        <f t="shared" si="97"/>
        <v>0.22736400000000001</v>
      </c>
      <c r="AZ211" s="36">
        <v>0</v>
      </c>
      <c r="BA211" s="36">
        <v>0</v>
      </c>
      <c r="BB211" s="36">
        <v>44.89</v>
      </c>
      <c r="BC211" s="36">
        <v>0</v>
      </c>
      <c r="BD211" s="36">
        <v>0</v>
      </c>
      <c r="BE211" s="36">
        <v>1</v>
      </c>
      <c r="BF211">
        <f t="shared" si="98"/>
        <v>5.5144000000000009E-3</v>
      </c>
      <c r="BG211" s="36">
        <f t="shared" si="99"/>
        <v>0.15917000000000001</v>
      </c>
      <c r="BH211" s="36">
        <v>0</v>
      </c>
      <c r="BI211" s="36">
        <v>0</v>
      </c>
      <c r="BJ211" s="36">
        <v>0.35149999999999998</v>
      </c>
      <c r="BK211" s="36">
        <v>0</v>
      </c>
      <c r="BL211" s="36">
        <v>0</v>
      </c>
      <c r="BM211" s="36">
        <v>0</v>
      </c>
      <c r="BN211">
        <f t="shared" si="100"/>
        <v>0.379776</v>
      </c>
      <c r="BO211" s="36">
        <v>0</v>
      </c>
      <c r="BP211" s="40">
        <v>0</v>
      </c>
      <c r="BQ211">
        <f t="shared" si="103"/>
        <v>16</v>
      </c>
      <c r="BR211">
        <f t="shared" si="101"/>
        <v>0.16</v>
      </c>
      <c r="BS211">
        <f t="shared" si="104"/>
        <v>16</v>
      </c>
    </row>
    <row r="212" spans="1:71" x14ac:dyDescent="0.15">
      <c r="A212" t="str">
        <f t="shared" si="102"/>
        <v>EW_sand_Ruled_17</v>
      </c>
      <c r="B212" s="42" t="s">
        <v>89</v>
      </c>
      <c r="C212" s="36" t="s">
        <v>277</v>
      </c>
      <c r="D212" s="42" t="s">
        <v>234</v>
      </c>
      <c r="E212" s="36">
        <v>0</v>
      </c>
      <c r="F212">
        <f t="shared" si="83"/>
        <v>130.44129999999998</v>
      </c>
      <c r="G212" s="36">
        <v>0</v>
      </c>
      <c r="H212" s="36">
        <v>0</v>
      </c>
      <c r="I212" s="36">
        <v>1</v>
      </c>
      <c r="J212">
        <f t="shared" si="84"/>
        <v>-1.1755</v>
      </c>
      <c r="K212" s="36">
        <f t="shared" si="85"/>
        <v>4.7679999999999998</v>
      </c>
      <c r="L212" s="36">
        <v>0</v>
      </c>
      <c r="M212" s="36">
        <v>1</v>
      </c>
      <c r="N212">
        <f t="shared" si="86"/>
        <v>-0.91779999999999995</v>
      </c>
      <c r="O212">
        <f t="shared" si="87"/>
        <v>8.6113060000000008</v>
      </c>
      <c r="P212" s="36">
        <v>0</v>
      </c>
      <c r="Q212" s="36">
        <v>0</v>
      </c>
      <c r="R212">
        <f t="shared" si="88"/>
        <v>0.92752810000000008</v>
      </c>
      <c r="S212" s="36">
        <v>0</v>
      </c>
      <c r="T212" s="36">
        <v>0</v>
      </c>
      <c r="U212" s="36">
        <v>0</v>
      </c>
      <c r="V212" s="36">
        <v>20</v>
      </c>
      <c r="W212" s="36">
        <v>0</v>
      </c>
      <c r="X212" s="36">
        <v>0</v>
      </c>
      <c r="Y212" s="36">
        <v>1</v>
      </c>
      <c r="Z212">
        <f t="shared" si="89"/>
        <v>-0.164577</v>
      </c>
      <c r="AA212" s="36">
        <v>0.26050000000000001</v>
      </c>
      <c r="AB212" s="36">
        <v>0</v>
      </c>
      <c r="AC212" s="36">
        <v>0</v>
      </c>
      <c r="AD212" s="36">
        <v>17</v>
      </c>
      <c r="AE212" s="36">
        <v>0</v>
      </c>
      <c r="AF212" s="36">
        <v>0</v>
      </c>
      <c r="AG212" s="36">
        <v>0</v>
      </c>
      <c r="AH212" s="36">
        <v>1E-4</v>
      </c>
      <c r="AI212" s="36">
        <v>0</v>
      </c>
      <c r="AJ212" s="36">
        <v>0</v>
      </c>
      <c r="AK212" s="36">
        <v>1</v>
      </c>
      <c r="AL212">
        <f t="shared" si="90"/>
        <v>5.0194000000000003E-2</v>
      </c>
      <c r="AM212">
        <f t="shared" si="91"/>
        <v>1.0051100000000002</v>
      </c>
      <c r="AN212" s="36">
        <v>0</v>
      </c>
      <c r="AO212" s="36">
        <v>1</v>
      </c>
      <c r="AP212">
        <f t="shared" si="92"/>
        <v>1.2577999999999999E-2</v>
      </c>
      <c r="AQ212">
        <f t="shared" si="93"/>
        <v>0.23545199999999999</v>
      </c>
      <c r="AR212" s="36">
        <v>0</v>
      </c>
      <c r="AS212" s="36">
        <v>1</v>
      </c>
      <c r="AT212">
        <f t="shared" si="94"/>
        <v>-8.0933000000000019E-2</v>
      </c>
      <c r="AU212">
        <f t="shared" si="95"/>
        <v>5.9975499999999995</v>
      </c>
      <c r="AV212" s="36">
        <v>0</v>
      </c>
      <c r="AW212" s="36">
        <v>1</v>
      </c>
      <c r="AX212">
        <f t="shared" si="96"/>
        <v>-6.9145000000000005E-3</v>
      </c>
      <c r="AY212">
        <f t="shared" si="97"/>
        <v>0.23533799999999999</v>
      </c>
      <c r="AZ212" s="36">
        <v>0</v>
      </c>
      <c r="BA212" s="36">
        <v>0</v>
      </c>
      <c r="BB212" s="36">
        <v>44.89</v>
      </c>
      <c r="BC212" s="36">
        <v>0</v>
      </c>
      <c r="BD212" s="36">
        <v>0</v>
      </c>
      <c r="BE212" s="36">
        <v>1</v>
      </c>
      <c r="BF212">
        <f t="shared" si="98"/>
        <v>4.6102999999999995E-3</v>
      </c>
      <c r="BG212" s="36">
        <f t="shared" si="99"/>
        <v>0.16288</v>
      </c>
      <c r="BH212" s="36">
        <v>0</v>
      </c>
      <c r="BI212" s="36">
        <v>0</v>
      </c>
      <c r="BJ212" s="36">
        <v>0.35149999999999998</v>
      </c>
      <c r="BK212" s="36">
        <v>0</v>
      </c>
      <c r="BL212" s="36">
        <v>0</v>
      </c>
      <c r="BM212" s="36">
        <v>0</v>
      </c>
      <c r="BN212">
        <f t="shared" si="100"/>
        <v>0.38476199999999999</v>
      </c>
      <c r="BO212" s="36">
        <v>0</v>
      </c>
      <c r="BP212" s="40">
        <v>0</v>
      </c>
      <c r="BQ212">
        <f t="shared" si="103"/>
        <v>17</v>
      </c>
      <c r="BR212">
        <f t="shared" si="101"/>
        <v>0.17</v>
      </c>
      <c r="BS212">
        <f t="shared" si="104"/>
        <v>17</v>
      </c>
    </row>
    <row r="213" spans="1:71" x14ac:dyDescent="0.15">
      <c r="A213" t="str">
        <f t="shared" si="102"/>
        <v>EW_sand_Ruled_18</v>
      </c>
      <c r="B213" s="42" t="s">
        <v>89</v>
      </c>
      <c r="C213" s="36" t="s">
        <v>277</v>
      </c>
      <c r="D213" s="42" t="s">
        <v>234</v>
      </c>
      <c r="E213" s="36">
        <v>0</v>
      </c>
      <c r="F213">
        <f t="shared" si="83"/>
        <v>129.52019999999999</v>
      </c>
      <c r="G213" s="36">
        <v>0</v>
      </c>
      <c r="H213" s="36">
        <v>0</v>
      </c>
      <c r="I213" s="36">
        <v>1</v>
      </c>
      <c r="J213">
        <f t="shared" si="84"/>
        <v>-1.2645</v>
      </c>
      <c r="K213" s="36">
        <f t="shared" si="85"/>
        <v>5.0268999999999995</v>
      </c>
      <c r="L213" s="36">
        <v>0</v>
      </c>
      <c r="M213" s="36">
        <v>1</v>
      </c>
      <c r="N213">
        <f t="shared" si="86"/>
        <v>-0.91779999999999995</v>
      </c>
      <c r="O213">
        <f t="shared" si="87"/>
        <v>8.6043240000000001</v>
      </c>
      <c r="P213" s="36">
        <v>0</v>
      </c>
      <c r="Q213" s="36">
        <v>0</v>
      </c>
      <c r="R213">
        <f t="shared" si="88"/>
        <v>0.92814740000000007</v>
      </c>
      <c r="S213" s="36">
        <v>0</v>
      </c>
      <c r="T213" s="36">
        <v>0</v>
      </c>
      <c r="U213" s="36">
        <v>0</v>
      </c>
      <c r="V213" s="36">
        <v>20</v>
      </c>
      <c r="W213" s="36">
        <v>0</v>
      </c>
      <c r="X213" s="36">
        <v>0</v>
      </c>
      <c r="Y213" s="36">
        <v>1</v>
      </c>
      <c r="Z213">
        <f t="shared" si="89"/>
        <v>-0.16255799999999998</v>
      </c>
      <c r="AA213" s="36">
        <v>0.26050000000000001</v>
      </c>
      <c r="AB213" s="36">
        <v>0</v>
      </c>
      <c r="AC213" s="36">
        <v>0</v>
      </c>
      <c r="AD213" s="36">
        <v>17</v>
      </c>
      <c r="AE213" s="36">
        <v>0</v>
      </c>
      <c r="AF213" s="36">
        <v>0</v>
      </c>
      <c r="AG213" s="36">
        <v>0</v>
      </c>
      <c r="AH213" s="36">
        <v>1E-4</v>
      </c>
      <c r="AI213" s="36">
        <v>0</v>
      </c>
      <c r="AJ213" s="36">
        <v>0</v>
      </c>
      <c r="AK213" s="36">
        <v>1</v>
      </c>
      <c r="AL213">
        <f t="shared" si="90"/>
        <v>4.317600000000002E-2</v>
      </c>
      <c r="AM213">
        <f t="shared" si="91"/>
        <v>1.0339399999999999</v>
      </c>
      <c r="AN213" s="36">
        <v>0</v>
      </c>
      <c r="AO213" s="36">
        <v>1</v>
      </c>
      <c r="AP213">
        <f t="shared" si="92"/>
        <v>1.0972000000000003E-2</v>
      </c>
      <c r="AQ213">
        <f t="shared" si="93"/>
        <v>0.243448</v>
      </c>
      <c r="AR213" s="36">
        <v>0</v>
      </c>
      <c r="AS213" s="36">
        <v>1</v>
      </c>
      <c r="AT213">
        <f t="shared" si="94"/>
        <v>-8.5225000000000009E-2</v>
      </c>
      <c r="AU213">
        <f t="shared" si="95"/>
        <v>5.9676999999999998</v>
      </c>
      <c r="AV213" s="36">
        <v>0</v>
      </c>
      <c r="AW213" s="36">
        <v>1</v>
      </c>
      <c r="AX213">
        <f t="shared" si="96"/>
        <v>-7.6150000000000002E-3</v>
      </c>
      <c r="AY213">
        <f t="shared" si="97"/>
        <v>0.24331199999999997</v>
      </c>
      <c r="AZ213" s="36">
        <v>0</v>
      </c>
      <c r="BA213" s="36">
        <v>0</v>
      </c>
      <c r="BB213" s="36">
        <v>44.89</v>
      </c>
      <c r="BC213" s="36">
        <v>0</v>
      </c>
      <c r="BD213" s="36">
        <v>0</v>
      </c>
      <c r="BE213" s="36">
        <v>1</v>
      </c>
      <c r="BF213">
        <f t="shared" si="98"/>
        <v>3.7061999999999998E-3</v>
      </c>
      <c r="BG213" s="36">
        <f t="shared" si="99"/>
        <v>0.16658999999999999</v>
      </c>
      <c r="BH213" s="36">
        <v>0</v>
      </c>
      <c r="BI213" s="36">
        <v>0</v>
      </c>
      <c r="BJ213" s="36">
        <v>0.35149999999999998</v>
      </c>
      <c r="BK213" s="36">
        <v>0</v>
      </c>
      <c r="BL213" s="36">
        <v>0</v>
      </c>
      <c r="BM213" s="36">
        <v>0</v>
      </c>
      <c r="BN213">
        <f t="shared" si="100"/>
        <v>0.38974799999999998</v>
      </c>
      <c r="BO213" s="36">
        <v>0</v>
      </c>
      <c r="BP213" s="40">
        <v>0</v>
      </c>
      <c r="BQ213">
        <f t="shared" si="103"/>
        <v>18</v>
      </c>
      <c r="BR213">
        <f t="shared" si="101"/>
        <v>0.18</v>
      </c>
      <c r="BS213">
        <f t="shared" si="104"/>
        <v>18</v>
      </c>
    </row>
    <row r="214" spans="1:71" x14ac:dyDescent="0.15">
      <c r="A214" t="str">
        <f t="shared" si="102"/>
        <v>EW_sand_Ruled_19</v>
      </c>
      <c r="B214" s="42" t="s">
        <v>89</v>
      </c>
      <c r="C214" s="36" t="s">
        <v>277</v>
      </c>
      <c r="D214" s="42" t="s">
        <v>234</v>
      </c>
      <c r="E214" s="36">
        <v>0</v>
      </c>
      <c r="F214">
        <f t="shared" si="83"/>
        <v>128.59909999999999</v>
      </c>
      <c r="G214" s="36">
        <v>0</v>
      </c>
      <c r="H214" s="36">
        <v>0</v>
      </c>
      <c r="I214" s="36">
        <v>1</v>
      </c>
      <c r="J214">
        <f t="shared" si="84"/>
        <v>-1.3534999999999999</v>
      </c>
      <c r="K214" s="36">
        <f t="shared" si="85"/>
        <v>5.2858000000000001</v>
      </c>
      <c r="L214" s="36">
        <v>0</v>
      </c>
      <c r="M214" s="36">
        <v>1</v>
      </c>
      <c r="N214">
        <f t="shared" si="86"/>
        <v>-0.91779999999999995</v>
      </c>
      <c r="O214">
        <f t="shared" si="87"/>
        <v>8.5973420000000011</v>
      </c>
      <c r="P214" s="36">
        <v>0</v>
      </c>
      <c r="Q214" s="36">
        <v>0</v>
      </c>
      <c r="R214">
        <f t="shared" si="88"/>
        <v>0.92876670000000006</v>
      </c>
      <c r="S214" s="36">
        <v>0</v>
      </c>
      <c r="T214" s="36">
        <v>0</v>
      </c>
      <c r="U214" s="36">
        <v>0</v>
      </c>
      <c r="V214" s="36">
        <v>20</v>
      </c>
      <c r="W214" s="36">
        <v>0</v>
      </c>
      <c r="X214" s="36">
        <v>0</v>
      </c>
      <c r="Y214" s="36">
        <v>1</v>
      </c>
      <c r="Z214">
        <f t="shared" si="89"/>
        <v>-0.16053899999999999</v>
      </c>
      <c r="AA214" s="36">
        <v>0.26050000000000001</v>
      </c>
      <c r="AB214" s="36">
        <v>0</v>
      </c>
      <c r="AC214" s="36">
        <v>0</v>
      </c>
      <c r="AD214" s="36">
        <v>17</v>
      </c>
      <c r="AE214" s="36">
        <v>0</v>
      </c>
      <c r="AF214" s="36">
        <v>0</v>
      </c>
      <c r="AG214" s="36">
        <v>0</v>
      </c>
      <c r="AH214" s="36">
        <v>1E-4</v>
      </c>
      <c r="AI214" s="36">
        <v>0</v>
      </c>
      <c r="AJ214" s="36">
        <v>0</v>
      </c>
      <c r="AK214" s="36">
        <v>1</v>
      </c>
      <c r="AL214">
        <f t="shared" si="90"/>
        <v>3.6158000000000023E-2</v>
      </c>
      <c r="AM214">
        <f t="shared" si="91"/>
        <v>1.06277</v>
      </c>
      <c r="AN214" s="36">
        <v>0</v>
      </c>
      <c r="AO214" s="36">
        <v>1</v>
      </c>
      <c r="AP214">
        <f t="shared" si="92"/>
        <v>9.3659999999999993E-3</v>
      </c>
      <c r="AQ214">
        <f t="shared" si="93"/>
        <v>0.251444</v>
      </c>
      <c r="AR214" s="36">
        <v>0</v>
      </c>
      <c r="AS214" s="36">
        <v>1</v>
      </c>
      <c r="AT214">
        <f t="shared" si="94"/>
        <v>-8.9517000000000013E-2</v>
      </c>
      <c r="AU214">
        <f t="shared" si="95"/>
        <v>5.9378500000000001</v>
      </c>
      <c r="AV214" s="36">
        <v>0</v>
      </c>
      <c r="AW214" s="36">
        <v>1</v>
      </c>
      <c r="AX214">
        <f t="shared" si="96"/>
        <v>-8.3155E-3</v>
      </c>
      <c r="AY214">
        <f t="shared" si="97"/>
        <v>0.25128600000000001</v>
      </c>
      <c r="AZ214" s="36">
        <v>0</v>
      </c>
      <c r="BA214" s="36">
        <v>0</v>
      </c>
      <c r="BB214" s="36">
        <v>44.89</v>
      </c>
      <c r="BC214" s="36">
        <v>0</v>
      </c>
      <c r="BD214" s="36">
        <v>0</v>
      </c>
      <c r="BE214" s="36">
        <v>1</v>
      </c>
      <c r="BF214">
        <f t="shared" si="98"/>
        <v>2.8021000000000018E-3</v>
      </c>
      <c r="BG214" s="36">
        <f t="shared" si="99"/>
        <v>0.17030000000000001</v>
      </c>
      <c r="BH214" s="36">
        <v>0</v>
      </c>
      <c r="BI214" s="36">
        <v>0</v>
      </c>
      <c r="BJ214" s="36">
        <v>0.35149999999999998</v>
      </c>
      <c r="BK214" s="36">
        <v>0</v>
      </c>
      <c r="BL214" s="36">
        <v>0</v>
      </c>
      <c r="BM214" s="36">
        <v>0</v>
      </c>
      <c r="BN214">
        <f t="shared" si="100"/>
        <v>0.39473399999999997</v>
      </c>
      <c r="BO214" s="36">
        <v>0</v>
      </c>
      <c r="BP214" s="40">
        <v>0</v>
      </c>
      <c r="BQ214">
        <f t="shared" si="103"/>
        <v>19</v>
      </c>
      <c r="BR214">
        <f t="shared" si="101"/>
        <v>0.19</v>
      </c>
      <c r="BS214">
        <f t="shared" si="104"/>
        <v>19</v>
      </c>
    </row>
    <row r="215" spans="1:71" x14ac:dyDescent="0.15">
      <c r="A215" t="str">
        <f t="shared" si="102"/>
        <v>EW_sand_Ruled_20</v>
      </c>
      <c r="B215" s="42" t="s">
        <v>89</v>
      </c>
      <c r="C215" s="36" t="s">
        <v>277</v>
      </c>
      <c r="D215" s="42" t="s">
        <v>234</v>
      </c>
      <c r="E215" s="36">
        <v>0</v>
      </c>
      <c r="F215">
        <f t="shared" si="83"/>
        <v>127.678</v>
      </c>
      <c r="G215" s="36">
        <v>0</v>
      </c>
      <c r="H215" s="36">
        <v>0</v>
      </c>
      <c r="I215" s="36">
        <v>1</v>
      </c>
      <c r="J215">
        <f t="shared" si="84"/>
        <v>-1.4425000000000003</v>
      </c>
      <c r="K215" s="36">
        <f t="shared" si="85"/>
        <v>5.5447000000000006</v>
      </c>
      <c r="L215" s="36">
        <v>0</v>
      </c>
      <c r="M215" s="36">
        <v>1</v>
      </c>
      <c r="N215">
        <f t="shared" si="86"/>
        <v>-0.91779999999999995</v>
      </c>
      <c r="O215">
        <f t="shared" si="87"/>
        <v>8.5903600000000004</v>
      </c>
      <c r="P215" s="36">
        <v>0</v>
      </c>
      <c r="Q215" s="36">
        <v>0</v>
      </c>
      <c r="R215">
        <f t="shared" si="88"/>
        <v>0.92938600000000005</v>
      </c>
      <c r="S215" s="36">
        <v>0</v>
      </c>
      <c r="T215" s="36">
        <v>0</v>
      </c>
      <c r="U215" s="36">
        <v>0</v>
      </c>
      <c r="V215" s="36">
        <v>20</v>
      </c>
      <c r="W215" s="36">
        <v>0</v>
      </c>
      <c r="X215" s="36">
        <v>0</v>
      </c>
      <c r="Y215" s="36">
        <v>1</v>
      </c>
      <c r="Z215">
        <f t="shared" si="89"/>
        <v>-0.15851999999999999</v>
      </c>
      <c r="AA215" s="36">
        <v>0.26050000000000001</v>
      </c>
      <c r="AB215" s="36">
        <v>0</v>
      </c>
      <c r="AC215" s="36">
        <v>0</v>
      </c>
      <c r="AD215" s="36">
        <v>17</v>
      </c>
      <c r="AE215" s="36">
        <v>0</v>
      </c>
      <c r="AF215" s="36">
        <v>0</v>
      </c>
      <c r="AG215" s="36">
        <v>0</v>
      </c>
      <c r="AH215" s="36">
        <v>1E-4</v>
      </c>
      <c r="AI215" s="36">
        <v>0</v>
      </c>
      <c r="AJ215" s="36">
        <v>0</v>
      </c>
      <c r="AK215" s="36">
        <v>1</v>
      </c>
      <c r="AL215">
        <f t="shared" si="90"/>
        <v>2.9139999999999999E-2</v>
      </c>
      <c r="AM215">
        <f t="shared" si="91"/>
        <v>1.0916000000000001</v>
      </c>
      <c r="AN215" s="36">
        <v>0</v>
      </c>
      <c r="AO215" s="36">
        <v>1</v>
      </c>
      <c r="AP215">
        <f t="shared" si="92"/>
        <v>7.7599999999999961E-3</v>
      </c>
      <c r="AQ215">
        <f t="shared" si="93"/>
        <v>0.25944</v>
      </c>
      <c r="AR215" s="36">
        <v>0</v>
      </c>
      <c r="AS215" s="36">
        <v>1</v>
      </c>
      <c r="AT215">
        <f t="shared" si="94"/>
        <v>-9.3809000000000017E-2</v>
      </c>
      <c r="AU215">
        <f t="shared" si="95"/>
        <v>5.9079999999999995</v>
      </c>
      <c r="AV215" s="36">
        <v>0</v>
      </c>
      <c r="AW215" s="36">
        <v>1</v>
      </c>
      <c r="AX215">
        <f t="shared" si="96"/>
        <v>-9.0160000000000014E-3</v>
      </c>
      <c r="AY215">
        <f t="shared" si="97"/>
        <v>0.25925999999999999</v>
      </c>
      <c r="AZ215" s="36">
        <v>0</v>
      </c>
      <c r="BA215" s="36">
        <v>0</v>
      </c>
      <c r="BB215" s="36">
        <v>44.89</v>
      </c>
      <c r="BC215" s="36">
        <v>0</v>
      </c>
      <c r="BD215" s="36">
        <v>0</v>
      </c>
      <c r="BE215" s="36">
        <v>1</v>
      </c>
      <c r="BF215">
        <f t="shared" si="98"/>
        <v>1.8980000000000004E-3</v>
      </c>
      <c r="BG215" s="36">
        <f t="shared" si="99"/>
        <v>0.17401</v>
      </c>
      <c r="BH215" s="36">
        <v>0</v>
      </c>
      <c r="BI215" s="36">
        <v>0</v>
      </c>
      <c r="BJ215" s="36">
        <v>0.35149999999999998</v>
      </c>
      <c r="BK215" s="36">
        <v>0</v>
      </c>
      <c r="BL215" s="36">
        <v>0</v>
      </c>
      <c r="BM215" s="36">
        <v>0</v>
      </c>
      <c r="BN215">
        <f t="shared" si="100"/>
        <v>0.39971999999999996</v>
      </c>
      <c r="BO215" s="36">
        <v>0</v>
      </c>
      <c r="BP215" s="40">
        <v>0</v>
      </c>
      <c r="BQ215">
        <f t="shared" si="103"/>
        <v>20</v>
      </c>
      <c r="BR215">
        <f t="shared" si="101"/>
        <v>0.2</v>
      </c>
      <c r="BS215">
        <f t="shared" si="104"/>
        <v>20</v>
      </c>
    </row>
    <row r="216" spans="1:71" x14ac:dyDescent="0.15">
      <c r="A216" t="str">
        <f t="shared" si="102"/>
        <v>EW_sand_Ruled_21</v>
      </c>
      <c r="B216" s="42" t="s">
        <v>89</v>
      </c>
      <c r="C216" s="36" t="s">
        <v>277</v>
      </c>
      <c r="D216" s="42" t="s">
        <v>234</v>
      </c>
      <c r="E216" s="36">
        <v>0</v>
      </c>
      <c r="F216">
        <f t="shared" si="83"/>
        <v>126.7569</v>
      </c>
      <c r="G216" s="36">
        <v>0</v>
      </c>
      <c r="H216" s="36">
        <v>0</v>
      </c>
      <c r="I216" s="36">
        <v>1</v>
      </c>
      <c r="J216">
        <f t="shared" si="84"/>
        <v>-1.5314999999999999</v>
      </c>
      <c r="K216" s="36">
        <f t="shared" si="85"/>
        <v>5.8035999999999994</v>
      </c>
      <c r="L216" s="36">
        <v>0</v>
      </c>
      <c r="M216" s="36">
        <v>1</v>
      </c>
      <c r="N216">
        <f t="shared" si="86"/>
        <v>-0.91779999999999995</v>
      </c>
      <c r="O216">
        <f t="shared" si="87"/>
        <v>8.5833779999999997</v>
      </c>
      <c r="P216" s="36">
        <v>0</v>
      </c>
      <c r="Q216" s="36">
        <v>0</v>
      </c>
      <c r="R216">
        <f t="shared" si="88"/>
        <v>0.93000530000000003</v>
      </c>
      <c r="S216" s="36">
        <v>0</v>
      </c>
      <c r="T216" s="36">
        <v>0</v>
      </c>
      <c r="U216" s="36">
        <v>0</v>
      </c>
      <c r="V216" s="36">
        <v>20</v>
      </c>
      <c r="W216" s="36">
        <v>0</v>
      </c>
      <c r="X216" s="36">
        <v>0</v>
      </c>
      <c r="Y216" s="36">
        <v>1</v>
      </c>
      <c r="Z216">
        <f t="shared" si="89"/>
        <v>-0.156501</v>
      </c>
      <c r="AA216" s="36">
        <v>0.26050000000000001</v>
      </c>
      <c r="AB216" s="36">
        <v>0</v>
      </c>
      <c r="AC216" s="36">
        <v>0</v>
      </c>
      <c r="AD216" s="36">
        <v>17</v>
      </c>
      <c r="AE216" s="36">
        <v>0</v>
      </c>
      <c r="AF216" s="36">
        <v>0</v>
      </c>
      <c r="AG216" s="36">
        <v>0</v>
      </c>
      <c r="AH216" s="36">
        <v>1E-4</v>
      </c>
      <c r="AI216" s="36">
        <v>0</v>
      </c>
      <c r="AJ216" s="36">
        <v>0</v>
      </c>
      <c r="AK216" s="36">
        <v>1</v>
      </c>
      <c r="AL216">
        <f t="shared" si="90"/>
        <v>2.2122000000000031E-2</v>
      </c>
      <c r="AM216">
        <f t="shared" si="91"/>
        <v>1.12043</v>
      </c>
      <c r="AN216" s="36">
        <v>0</v>
      </c>
      <c r="AO216" s="36">
        <v>1</v>
      </c>
      <c r="AP216">
        <f t="shared" si="92"/>
        <v>6.1539999999999997E-3</v>
      </c>
      <c r="AQ216">
        <f t="shared" si="93"/>
        <v>0.26743600000000001</v>
      </c>
      <c r="AR216" s="36">
        <v>0</v>
      </c>
      <c r="AS216" s="36">
        <v>1</v>
      </c>
      <c r="AT216">
        <f t="shared" si="94"/>
        <v>-9.8101000000000008E-2</v>
      </c>
      <c r="AU216">
        <f t="shared" si="95"/>
        <v>5.8781499999999998</v>
      </c>
      <c r="AV216" s="36">
        <v>0</v>
      </c>
      <c r="AW216" s="36">
        <v>1</v>
      </c>
      <c r="AX216">
        <f t="shared" si="96"/>
        <v>-9.7164999999999994E-3</v>
      </c>
      <c r="AY216">
        <f t="shared" si="97"/>
        <v>0.26723399999999997</v>
      </c>
      <c r="AZ216" s="36">
        <v>0</v>
      </c>
      <c r="BA216" s="36">
        <v>0</v>
      </c>
      <c r="BB216" s="36">
        <v>44.89</v>
      </c>
      <c r="BC216" s="36">
        <v>0</v>
      </c>
      <c r="BD216" s="36">
        <v>0</v>
      </c>
      <c r="BE216" s="36">
        <v>1</v>
      </c>
      <c r="BF216">
        <f t="shared" si="98"/>
        <v>9.9390000000000242E-4</v>
      </c>
      <c r="BG216" s="36">
        <f t="shared" si="99"/>
        <v>0.17771999999999999</v>
      </c>
      <c r="BH216" s="36">
        <v>0</v>
      </c>
      <c r="BI216" s="36">
        <v>0</v>
      </c>
      <c r="BJ216" s="36">
        <v>0.35149999999999998</v>
      </c>
      <c r="BK216" s="36">
        <v>0</v>
      </c>
      <c r="BL216" s="36">
        <v>0</v>
      </c>
      <c r="BM216" s="36">
        <v>0</v>
      </c>
      <c r="BN216">
        <f t="shared" si="100"/>
        <v>0.40470600000000001</v>
      </c>
      <c r="BO216" s="36">
        <v>0</v>
      </c>
      <c r="BP216" s="40">
        <v>0</v>
      </c>
      <c r="BQ216">
        <f t="shared" si="103"/>
        <v>21</v>
      </c>
      <c r="BR216">
        <f t="shared" si="101"/>
        <v>0.21</v>
      </c>
      <c r="BS216">
        <f t="shared" si="104"/>
        <v>21</v>
      </c>
    </row>
    <row r="217" spans="1:71" x14ac:dyDescent="0.15">
      <c r="A217" t="str">
        <f t="shared" si="102"/>
        <v>EW_sand_Ruled_22</v>
      </c>
      <c r="B217" s="42" t="s">
        <v>89</v>
      </c>
      <c r="C217" s="36" t="s">
        <v>277</v>
      </c>
      <c r="D217" s="42" t="s">
        <v>234</v>
      </c>
      <c r="E217" s="36">
        <v>0</v>
      </c>
      <c r="F217">
        <f t="shared" si="83"/>
        <v>125.83579999999999</v>
      </c>
      <c r="G217" s="36">
        <v>0</v>
      </c>
      <c r="H217" s="36">
        <v>0</v>
      </c>
      <c r="I217" s="36">
        <v>1</v>
      </c>
      <c r="J217">
        <f t="shared" si="84"/>
        <v>-1.6205000000000003</v>
      </c>
      <c r="K217" s="36">
        <f t="shared" si="85"/>
        <v>6.0625</v>
      </c>
      <c r="L217" s="36">
        <v>0</v>
      </c>
      <c r="M217" s="36">
        <v>1</v>
      </c>
      <c r="N217">
        <f t="shared" si="86"/>
        <v>-0.91779999999999995</v>
      </c>
      <c r="O217">
        <f t="shared" si="87"/>
        <v>8.5763960000000008</v>
      </c>
      <c r="P217" s="36">
        <v>0</v>
      </c>
      <c r="Q217" s="36">
        <v>0</v>
      </c>
      <c r="R217">
        <f t="shared" si="88"/>
        <v>0.93062460000000002</v>
      </c>
      <c r="S217" s="36">
        <v>0</v>
      </c>
      <c r="T217" s="36">
        <v>0</v>
      </c>
      <c r="U217" s="36">
        <v>0</v>
      </c>
      <c r="V217" s="36">
        <v>20</v>
      </c>
      <c r="W217" s="36">
        <v>0</v>
      </c>
      <c r="X217" s="36">
        <v>0</v>
      </c>
      <c r="Y217" s="36">
        <v>1</v>
      </c>
      <c r="Z217">
        <f t="shared" si="89"/>
        <v>-0.15448200000000001</v>
      </c>
      <c r="AA217" s="36">
        <v>0.26050000000000001</v>
      </c>
      <c r="AB217" s="36">
        <v>0</v>
      </c>
      <c r="AC217" s="36">
        <v>0</v>
      </c>
      <c r="AD217" s="36">
        <v>17</v>
      </c>
      <c r="AE217" s="36">
        <v>0</v>
      </c>
      <c r="AF217" s="36">
        <v>0</v>
      </c>
      <c r="AG217" s="36">
        <v>0</v>
      </c>
      <c r="AH217" s="36">
        <v>1E-4</v>
      </c>
      <c r="AI217" s="36">
        <v>0</v>
      </c>
      <c r="AJ217" s="36">
        <v>0</v>
      </c>
      <c r="AK217" s="36">
        <v>1</v>
      </c>
      <c r="AL217">
        <f t="shared" si="90"/>
        <v>1.5104000000000006E-2</v>
      </c>
      <c r="AM217">
        <f t="shared" si="91"/>
        <v>1.1492599999999999</v>
      </c>
      <c r="AN217" s="36">
        <v>0</v>
      </c>
      <c r="AO217" s="36">
        <v>1</v>
      </c>
      <c r="AP217">
        <f t="shared" si="92"/>
        <v>4.5480000000000034E-3</v>
      </c>
      <c r="AQ217">
        <f t="shared" si="93"/>
        <v>0.27543200000000001</v>
      </c>
      <c r="AR217" s="36">
        <v>0</v>
      </c>
      <c r="AS217" s="36">
        <v>1</v>
      </c>
      <c r="AT217">
        <f t="shared" si="94"/>
        <v>-0.10239300000000001</v>
      </c>
      <c r="AU217">
        <f t="shared" si="95"/>
        <v>5.8483000000000001</v>
      </c>
      <c r="AV217" s="36">
        <v>0</v>
      </c>
      <c r="AW217" s="36">
        <v>1</v>
      </c>
      <c r="AX217">
        <f t="shared" si="96"/>
        <v>-1.0417000000000001E-2</v>
      </c>
      <c r="AY217">
        <f t="shared" si="97"/>
        <v>0.27520800000000001</v>
      </c>
      <c r="AZ217" s="36">
        <v>0</v>
      </c>
      <c r="BA217" s="36">
        <v>0</v>
      </c>
      <c r="BB217" s="36">
        <v>44.89</v>
      </c>
      <c r="BC217" s="36">
        <v>0</v>
      </c>
      <c r="BD217" s="36">
        <v>0</v>
      </c>
      <c r="BE217" s="36">
        <v>1</v>
      </c>
      <c r="BF217">
        <f t="shared" si="98"/>
        <v>8.980000000000099E-5</v>
      </c>
      <c r="BG217" s="36">
        <f t="shared" si="99"/>
        <v>0.18142999999999998</v>
      </c>
      <c r="BH217" s="36">
        <v>0</v>
      </c>
      <c r="BI217" s="36">
        <v>0</v>
      </c>
      <c r="BJ217" s="36">
        <v>0.35149999999999998</v>
      </c>
      <c r="BK217" s="36">
        <v>0</v>
      </c>
      <c r="BL217" s="36">
        <v>0</v>
      </c>
      <c r="BM217" s="36">
        <v>0</v>
      </c>
      <c r="BN217">
        <f t="shared" si="100"/>
        <v>0.409692</v>
      </c>
      <c r="BO217" s="36">
        <v>0</v>
      </c>
      <c r="BP217" s="40">
        <v>0</v>
      </c>
      <c r="BQ217">
        <f t="shared" si="103"/>
        <v>22</v>
      </c>
      <c r="BR217">
        <f t="shared" si="101"/>
        <v>0.22</v>
      </c>
      <c r="BS217">
        <f t="shared" si="104"/>
        <v>22</v>
      </c>
    </row>
    <row r="218" spans="1:71" x14ac:dyDescent="0.15">
      <c r="A218" t="str">
        <f t="shared" si="102"/>
        <v>EW_sand_Ruled_23</v>
      </c>
      <c r="B218" s="42" t="s">
        <v>89</v>
      </c>
      <c r="C218" s="36" t="s">
        <v>277</v>
      </c>
      <c r="D218" s="42" t="s">
        <v>234</v>
      </c>
      <c r="E218" s="36">
        <v>0</v>
      </c>
      <c r="F218">
        <f t="shared" si="83"/>
        <v>124.9147</v>
      </c>
      <c r="G218" s="36">
        <v>0</v>
      </c>
      <c r="H218" s="36">
        <v>0</v>
      </c>
      <c r="I218" s="36">
        <v>1</v>
      </c>
      <c r="J218">
        <f t="shared" si="84"/>
        <v>-1.7095000000000002</v>
      </c>
      <c r="K218" s="36">
        <f t="shared" si="85"/>
        <v>6.3214000000000006</v>
      </c>
      <c r="L218" s="36">
        <v>0</v>
      </c>
      <c r="M218" s="36">
        <v>1</v>
      </c>
      <c r="N218">
        <f t="shared" si="86"/>
        <v>-0.91779999999999995</v>
      </c>
      <c r="O218">
        <f t="shared" si="87"/>
        <v>8.5694140000000001</v>
      </c>
      <c r="P218" s="36">
        <v>0</v>
      </c>
      <c r="Q218" s="36">
        <v>0</v>
      </c>
      <c r="R218">
        <f t="shared" si="88"/>
        <v>0.93124390000000001</v>
      </c>
      <c r="S218" s="36">
        <v>0</v>
      </c>
      <c r="T218" s="36">
        <v>0</v>
      </c>
      <c r="U218" s="36">
        <v>0</v>
      </c>
      <c r="V218" s="36">
        <v>20</v>
      </c>
      <c r="W218" s="36">
        <v>0</v>
      </c>
      <c r="X218" s="36">
        <v>0</v>
      </c>
      <c r="Y218" s="36">
        <v>1</v>
      </c>
      <c r="Z218">
        <f t="shared" si="89"/>
        <v>-0.15246299999999999</v>
      </c>
      <c r="AA218" s="36">
        <v>0.26050000000000001</v>
      </c>
      <c r="AB218" s="36">
        <v>0</v>
      </c>
      <c r="AC218" s="36">
        <v>0</v>
      </c>
      <c r="AD218" s="36">
        <v>17</v>
      </c>
      <c r="AE218" s="36">
        <v>0</v>
      </c>
      <c r="AF218" s="36">
        <v>0</v>
      </c>
      <c r="AG218" s="36">
        <v>0</v>
      </c>
      <c r="AH218" s="36">
        <v>1E-4</v>
      </c>
      <c r="AI218" s="36">
        <v>0</v>
      </c>
      <c r="AJ218" s="36">
        <v>0</v>
      </c>
      <c r="AK218" s="36">
        <v>1</v>
      </c>
      <c r="AL218">
        <f t="shared" si="90"/>
        <v>8.0860000000000098E-3</v>
      </c>
      <c r="AM218">
        <f t="shared" si="91"/>
        <v>1.1780900000000001</v>
      </c>
      <c r="AN218" s="36">
        <v>0</v>
      </c>
      <c r="AO218" s="36">
        <v>1</v>
      </c>
      <c r="AP218">
        <f t="shared" si="92"/>
        <v>2.9420000000000002E-3</v>
      </c>
      <c r="AQ218">
        <f t="shared" si="93"/>
        <v>0.28342800000000001</v>
      </c>
      <c r="AR218" s="36">
        <v>0</v>
      </c>
      <c r="AS218" s="36">
        <v>1</v>
      </c>
      <c r="AT218">
        <f t="shared" si="94"/>
        <v>-0.10668500000000002</v>
      </c>
      <c r="AU218">
        <f t="shared" si="95"/>
        <v>5.8184500000000003</v>
      </c>
      <c r="AV218" s="36">
        <v>0</v>
      </c>
      <c r="AW218" s="36">
        <v>1</v>
      </c>
      <c r="AX218">
        <f t="shared" si="96"/>
        <v>-1.1117500000000001E-2</v>
      </c>
      <c r="AY218">
        <f t="shared" si="97"/>
        <v>0.28318199999999999</v>
      </c>
      <c r="AZ218" s="36">
        <v>0</v>
      </c>
      <c r="BA218" s="36">
        <v>0</v>
      </c>
      <c r="BB218" s="36">
        <v>44.89</v>
      </c>
      <c r="BC218" s="36">
        <v>0</v>
      </c>
      <c r="BD218" s="36">
        <v>0</v>
      </c>
      <c r="BE218" s="36">
        <v>1</v>
      </c>
      <c r="BF218">
        <f t="shared" si="98"/>
        <v>-8.1430000000000044E-4</v>
      </c>
      <c r="BG218" s="36">
        <f t="shared" si="99"/>
        <v>0.18514</v>
      </c>
      <c r="BH218" s="36">
        <v>0</v>
      </c>
      <c r="BI218" s="36">
        <v>0</v>
      </c>
      <c r="BJ218" s="36">
        <v>0.35149999999999998</v>
      </c>
      <c r="BK218" s="36">
        <v>0</v>
      </c>
      <c r="BL218" s="36">
        <v>0</v>
      </c>
      <c r="BM218" s="36">
        <v>0</v>
      </c>
      <c r="BN218">
        <f t="shared" si="100"/>
        <v>0.41467799999999999</v>
      </c>
      <c r="BO218" s="36">
        <v>0</v>
      </c>
      <c r="BP218" s="40">
        <v>0</v>
      </c>
      <c r="BQ218">
        <f t="shared" si="103"/>
        <v>23</v>
      </c>
      <c r="BR218">
        <f t="shared" si="101"/>
        <v>0.23</v>
      </c>
      <c r="BS218">
        <f t="shared" si="104"/>
        <v>23</v>
      </c>
    </row>
    <row r="219" spans="1:71" x14ac:dyDescent="0.15">
      <c r="A219" t="str">
        <f t="shared" si="102"/>
        <v>EW_sand_Ruled_24</v>
      </c>
      <c r="B219" s="42" t="s">
        <v>89</v>
      </c>
      <c r="C219" s="36" t="s">
        <v>277</v>
      </c>
      <c r="D219" s="42" t="s">
        <v>234</v>
      </c>
      <c r="E219" s="36">
        <v>0</v>
      </c>
      <c r="F219">
        <f t="shared" si="83"/>
        <v>123.99359999999999</v>
      </c>
      <c r="G219" s="36">
        <v>0</v>
      </c>
      <c r="H219" s="36">
        <v>0</v>
      </c>
      <c r="I219" s="36">
        <v>1</v>
      </c>
      <c r="J219">
        <f t="shared" si="84"/>
        <v>-1.7985000000000002</v>
      </c>
      <c r="K219" s="36">
        <f t="shared" si="85"/>
        <v>6.5802999999999994</v>
      </c>
      <c r="L219" s="36">
        <v>0</v>
      </c>
      <c r="M219" s="36">
        <v>1</v>
      </c>
      <c r="N219">
        <f t="shared" si="86"/>
        <v>-0.91779999999999995</v>
      </c>
      <c r="O219">
        <f t="shared" si="87"/>
        <v>8.5624320000000012</v>
      </c>
      <c r="P219" s="36">
        <v>0</v>
      </c>
      <c r="Q219" s="36">
        <v>0</v>
      </c>
      <c r="R219">
        <f t="shared" si="88"/>
        <v>0.9318632</v>
      </c>
      <c r="S219" s="36">
        <v>0</v>
      </c>
      <c r="T219" s="36">
        <v>0</v>
      </c>
      <c r="U219" s="36">
        <v>0</v>
      </c>
      <c r="V219" s="36">
        <v>20</v>
      </c>
      <c r="W219" s="36">
        <v>0</v>
      </c>
      <c r="X219" s="36">
        <v>0</v>
      </c>
      <c r="Y219" s="36">
        <v>1</v>
      </c>
      <c r="Z219">
        <f t="shared" si="89"/>
        <v>-0.15044399999999999</v>
      </c>
      <c r="AA219" s="36">
        <v>0.26050000000000001</v>
      </c>
      <c r="AB219" s="36">
        <v>0</v>
      </c>
      <c r="AC219" s="36">
        <v>0</v>
      </c>
      <c r="AD219" s="36">
        <v>17</v>
      </c>
      <c r="AE219" s="36">
        <v>0</v>
      </c>
      <c r="AF219" s="36">
        <v>0</v>
      </c>
      <c r="AG219" s="36">
        <v>0</v>
      </c>
      <c r="AH219" s="36">
        <v>1E-4</v>
      </c>
      <c r="AI219" s="36">
        <v>0</v>
      </c>
      <c r="AJ219" s="36">
        <v>0</v>
      </c>
      <c r="AK219" s="36">
        <v>1</v>
      </c>
      <c r="AL219">
        <f t="shared" si="90"/>
        <v>1.0680000000000134E-3</v>
      </c>
      <c r="AM219">
        <f t="shared" si="91"/>
        <v>1.20692</v>
      </c>
      <c r="AN219" s="36">
        <v>0</v>
      </c>
      <c r="AO219" s="36">
        <v>1</v>
      </c>
      <c r="AP219">
        <f t="shared" si="92"/>
        <v>1.3360000000000039E-3</v>
      </c>
      <c r="AQ219">
        <f t="shared" si="93"/>
        <v>0.29142400000000002</v>
      </c>
      <c r="AR219" s="36">
        <v>0</v>
      </c>
      <c r="AS219" s="36">
        <v>1</v>
      </c>
      <c r="AT219">
        <f t="shared" si="94"/>
        <v>-0.11097700000000001</v>
      </c>
      <c r="AU219">
        <f t="shared" si="95"/>
        <v>5.7885999999999997</v>
      </c>
      <c r="AV219" s="36">
        <v>0</v>
      </c>
      <c r="AW219" s="36">
        <v>1</v>
      </c>
      <c r="AX219">
        <f t="shared" si="96"/>
        <v>-1.1818E-2</v>
      </c>
      <c r="AY219">
        <f t="shared" si="97"/>
        <v>0.29115599999999997</v>
      </c>
      <c r="AZ219" s="36">
        <v>0</v>
      </c>
      <c r="BA219" s="36">
        <v>0</v>
      </c>
      <c r="BB219" s="36">
        <v>44.89</v>
      </c>
      <c r="BC219" s="36">
        <v>0</v>
      </c>
      <c r="BD219" s="36">
        <v>0</v>
      </c>
      <c r="BE219" s="36">
        <v>1</v>
      </c>
      <c r="BF219">
        <f t="shared" si="98"/>
        <v>-1.7183999999999984E-3</v>
      </c>
      <c r="BG219" s="36">
        <f t="shared" si="99"/>
        <v>0.18884999999999999</v>
      </c>
      <c r="BH219" s="36">
        <v>0</v>
      </c>
      <c r="BI219" s="36">
        <v>0</v>
      </c>
      <c r="BJ219" s="36">
        <v>0.35149999999999998</v>
      </c>
      <c r="BK219" s="36">
        <v>0</v>
      </c>
      <c r="BL219" s="36">
        <v>0</v>
      </c>
      <c r="BM219" s="36">
        <v>0</v>
      </c>
      <c r="BN219">
        <f t="shared" si="100"/>
        <v>0.41966399999999998</v>
      </c>
      <c r="BO219" s="36">
        <v>0</v>
      </c>
      <c r="BP219" s="40">
        <v>0</v>
      </c>
      <c r="BQ219">
        <f t="shared" si="103"/>
        <v>24</v>
      </c>
      <c r="BR219">
        <f t="shared" si="101"/>
        <v>0.24</v>
      </c>
      <c r="BS219">
        <f t="shared" si="104"/>
        <v>24</v>
      </c>
    </row>
    <row r="220" spans="1:71" x14ac:dyDescent="0.15">
      <c r="A220" t="str">
        <f t="shared" si="102"/>
        <v>EW_sand_Ruled_25</v>
      </c>
      <c r="B220" s="42" t="s">
        <v>89</v>
      </c>
      <c r="C220" s="36" t="s">
        <v>277</v>
      </c>
      <c r="D220" s="42" t="s">
        <v>234</v>
      </c>
      <c r="E220" s="36">
        <v>0</v>
      </c>
      <c r="F220">
        <f t="shared" si="83"/>
        <v>123.07249999999999</v>
      </c>
      <c r="G220" s="36">
        <v>0</v>
      </c>
      <c r="H220" s="36">
        <v>0</v>
      </c>
      <c r="I220" s="36">
        <v>1</v>
      </c>
      <c r="J220">
        <f t="shared" si="84"/>
        <v>-1.8875000000000002</v>
      </c>
      <c r="K220" s="36">
        <f t="shared" si="85"/>
        <v>6.8391999999999999</v>
      </c>
      <c r="L220" s="36">
        <v>0</v>
      </c>
      <c r="M220" s="36">
        <v>1</v>
      </c>
      <c r="N220">
        <f t="shared" si="86"/>
        <v>-0.91779999999999995</v>
      </c>
      <c r="O220">
        <f t="shared" si="87"/>
        <v>8.5554500000000004</v>
      </c>
      <c r="P220" s="36">
        <v>0</v>
      </c>
      <c r="Q220" s="36">
        <v>0</v>
      </c>
      <c r="R220">
        <f t="shared" si="88"/>
        <v>0.93248249999999999</v>
      </c>
      <c r="S220" s="36">
        <v>0</v>
      </c>
      <c r="T220" s="36">
        <v>0</v>
      </c>
      <c r="U220" s="36">
        <v>0</v>
      </c>
      <c r="V220" s="36">
        <v>20</v>
      </c>
      <c r="W220" s="36">
        <v>0</v>
      </c>
      <c r="X220" s="36">
        <v>0</v>
      </c>
      <c r="Y220" s="36">
        <v>1</v>
      </c>
      <c r="Z220">
        <f t="shared" si="89"/>
        <v>-0.148425</v>
      </c>
      <c r="AA220" s="36">
        <v>0.26050000000000001</v>
      </c>
      <c r="AB220" s="36">
        <v>0</v>
      </c>
      <c r="AC220" s="36">
        <v>0</v>
      </c>
      <c r="AD220" s="36">
        <v>17</v>
      </c>
      <c r="AE220" s="36">
        <v>0</v>
      </c>
      <c r="AF220" s="36">
        <v>0</v>
      </c>
      <c r="AG220" s="36">
        <v>0</v>
      </c>
      <c r="AH220" s="36">
        <v>1E-4</v>
      </c>
      <c r="AI220" s="36">
        <v>0</v>
      </c>
      <c r="AJ220" s="36">
        <v>0</v>
      </c>
      <c r="AK220" s="36">
        <v>1</v>
      </c>
      <c r="AL220">
        <f t="shared" si="90"/>
        <v>-5.9499999999999831E-3</v>
      </c>
      <c r="AM220">
        <f t="shared" si="91"/>
        <v>1.2357499999999999</v>
      </c>
      <c r="AN220" s="36">
        <v>0</v>
      </c>
      <c r="AO220" s="36">
        <v>1</v>
      </c>
      <c r="AP220">
        <f t="shared" si="92"/>
        <v>-2.6999999999999941E-4</v>
      </c>
      <c r="AQ220">
        <f t="shared" si="93"/>
        <v>0.29942000000000002</v>
      </c>
      <c r="AR220" s="36">
        <v>0</v>
      </c>
      <c r="AS220" s="36">
        <v>1</v>
      </c>
      <c r="AT220">
        <f t="shared" si="94"/>
        <v>-0.11526900000000001</v>
      </c>
      <c r="AU220">
        <f t="shared" si="95"/>
        <v>5.75875</v>
      </c>
      <c r="AV220" s="36">
        <v>0</v>
      </c>
      <c r="AW220" s="36">
        <v>1</v>
      </c>
      <c r="AX220">
        <f t="shared" si="96"/>
        <v>-1.25185E-2</v>
      </c>
      <c r="AY220">
        <f t="shared" si="97"/>
        <v>0.29913000000000001</v>
      </c>
      <c r="AZ220" s="36">
        <v>0</v>
      </c>
      <c r="BA220" s="36">
        <v>0</v>
      </c>
      <c r="BB220" s="36">
        <v>44.89</v>
      </c>
      <c r="BC220" s="36">
        <v>0</v>
      </c>
      <c r="BD220" s="36">
        <v>0</v>
      </c>
      <c r="BE220" s="36">
        <v>1</v>
      </c>
      <c r="BF220">
        <f t="shared" si="98"/>
        <v>-2.6224999999999998E-3</v>
      </c>
      <c r="BG220" s="36">
        <f t="shared" si="99"/>
        <v>0.19256000000000001</v>
      </c>
      <c r="BH220" s="36">
        <v>0</v>
      </c>
      <c r="BI220" s="36">
        <v>0</v>
      </c>
      <c r="BJ220" s="36">
        <v>0.35149999999999998</v>
      </c>
      <c r="BK220" s="36">
        <v>0</v>
      </c>
      <c r="BL220" s="36">
        <v>0</v>
      </c>
      <c r="BM220" s="36">
        <v>0</v>
      </c>
      <c r="BN220">
        <f t="shared" si="100"/>
        <v>0.42464999999999997</v>
      </c>
      <c r="BO220" s="36">
        <v>0</v>
      </c>
      <c r="BP220" s="40">
        <v>0</v>
      </c>
      <c r="BQ220">
        <f t="shared" si="103"/>
        <v>25</v>
      </c>
      <c r="BR220">
        <f t="shared" si="101"/>
        <v>0.25</v>
      </c>
      <c r="BS220">
        <f t="shared" si="104"/>
        <v>25</v>
      </c>
    </row>
    <row r="221" spans="1:71" x14ac:dyDescent="0.15">
      <c r="A221" t="str">
        <f t="shared" si="102"/>
        <v>EW_sand_Ruled_26</v>
      </c>
      <c r="B221" s="42" t="s">
        <v>89</v>
      </c>
      <c r="C221" s="36" t="s">
        <v>277</v>
      </c>
      <c r="D221" s="42" t="s">
        <v>234</v>
      </c>
      <c r="E221" s="36">
        <v>0</v>
      </c>
      <c r="F221">
        <f t="shared" si="83"/>
        <v>122.1514</v>
      </c>
      <c r="G221" s="36">
        <v>0</v>
      </c>
      <c r="H221" s="36">
        <v>0</v>
      </c>
      <c r="I221" s="36">
        <v>1</v>
      </c>
      <c r="J221">
        <f t="shared" si="84"/>
        <v>-1.9765000000000001</v>
      </c>
      <c r="K221" s="36">
        <f t="shared" si="85"/>
        <v>7.0981000000000005</v>
      </c>
      <c r="L221" s="36">
        <v>0</v>
      </c>
      <c r="M221" s="36">
        <v>1</v>
      </c>
      <c r="N221">
        <f t="shared" si="86"/>
        <v>-0.91779999999999995</v>
      </c>
      <c r="O221">
        <f t="shared" si="87"/>
        <v>8.5484679999999997</v>
      </c>
      <c r="P221" s="36">
        <v>0</v>
      </c>
      <c r="Q221" s="36">
        <v>0</v>
      </c>
      <c r="R221">
        <f t="shared" si="88"/>
        <v>0.93310179999999998</v>
      </c>
      <c r="S221" s="36">
        <v>0</v>
      </c>
      <c r="T221" s="36">
        <v>0</v>
      </c>
      <c r="U221" s="36">
        <v>0</v>
      </c>
      <c r="V221" s="36">
        <v>20</v>
      </c>
      <c r="W221" s="36">
        <v>0</v>
      </c>
      <c r="X221" s="36">
        <v>0</v>
      </c>
      <c r="Y221" s="36">
        <v>1</v>
      </c>
      <c r="Z221">
        <f t="shared" si="89"/>
        <v>-0.14640599999999998</v>
      </c>
      <c r="AA221" s="36">
        <v>0.26050000000000001</v>
      </c>
      <c r="AB221" s="36">
        <v>0</v>
      </c>
      <c r="AC221" s="36">
        <v>0</v>
      </c>
      <c r="AD221" s="36">
        <v>17</v>
      </c>
      <c r="AE221" s="36">
        <v>0</v>
      </c>
      <c r="AF221" s="36">
        <v>0</v>
      </c>
      <c r="AG221" s="36">
        <v>0</v>
      </c>
      <c r="AH221" s="36">
        <v>1E-4</v>
      </c>
      <c r="AI221" s="36">
        <v>0</v>
      </c>
      <c r="AJ221" s="36">
        <v>0</v>
      </c>
      <c r="AK221" s="36">
        <v>1</v>
      </c>
      <c r="AL221">
        <f t="shared" si="90"/>
        <v>-1.296799999999998E-2</v>
      </c>
      <c r="AM221">
        <f t="shared" si="91"/>
        <v>1.26458</v>
      </c>
      <c r="AN221" s="36">
        <v>0</v>
      </c>
      <c r="AO221" s="36">
        <v>1</v>
      </c>
      <c r="AP221">
        <f t="shared" si="92"/>
        <v>-1.8760000000000027E-3</v>
      </c>
      <c r="AQ221">
        <f t="shared" si="93"/>
        <v>0.30741600000000002</v>
      </c>
      <c r="AR221" s="36">
        <v>0</v>
      </c>
      <c r="AS221" s="36">
        <v>1</v>
      </c>
      <c r="AT221">
        <f t="shared" si="94"/>
        <v>-0.11956100000000001</v>
      </c>
      <c r="AU221">
        <f t="shared" si="95"/>
        <v>5.7288999999999994</v>
      </c>
      <c r="AV221" s="36">
        <v>0</v>
      </c>
      <c r="AW221" s="36">
        <v>1</v>
      </c>
      <c r="AX221">
        <f t="shared" si="96"/>
        <v>-1.3219E-2</v>
      </c>
      <c r="AY221">
        <f t="shared" si="97"/>
        <v>0.30710399999999999</v>
      </c>
      <c r="AZ221" s="36">
        <v>0</v>
      </c>
      <c r="BA221" s="36">
        <v>0</v>
      </c>
      <c r="BB221" s="36">
        <v>44.89</v>
      </c>
      <c r="BC221" s="36">
        <v>0</v>
      </c>
      <c r="BD221" s="36">
        <v>0</v>
      </c>
      <c r="BE221" s="36">
        <v>1</v>
      </c>
      <c r="BF221">
        <f t="shared" si="98"/>
        <v>-3.5266000000000013E-3</v>
      </c>
      <c r="BG221" s="36">
        <f t="shared" si="99"/>
        <v>0.19627</v>
      </c>
      <c r="BH221" s="36">
        <v>0</v>
      </c>
      <c r="BI221" s="36">
        <v>0</v>
      </c>
      <c r="BJ221" s="36">
        <v>0.35149999999999998</v>
      </c>
      <c r="BK221" s="36">
        <v>0</v>
      </c>
      <c r="BL221" s="36">
        <v>0</v>
      </c>
      <c r="BM221" s="36">
        <v>0</v>
      </c>
      <c r="BN221">
        <f t="shared" si="100"/>
        <v>0.42963600000000002</v>
      </c>
      <c r="BO221" s="36">
        <v>0</v>
      </c>
      <c r="BP221" s="40">
        <v>0</v>
      </c>
      <c r="BQ221">
        <f t="shared" si="103"/>
        <v>26</v>
      </c>
      <c r="BR221">
        <f t="shared" si="101"/>
        <v>0.26</v>
      </c>
      <c r="BS221">
        <f t="shared" si="104"/>
        <v>26</v>
      </c>
    </row>
    <row r="222" spans="1:71" x14ac:dyDescent="0.15">
      <c r="A222" t="str">
        <f t="shared" si="102"/>
        <v>EW_sand_Ruled_27</v>
      </c>
      <c r="B222" s="42" t="s">
        <v>89</v>
      </c>
      <c r="C222" s="36" t="s">
        <v>277</v>
      </c>
      <c r="D222" s="42" t="s">
        <v>234</v>
      </c>
      <c r="E222" s="36">
        <v>0</v>
      </c>
      <c r="F222">
        <f t="shared" si="83"/>
        <v>121.2303</v>
      </c>
      <c r="G222" s="36">
        <v>0</v>
      </c>
      <c r="H222" s="36">
        <v>0</v>
      </c>
      <c r="I222" s="36">
        <v>1</v>
      </c>
      <c r="J222">
        <f t="shared" si="84"/>
        <v>-2.0655000000000006</v>
      </c>
      <c r="K222" s="36">
        <f t="shared" si="85"/>
        <v>7.3570000000000002</v>
      </c>
      <c r="L222" s="36">
        <v>0</v>
      </c>
      <c r="M222" s="36">
        <v>1</v>
      </c>
      <c r="N222">
        <f t="shared" si="86"/>
        <v>-0.91779999999999995</v>
      </c>
      <c r="O222">
        <f t="shared" si="87"/>
        <v>8.5414860000000008</v>
      </c>
      <c r="P222" s="36">
        <v>0</v>
      </c>
      <c r="Q222" s="36">
        <v>0</v>
      </c>
      <c r="R222">
        <f t="shared" si="88"/>
        <v>0.93372110000000008</v>
      </c>
      <c r="S222" s="36">
        <v>0</v>
      </c>
      <c r="T222" s="36">
        <v>0</v>
      </c>
      <c r="U222" s="36">
        <v>0</v>
      </c>
      <c r="V222" s="36">
        <v>20</v>
      </c>
      <c r="W222" s="36">
        <v>0</v>
      </c>
      <c r="X222" s="36">
        <v>0</v>
      </c>
      <c r="Y222" s="36">
        <v>1</v>
      </c>
      <c r="Z222">
        <f t="shared" si="89"/>
        <v>-0.14438699999999999</v>
      </c>
      <c r="AA222" s="36">
        <v>0.26050000000000001</v>
      </c>
      <c r="AB222" s="36">
        <v>0</v>
      </c>
      <c r="AC222" s="36">
        <v>0</v>
      </c>
      <c r="AD222" s="36">
        <v>17</v>
      </c>
      <c r="AE222" s="36">
        <v>0</v>
      </c>
      <c r="AF222" s="36">
        <v>0</v>
      </c>
      <c r="AG222" s="36">
        <v>0</v>
      </c>
      <c r="AH222" s="36">
        <v>1E-4</v>
      </c>
      <c r="AI222" s="36">
        <v>0</v>
      </c>
      <c r="AJ222" s="36">
        <v>0</v>
      </c>
      <c r="AK222" s="36">
        <v>1</v>
      </c>
      <c r="AL222">
        <f t="shared" si="90"/>
        <v>-1.9986000000000004E-2</v>
      </c>
      <c r="AM222">
        <f t="shared" si="91"/>
        <v>1.2934100000000002</v>
      </c>
      <c r="AN222" s="36">
        <v>0</v>
      </c>
      <c r="AO222" s="36">
        <v>1</v>
      </c>
      <c r="AP222">
        <f t="shared" si="92"/>
        <v>-3.481999999999999E-3</v>
      </c>
      <c r="AQ222">
        <f t="shared" si="93"/>
        <v>0.31541200000000003</v>
      </c>
      <c r="AR222" s="36">
        <v>0</v>
      </c>
      <c r="AS222" s="36">
        <v>1</v>
      </c>
      <c r="AT222">
        <f t="shared" si="94"/>
        <v>-0.12385300000000002</v>
      </c>
      <c r="AU222">
        <f t="shared" si="95"/>
        <v>5.6990499999999997</v>
      </c>
      <c r="AV222" s="36">
        <v>0</v>
      </c>
      <c r="AW222" s="36">
        <v>1</v>
      </c>
      <c r="AX222">
        <f t="shared" si="96"/>
        <v>-1.3919500000000003E-2</v>
      </c>
      <c r="AY222">
        <f t="shared" si="97"/>
        <v>0.31507800000000002</v>
      </c>
      <c r="AZ222" s="36">
        <v>0</v>
      </c>
      <c r="BA222" s="36">
        <v>0</v>
      </c>
      <c r="BB222" s="36">
        <v>44.89</v>
      </c>
      <c r="BC222" s="36">
        <v>0</v>
      </c>
      <c r="BD222" s="36">
        <v>0</v>
      </c>
      <c r="BE222" s="36">
        <v>1</v>
      </c>
      <c r="BF222">
        <f t="shared" si="98"/>
        <v>-4.4307000000000027E-3</v>
      </c>
      <c r="BG222" s="36">
        <f t="shared" si="99"/>
        <v>0.19997999999999999</v>
      </c>
      <c r="BH222" s="36">
        <v>0</v>
      </c>
      <c r="BI222" s="36">
        <v>0</v>
      </c>
      <c r="BJ222" s="36">
        <v>0.35149999999999998</v>
      </c>
      <c r="BK222" s="36">
        <v>0</v>
      </c>
      <c r="BL222" s="36">
        <v>0</v>
      </c>
      <c r="BM222" s="36">
        <v>0</v>
      </c>
      <c r="BN222">
        <f t="shared" si="100"/>
        <v>0.43462199999999995</v>
      </c>
      <c r="BO222" s="36">
        <v>0</v>
      </c>
      <c r="BP222" s="40">
        <v>0</v>
      </c>
      <c r="BQ222">
        <f t="shared" si="103"/>
        <v>27</v>
      </c>
      <c r="BR222">
        <f t="shared" si="101"/>
        <v>0.27</v>
      </c>
      <c r="BS222">
        <f t="shared" si="104"/>
        <v>27</v>
      </c>
    </row>
    <row r="223" spans="1:71" x14ac:dyDescent="0.15">
      <c r="A223" t="str">
        <f t="shared" si="102"/>
        <v>EW_sand_Ruled_28</v>
      </c>
      <c r="B223" s="42" t="s">
        <v>89</v>
      </c>
      <c r="C223" s="36" t="s">
        <v>277</v>
      </c>
      <c r="D223" s="42" t="s">
        <v>234</v>
      </c>
      <c r="E223" s="36">
        <v>0</v>
      </c>
      <c r="F223">
        <f t="shared" si="83"/>
        <v>120.30919999999999</v>
      </c>
      <c r="G223" s="36">
        <v>0</v>
      </c>
      <c r="H223" s="36">
        <v>0</v>
      </c>
      <c r="I223" s="36">
        <v>1</v>
      </c>
      <c r="J223">
        <f t="shared" si="84"/>
        <v>-2.1545000000000005</v>
      </c>
      <c r="K223" s="36">
        <f t="shared" si="85"/>
        <v>7.6159000000000008</v>
      </c>
      <c r="L223" s="36">
        <v>0</v>
      </c>
      <c r="M223" s="36">
        <v>1</v>
      </c>
      <c r="N223">
        <f t="shared" si="86"/>
        <v>-0.91779999999999995</v>
      </c>
      <c r="O223">
        <f t="shared" si="87"/>
        <v>8.5345040000000001</v>
      </c>
      <c r="P223" s="36">
        <v>0</v>
      </c>
      <c r="Q223" s="36">
        <v>0</v>
      </c>
      <c r="R223">
        <f t="shared" si="88"/>
        <v>0.93434040000000007</v>
      </c>
      <c r="S223" s="36">
        <v>0</v>
      </c>
      <c r="T223" s="36">
        <v>0</v>
      </c>
      <c r="U223" s="36">
        <v>0</v>
      </c>
      <c r="V223" s="36">
        <v>20</v>
      </c>
      <c r="W223" s="36">
        <v>0</v>
      </c>
      <c r="X223" s="36">
        <v>0</v>
      </c>
      <c r="Y223" s="36">
        <v>1</v>
      </c>
      <c r="Z223">
        <f t="shared" si="89"/>
        <v>-0.14236799999999999</v>
      </c>
      <c r="AA223" s="36">
        <v>0.26050000000000001</v>
      </c>
      <c r="AB223" s="36">
        <v>0</v>
      </c>
      <c r="AC223" s="36">
        <v>0</v>
      </c>
      <c r="AD223" s="36">
        <v>17</v>
      </c>
      <c r="AE223" s="36">
        <v>0</v>
      </c>
      <c r="AF223" s="36">
        <v>0</v>
      </c>
      <c r="AG223" s="36">
        <v>0</v>
      </c>
      <c r="AH223" s="36">
        <v>1E-4</v>
      </c>
      <c r="AI223" s="36">
        <v>0</v>
      </c>
      <c r="AJ223" s="36">
        <v>0</v>
      </c>
      <c r="AK223" s="36">
        <v>1</v>
      </c>
      <c r="AL223">
        <f t="shared" si="90"/>
        <v>-2.7004E-2</v>
      </c>
      <c r="AM223">
        <f t="shared" si="91"/>
        <v>1.3222400000000001</v>
      </c>
      <c r="AN223" s="36">
        <v>0</v>
      </c>
      <c r="AO223" s="36">
        <v>1</v>
      </c>
      <c r="AP223">
        <f t="shared" si="92"/>
        <v>-5.0880000000000022E-3</v>
      </c>
      <c r="AQ223">
        <f t="shared" si="93"/>
        <v>0.32340800000000003</v>
      </c>
      <c r="AR223" s="36">
        <v>0</v>
      </c>
      <c r="AS223" s="36">
        <v>1</v>
      </c>
      <c r="AT223">
        <f t="shared" si="94"/>
        <v>-0.12814500000000001</v>
      </c>
      <c r="AU223">
        <f t="shared" si="95"/>
        <v>5.6692</v>
      </c>
      <c r="AV223" s="36">
        <v>0</v>
      </c>
      <c r="AW223" s="36">
        <v>1</v>
      </c>
      <c r="AX223">
        <f t="shared" si="96"/>
        <v>-1.4620000000000003E-2</v>
      </c>
      <c r="AY223">
        <f t="shared" si="97"/>
        <v>0.32305200000000001</v>
      </c>
      <c r="AZ223" s="36">
        <v>0</v>
      </c>
      <c r="BA223" s="36">
        <v>0</v>
      </c>
      <c r="BB223" s="36">
        <v>44.89</v>
      </c>
      <c r="BC223" s="36">
        <v>0</v>
      </c>
      <c r="BD223" s="36">
        <v>0</v>
      </c>
      <c r="BE223" s="36">
        <v>1</v>
      </c>
      <c r="BF223">
        <f t="shared" si="98"/>
        <v>-5.3348000000000007E-3</v>
      </c>
      <c r="BG223" s="36">
        <f t="shared" si="99"/>
        <v>0.20369000000000001</v>
      </c>
      <c r="BH223" s="36">
        <v>0</v>
      </c>
      <c r="BI223" s="36">
        <v>0</v>
      </c>
      <c r="BJ223" s="36">
        <v>0.35149999999999998</v>
      </c>
      <c r="BK223" s="36">
        <v>0</v>
      </c>
      <c r="BL223" s="36">
        <v>0</v>
      </c>
      <c r="BM223" s="36">
        <v>0</v>
      </c>
      <c r="BN223">
        <f t="shared" si="100"/>
        <v>0.439608</v>
      </c>
      <c r="BO223" s="36">
        <v>0</v>
      </c>
      <c r="BP223" s="40">
        <v>0</v>
      </c>
      <c r="BQ223">
        <f t="shared" si="103"/>
        <v>28</v>
      </c>
      <c r="BR223">
        <f t="shared" si="101"/>
        <v>0.28000000000000003</v>
      </c>
      <c r="BS223">
        <f t="shared" si="104"/>
        <v>28</v>
      </c>
    </row>
    <row r="224" spans="1:71" x14ac:dyDescent="0.15">
      <c r="A224" t="str">
        <f t="shared" si="102"/>
        <v>EW_sand_Ruled_29</v>
      </c>
      <c r="B224" s="42" t="s">
        <v>89</v>
      </c>
      <c r="C224" s="36" t="s">
        <v>277</v>
      </c>
      <c r="D224" s="42" t="s">
        <v>234</v>
      </c>
      <c r="E224" s="36">
        <v>0</v>
      </c>
      <c r="F224">
        <f t="shared" si="83"/>
        <v>119.38809999999999</v>
      </c>
      <c r="G224" s="36">
        <v>0</v>
      </c>
      <c r="H224" s="36">
        <v>0</v>
      </c>
      <c r="I224" s="36">
        <v>1</v>
      </c>
      <c r="J224">
        <f t="shared" si="84"/>
        <v>-2.2435</v>
      </c>
      <c r="K224" s="36">
        <f t="shared" si="85"/>
        <v>7.8747999999999996</v>
      </c>
      <c r="L224" s="36">
        <v>0</v>
      </c>
      <c r="M224" s="36">
        <v>1</v>
      </c>
      <c r="N224">
        <f t="shared" si="86"/>
        <v>-0.91779999999999995</v>
      </c>
      <c r="O224">
        <f t="shared" si="87"/>
        <v>8.5275220000000012</v>
      </c>
      <c r="P224" s="36">
        <v>0</v>
      </c>
      <c r="Q224" s="36">
        <v>0</v>
      </c>
      <c r="R224">
        <f t="shared" si="88"/>
        <v>0.93495970000000006</v>
      </c>
      <c r="S224" s="36">
        <v>0</v>
      </c>
      <c r="T224" s="36">
        <v>0</v>
      </c>
      <c r="U224" s="36">
        <v>0</v>
      </c>
      <c r="V224" s="36">
        <v>20</v>
      </c>
      <c r="W224" s="36">
        <v>0</v>
      </c>
      <c r="X224" s="36">
        <v>0</v>
      </c>
      <c r="Y224" s="36">
        <v>1</v>
      </c>
      <c r="Z224">
        <f t="shared" si="89"/>
        <v>-0.140349</v>
      </c>
      <c r="AA224" s="36">
        <v>0.26050000000000001</v>
      </c>
      <c r="AB224" s="36">
        <v>0</v>
      </c>
      <c r="AC224" s="36">
        <v>0</v>
      </c>
      <c r="AD224" s="36">
        <v>17</v>
      </c>
      <c r="AE224" s="36">
        <v>0</v>
      </c>
      <c r="AF224" s="36">
        <v>0</v>
      </c>
      <c r="AG224" s="36">
        <v>0</v>
      </c>
      <c r="AH224" s="36">
        <v>1E-4</v>
      </c>
      <c r="AI224" s="36">
        <v>0</v>
      </c>
      <c r="AJ224" s="36">
        <v>0</v>
      </c>
      <c r="AK224" s="36">
        <v>1</v>
      </c>
      <c r="AL224">
        <f t="shared" si="90"/>
        <v>-3.4021999999999969E-2</v>
      </c>
      <c r="AM224">
        <f t="shared" si="91"/>
        <v>1.35107</v>
      </c>
      <c r="AN224" s="36">
        <v>0</v>
      </c>
      <c r="AO224" s="36">
        <v>1</v>
      </c>
      <c r="AP224">
        <f t="shared" si="92"/>
        <v>-6.6939999999999986E-3</v>
      </c>
      <c r="AQ224">
        <f t="shared" si="93"/>
        <v>0.33140399999999998</v>
      </c>
      <c r="AR224" s="36">
        <v>0</v>
      </c>
      <c r="AS224" s="36">
        <v>1</v>
      </c>
      <c r="AT224">
        <f t="shared" si="94"/>
        <v>-0.132437</v>
      </c>
      <c r="AU224">
        <f t="shared" si="95"/>
        <v>5.6393500000000003</v>
      </c>
      <c r="AV224" s="36">
        <v>0</v>
      </c>
      <c r="AW224" s="36">
        <v>1</v>
      </c>
      <c r="AX224">
        <f t="shared" si="96"/>
        <v>-1.5320499999999999E-2</v>
      </c>
      <c r="AY224">
        <f t="shared" si="97"/>
        <v>0.33102599999999999</v>
      </c>
      <c r="AZ224" s="36">
        <v>0</v>
      </c>
      <c r="BA224" s="36">
        <v>0</v>
      </c>
      <c r="BB224" s="36">
        <v>44.89</v>
      </c>
      <c r="BC224" s="36">
        <v>0</v>
      </c>
      <c r="BD224" s="36">
        <v>0</v>
      </c>
      <c r="BE224" s="36">
        <v>1</v>
      </c>
      <c r="BF224">
        <f t="shared" si="98"/>
        <v>-6.2388999999999986E-3</v>
      </c>
      <c r="BG224" s="36">
        <f t="shared" si="99"/>
        <v>0.20739999999999997</v>
      </c>
      <c r="BH224" s="36">
        <v>0</v>
      </c>
      <c r="BI224" s="36">
        <v>0</v>
      </c>
      <c r="BJ224" s="36">
        <v>0.35149999999999998</v>
      </c>
      <c r="BK224" s="36">
        <v>0</v>
      </c>
      <c r="BL224" s="36">
        <v>0</v>
      </c>
      <c r="BM224" s="36">
        <v>0</v>
      </c>
      <c r="BN224">
        <f t="shared" si="100"/>
        <v>0.44459399999999999</v>
      </c>
      <c r="BO224" s="36">
        <v>0</v>
      </c>
      <c r="BP224" s="40">
        <v>0</v>
      </c>
      <c r="BQ224">
        <f t="shared" si="103"/>
        <v>29</v>
      </c>
      <c r="BR224">
        <f t="shared" si="101"/>
        <v>0.28999999999999998</v>
      </c>
      <c r="BS224">
        <f t="shared" si="104"/>
        <v>29</v>
      </c>
    </row>
    <row r="225" spans="1:71" x14ac:dyDescent="0.15">
      <c r="A225" t="str">
        <f t="shared" si="102"/>
        <v>EW_sand_Ruled_30</v>
      </c>
      <c r="B225" s="42" t="s">
        <v>89</v>
      </c>
      <c r="C225" s="36" t="s">
        <v>277</v>
      </c>
      <c r="D225" s="42" t="s">
        <v>234</v>
      </c>
      <c r="E225" s="36">
        <v>0</v>
      </c>
      <c r="F225">
        <f t="shared" si="83"/>
        <v>118.467</v>
      </c>
      <c r="G225" s="36">
        <v>0</v>
      </c>
      <c r="H225" s="36">
        <v>0</v>
      </c>
      <c r="I225" s="36">
        <v>1</v>
      </c>
      <c r="J225">
        <f t="shared" si="84"/>
        <v>-2.3325</v>
      </c>
      <c r="K225" s="36">
        <f t="shared" si="85"/>
        <v>8.1336999999999993</v>
      </c>
      <c r="L225" s="36">
        <v>0</v>
      </c>
      <c r="M225" s="36">
        <v>1</v>
      </c>
      <c r="N225">
        <f t="shared" si="86"/>
        <v>-0.91779999999999995</v>
      </c>
      <c r="O225">
        <f t="shared" si="87"/>
        <v>8.5205400000000004</v>
      </c>
      <c r="P225" s="36">
        <v>0</v>
      </c>
      <c r="Q225" s="36">
        <v>0</v>
      </c>
      <c r="R225">
        <f t="shared" si="88"/>
        <v>0.93557900000000005</v>
      </c>
      <c r="S225" s="36">
        <v>0</v>
      </c>
      <c r="T225" s="36">
        <v>0</v>
      </c>
      <c r="U225" s="36">
        <v>0</v>
      </c>
      <c r="V225" s="36">
        <v>20</v>
      </c>
      <c r="W225" s="36">
        <v>0</v>
      </c>
      <c r="X225" s="36">
        <v>0</v>
      </c>
      <c r="Y225" s="36">
        <v>1</v>
      </c>
      <c r="Z225">
        <f t="shared" si="89"/>
        <v>-0.13833000000000001</v>
      </c>
      <c r="AA225" s="36">
        <v>0.26050000000000001</v>
      </c>
      <c r="AB225" s="36">
        <v>0</v>
      </c>
      <c r="AC225" s="36">
        <v>0</v>
      </c>
      <c r="AD225" s="36">
        <v>17</v>
      </c>
      <c r="AE225" s="36">
        <v>0</v>
      </c>
      <c r="AF225" s="36">
        <v>0</v>
      </c>
      <c r="AG225" s="36">
        <v>0</v>
      </c>
      <c r="AH225" s="36">
        <v>1E-4</v>
      </c>
      <c r="AI225" s="36">
        <v>0</v>
      </c>
      <c r="AJ225" s="36">
        <v>0</v>
      </c>
      <c r="AK225" s="36">
        <v>1</v>
      </c>
      <c r="AL225">
        <f t="shared" si="90"/>
        <v>-4.1039999999999965E-2</v>
      </c>
      <c r="AM225">
        <f t="shared" si="91"/>
        <v>1.3799000000000001</v>
      </c>
      <c r="AN225" s="36">
        <v>0</v>
      </c>
      <c r="AO225" s="36">
        <v>1</v>
      </c>
      <c r="AP225">
        <f t="shared" si="92"/>
        <v>-8.2999999999999949E-3</v>
      </c>
      <c r="AQ225">
        <f t="shared" si="93"/>
        <v>0.33939999999999998</v>
      </c>
      <c r="AR225" s="36">
        <v>0</v>
      </c>
      <c r="AS225" s="36">
        <v>1</v>
      </c>
      <c r="AT225">
        <f t="shared" si="94"/>
        <v>-0.13672900000000002</v>
      </c>
      <c r="AU225">
        <f t="shared" si="95"/>
        <v>5.6094999999999997</v>
      </c>
      <c r="AV225" s="36">
        <v>0</v>
      </c>
      <c r="AW225" s="36">
        <v>1</v>
      </c>
      <c r="AX225">
        <f t="shared" si="96"/>
        <v>-1.6021000000000001E-2</v>
      </c>
      <c r="AY225">
        <f t="shared" si="97"/>
        <v>0.33899999999999997</v>
      </c>
      <c r="AZ225" s="36">
        <v>0</v>
      </c>
      <c r="BA225" s="36">
        <v>0</v>
      </c>
      <c r="BB225" s="36">
        <v>44.89</v>
      </c>
      <c r="BC225" s="36">
        <v>0</v>
      </c>
      <c r="BD225" s="36">
        <v>0</v>
      </c>
      <c r="BE225" s="36">
        <v>1</v>
      </c>
      <c r="BF225">
        <f t="shared" si="98"/>
        <v>-7.143E-3</v>
      </c>
      <c r="BG225" s="36">
        <f t="shared" si="99"/>
        <v>0.21110999999999999</v>
      </c>
      <c r="BH225" s="36">
        <v>0</v>
      </c>
      <c r="BI225" s="36">
        <v>0</v>
      </c>
      <c r="BJ225" s="36">
        <v>0.35149999999999998</v>
      </c>
      <c r="BK225" s="36">
        <v>0</v>
      </c>
      <c r="BL225" s="36">
        <v>0</v>
      </c>
      <c r="BM225" s="36">
        <v>0</v>
      </c>
      <c r="BN225">
        <f t="shared" si="100"/>
        <v>0.44957999999999998</v>
      </c>
      <c r="BO225" s="36">
        <v>0</v>
      </c>
      <c r="BP225" s="40">
        <v>0</v>
      </c>
      <c r="BQ225">
        <f t="shared" si="103"/>
        <v>30</v>
      </c>
      <c r="BR225">
        <f t="shared" si="101"/>
        <v>0.3</v>
      </c>
      <c r="BS225">
        <f t="shared" si="104"/>
        <v>30</v>
      </c>
    </row>
    <row r="226" spans="1:71" x14ac:dyDescent="0.15">
      <c r="A226" t="str">
        <f t="shared" si="102"/>
        <v>EW_sand_Ruled_31</v>
      </c>
      <c r="B226" s="42" t="s">
        <v>89</v>
      </c>
      <c r="C226" s="36" t="s">
        <v>277</v>
      </c>
      <c r="D226" s="42" t="s">
        <v>234</v>
      </c>
      <c r="E226" s="36">
        <v>0</v>
      </c>
      <c r="F226">
        <f t="shared" si="83"/>
        <v>117.54589999999999</v>
      </c>
      <c r="G226" s="36">
        <v>0</v>
      </c>
      <c r="H226" s="36">
        <v>0</v>
      </c>
      <c r="I226" s="36">
        <v>1</v>
      </c>
      <c r="J226">
        <f t="shared" si="84"/>
        <v>-2.4215</v>
      </c>
      <c r="K226" s="36">
        <f t="shared" si="85"/>
        <v>8.3925999999999998</v>
      </c>
      <c r="L226" s="36">
        <v>0</v>
      </c>
      <c r="M226" s="36">
        <v>1</v>
      </c>
      <c r="N226">
        <f t="shared" si="86"/>
        <v>-0.91779999999999995</v>
      </c>
      <c r="O226">
        <f t="shared" si="87"/>
        <v>8.5135579999999997</v>
      </c>
      <c r="P226" s="36">
        <v>0</v>
      </c>
      <c r="Q226" s="36">
        <v>0</v>
      </c>
      <c r="R226">
        <f t="shared" si="88"/>
        <v>0.93619830000000004</v>
      </c>
      <c r="S226" s="36">
        <v>0</v>
      </c>
      <c r="T226" s="36">
        <v>0</v>
      </c>
      <c r="U226" s="36">
        <v>0</v>
      </c>
      <c r="V226" s="36">
        <v>20</v>
      </c>
      <c r="W226" s="36">
        <v>0</v>
      </c>
      <c r="X226" s="36">
        <v>0</v>
      </c>
      <c r="Y226" s="36">
        <v>1</v>
      </c>
      <c r="Z226">
        <f t="shared" si="89"/>
        <v>-0.13631100000000002</v>
      </c>
      <c r="AA226" s="36">
        <v>0.26050000000000001</v>
      </c>
      <c r="AB226" s="36">
        <v>0</v>
      </c>
      <c r="AC226" s="36">
        <v>0</v>
      </c>
      <c r="AD226" s="36">
        <v>17</v>
      </c>
      <c r="AE226" s="36">
        <v>0</v>
      </c>
      <c r="AF226" s="36">
        <v>0</v>
      </c>
      <c r="AG226" s="36">
        <v>0</v>
      </c>
      <c r="AH226" s="36">
        <v>1E-4</v>
      </c>
      <c r="AI226" s="36">
        <v>0</v>
      </c>
      <c r="AJ226" s="36">
        <v>0</v>
      </c>
      <c r="AK226" s="36">
        <v>1</v>
      </c>
      <c r="AL226">
        <f t="shared" si="90"/>
        <v>-4.805799999999999E-2</v>
      </c>
      <c r="AM226">
        <f t="shared" si="91"/>
        <v>1.40873</v>
      </c>
      <c r="AN226" s="36">
        <v>0</v>
      </c>
      <c r="AO226" s="36">
        <v>1</v>
      </c>
      <c r="AP226">
        <f t="shared" si="92"/>
        <v>-9.9059999999999981E-3</v>
      </c>
      <c r="AQ226">
        <f t="shared" si="93"/>
        <v>0.34739599999999998</v>
      </c>
      <c r="AR226" s="36">
        <v>0</v>
      </c>
      <c r="AS226" s="36">
        <v>1</v>
      </c>
      <c r="AT226">
        <f t="shared" si="94"/>
        <v>-0.14102100000000001</v>
      </c>
      <c r="AU226">
        <f t="shared" si="95"/>
        <v>5.57965</v>
      </c>
      <c r="AV226" s="36">
        <v>0</v>
      </c>
      <c r="AW226" s="36">
        <v>1</v>
      </c>
      <c r="AX226">
        <f t="shared" si="96"/>
        <v>-1.67215E-2</v>
      </c>
      <c r="AY226">
        <f t="shared" si="97"/>
        <v>0.346974</v>
      </c>
      <c r="AZ226" s="36">
        <v>0</v>
      </c>
      <c r="BA226" s="36">
        <v>0</v>
      </c>
      <c r="BB226" s="36">
        <v>44.89</v>
      </c>
      <c r="BC226" s="36">
        <v>0</v>
      </c>
      <c r="BD226" s="36">
        <v>0</v>
      </c>
      <c r="BE226" s="36">
        <v>1</v>
      </c>
      <c r="BF226">
        <f t="shared" si="98"/>
        <v>-8.0471000000000015E-3</v>
      </c>
      <c r="BG226" s="36">
        <f t="shared" si="99"/>
        <v>0.21482000000000001</v>
      </c>
      <c r="BH226" s="36">
        <v>0</v>
      </c>
      <c r="BI226" s="36">
        <v>0</v>
      </c>
      <c r="BJ226" s="36">
        <v>0.35149999999999998</v>
      </c>
      <c r="BK226" s="36">
        <v>0</v>
      </c>
      <c r="BL226" s="36">
        <v>0</v>
      </c>
      <c r="BM226" s="36">
        <v>0</v>
      </c>
      <c r="BN226">
        <f t="shared" si="100"/>
        <v>0.45456599999999997</v>
      </c>
      <c r="BO226" s="36">
        <v>0</v>
      </c>
      <c r="BP226" s="40">
        <v>0</v>
      </c>
      <c r="BQ226">
        <f t="shared" si="103"/>
        <v>31</v>
      </c>
      <c r="BR226">
        <f t="shared" si="101"/>
        <v>0.31</v>
      </c>
      <c r="BS226">
        <f t="shared" si="104"/>
        <v>31</v>
      </c>
    </row>
    <row r="227" spans="1:71" x14ac:dyDescent="0.15">
      <c r="A227" t="str">
        <f t="shared" si="102"/>
        <v>EW_sand_Ruled_32</v>
      </c>
      <c r="B227" s="42" t="s">
        <v>89</v>
      </c>
      <c r="C227" s="36" t="s">
        <v>277</v>
      </c>
      <c r="D227" s="42" t="s">
        <v>234</v>
      </c>
      <c r="E227" s="36">
        <v>0</v>
      </c>
      <c r="F227">
        <f t="shared" si="83"/>
        <v>116.62479999999999</v>
      </c>
      <c r="G227" s="36">
        <v>0</v>
      </c>
      <c r="H227" s="36">
        <v>0</v>
      </c>
      <c r="I227" s="36">
        <v>1</v>
      </c>
      <c r="J227">
        <f t="shared" si="84"/>
        <v>-2.5105000000000004</v>
      </c>
      <c r="K227" s="36">
        <f t="shared" si="85"/>
        <v>8.6515000000000004</v>
      </c>
      <c r="L227" s="36">
        <v>0</v>
      </c>
      <c r="M227" s="36">
        <v>1</v>
      </c>
      <c r="N227">
        <f t="shared" si="86"/>
        <v>-0.91779999999999995</v>
      </c>
      <c r="O227">
        <f t="shared" si="87"/>
        <v>8.5065760000000008</v>
      </c>
      <c r="P227" s="36">
        <v>0</v>
      </c>
      <c r="Q227" s="36">
        <v>0</v>
      </c>
      <c r="R227">
        <f t="shared" si="88"/>
        <v>0.93681760000000003</v>
      </c>
      <c r="S227" s="36">
        <v>0</v>
      </c>
      <c r="T227" s="36">
        <v>0</v>
      </c>
      <c r="U227" s="36">
        <v>0</v>
      </c>
      <c r="V227" s="36">
        <v>20</v>
      </c>
      <c r="W227" s="36">
        <v>0</v>
      </c>
      <c r="X227" s="36">
        <v>0</v>
      </c>
      <c r="Y227" s="36">
        <v>1</v>
      </c>
      <c r="Z227">
        <f t="shared" si="89"/>
        <v>-0.13429199999999999</v>
      </c>
      <c r="AA227" s="36">
        <v>0.26050000000000001</v>
      </c>
      <c r="AB227" s="36">
        <v>0</v>
      </c>
      <c r="AC227" s="36">
        <v>0</v>
      </c>
      <c r="AD227" s="36">
        <v>17</v>
      </c>
      <c r="AE227" s="36">
        <v>0</v>
      </c>
      <c r="AF227" s="36">
        <v>0</v>
      </c>
      <c r="AG227" s="36">
        <v>0</v>
      </c>
      <c r="AH227" s="36">
        <v>1E-4</v>
      </c>
      <c r="AI227" s="36">
        <v>0</v>
      </c>
      <c r="AJ227" s="36">
        <v>0</v>
      </c>
      <c r="AK227" s="36">
        <v>1</v>
      </c>
      <c r="AL227">
        <f t="shared" si="90"/>
        <v>-5.5075999999999986E-2</v>
      </c>
      <c r="AM227">
        <f t="shared" si="91"/>
        <v>1.4375599999999999</v>
      </c>
      <c r="AN227" s="36">
        <v>0</v>
      </c>
      <c r="AO227" s="36">
        <v>1</v>
      </c>
      <c r="AP227">
        <f t="shared" si="92"/>
        <v>-1.1512000000000001E-2</v>
      </c>
      <c r="AQ227">
        <f t="shared" si="93"/>
        <v>0.35539199999999999</v>
      </c>
      <c r="AR227" s="36">
        <v>0</v>
      </c>
      <c r="AS227" s="36">
        <v>1</v>
      </c>
      <c r="AT227">
        <f t="shared" si="94"/>
        <v>-0.14531300000000003</v>
      </c>
      <c r="AU227">
        <f t="shared" si="95"/>
        <v>5.5498000000000003</v>
      </c>
      <c r="AV227" s="36">
        <v>0</v>
      </c>
      <c r="AW227" s="36">
        <v>1</v>
      </c>
      <c r="AX227">
        <f t="shared" si="96"/>
        <v>-1.7422E-2</v>
      </c>
      <c r="AY227">
        <f t="shared" si="97"/>
        <v>0.35494799999999999</v>
      </c>
      <c r="AZ227" s="36">
        <v>0</v>
      </c>
      <c r="BA227" s="36">
        <v>0</v>
      </c>
      <c r="BB227" s="36">
        <v>44.89</v>
      </c>
      <c r="BC227" s="36">
        <v>0</v>
      </c>
      <c r="BD227" s="36">
        <v>0</v>
      </c>
      <c r="BE227" s="36">
        <v>1</v>
      </c>
      <c r="BF227">
        <f t="shared" si="98"/>
        <v>-8.9511999999999994E-3</v>
      </c>
      <c r="BG227" s="36">
        <f t="shared" si="99"/>
        <v>0.21853</v>
      </c>
      <c r="BH227" s="36">
        <v>0</v>
      </c>
      <c r="BI227" s="36">
        <v>0</v>
      </c>
      <c r="BJ227" s="36">
        <v>0.35149999999999998</v>
      </c>
      <c r="BK227" s="36">
        <v>0</v>
      </c>
      <c r="BL227" s="36">
        <v>0</v>
      </c>
      <c r="BM227" s="36">
        <v>0</v>
      </c>
      <c r="BN227">
        <f t="shared" si="100"/>
        <v>0.45955199999999996</v>
      </c>
      <c r="BO227" s="36">
        <v>0</v>
      </c>
      <c r="BP227" s="40">
        <v>0</v>
      </c>
      <c r="BQ227">
        <f t="shared" si="103"/>
        <v>32</v>
      </c>
      <c r="BR227">
        <f t="shared" si="101"/>
        <v>0.32</v>
      </c>
      <c r="BS227">
        <f t="shared" si="104"/>
        <v>32</v>
      </c>
    </row>
    <row r="228" spans="1:71" x14ac:dyDescent="0.15">
      <c r="A228" t="str">
        <f t="shared" si="102"/>
        <v>EW_sand_Ruled_33</v>
      </c>
      <c r="B228" s="42" t="s">
        <v>89</v>
      </c>
      <c r="C228" s="36" t="s">
        <v>277</v>
      </c>
      <c r="D228" s="42" t="s">
        <v>234</v>
      </c>
      <c r="E228" s="36">
        <v>0</v>
      </c>
      <c r="F228">
        <f t="shared" si="83"/>
        <v>115.7037</v>
      </c>
      <c r="G228" s="36">
        <v>0</v>
      </c>
      <c r="H228" s="36">
        <v>0</v>
      </c>
      <c r="I228" s="36">
        <v>1</v>
      </c>
      <c r="J228">
        <f t="shared" si="84"/>
        <v>-2.5995000000000004</v>
      </c>
      <c r="K228" s="36">
        <f t="shared" si="85"/>
        <v>8.910400000000001</v>
      </c>
      <c r="L228" s="36">
        <v>0</v>
      </c>
      <c r="M228" s="36">
        <v>1</v>
      </c>
      <c r="N228">
        <f t="shared" si="86"/>
        <v>-0.91779999999999995</v>
      </c>
      <c r="O228">
        <f t="shared" si="87"/>
        <v>8.4995940000000001</v>
      </c>
      <c r="P228" s="36">
        <v>0</v>
      </c>
      <c r="Q228" s="36">
        <v>0</v>
      </c>
      <c r="R228">
        <f t="shared" si="88"/>
        <v>0.93743690000000002</v>
      </c>
      <c r="S228" s="36">
        <v>0</v>
      </c>
      <c r="T228" s="36">
        <v>0</v>
      </c>
      <c r="U228" s="36">
        <v>0</v>
      </c>
      <c r="V228" s="36">
        <v>20</v>
      </c>
      <c r="W228" s="36">
        <v>0</v>
      </c>
      <c r="X228" s="36">
        <v>0</v>
      </c>
      <c r="Y228" s="36">
        <v>1</v>
      </c>
      <c r="Z228">
        <f t="shared" si="89"/>
        <v>-0.13227299999999997</v>
      </c>
      <c r="AA228" s="36">
        <v>0.26050000000000001</v>
      </c>
      <c r="AB228" s="36">
        <v>0</v>
      </c>
      <c r="AC228" s="36">
        <v>0</v>
      </c>
      <c r="AD228" s="36">
        <v>17</v>
      </c>
      <c r="AE228" s="36">
        <v>0</v>
      </c>
      <c r="AF228" s="36">
        <v>0</v>
      </c>
      <c r="AG228" s="36">
        <v>0</v>
      </c>
      <c r="AH228" s="36">
        <v>1E-4</v>
      </c>
      <c r="AI228" s="36">
        <v>0</v>
      </c>
      <c r="AJ228" s="36">
        <v>0</v>
      </c>
      <c r="AK228" s="36">
        <v>1</v>
      </c>
      <c r="AL228">
        <f t="shared" si="90"/>
        <v>-6.2093999999999983E-2</v>
      </c>
      <c r="AM228">
        <f t="shared" si="91"/>
        <v>1.4663900000000001</v>
      </c>
      <c r="AN228" s="36">
        <v>0</v>
      </c>
      <c r="AO228" s="36">
        <v>1</v>
      </c>
      <c r="AP228">
        <f t="shared" si="92"/>
        <v>-1.3118000000000005E-2</v>
      </c>
      <c r="AQ228">
        <f t="shared" si="93"/>
        <v>0.36338799999999999</v>
      </c>
      <c r="AR228" s="36">
        <v>0</v>
      </c>
      <c r="AS228" s="36">
        <v>1</v>
      </c>
      <c r="AT228">
        <f t="shared" si="94"/>
        <v>-0.14960500000000002</v>
      </c>
      <c r="AU228">
        <f t="shared" si="95"/>
        <v>5.5199499999999997</v>
      </c>
      <c r="AV228" s="36">
        <v>0</v>
      </c>
      <c r="AW228" s="36">
        <v>1</v>
      </c>
      <c r="AX228">
        <f t="shared" si="96"/>
        <v>-1.81225E-2</v>
      </c>
      <c r="AY228">
        <f t="shared" si="97"/>
        <v>0.36292199999999997</v>
      </c>
      <c r="AZ228" s="36">
        <v>0</v>
      </c>
      <c r="BA228" s="36">
        <v>0</v>
      </c>
      <c r="BB228" s="36">
        <v>44.89</v>
      </c>
      <c r="BC228" s="36">
        <v>0</v>
      </c>
      <c r="BD228" s="36">
        <v>0</v>
      </c>
      <c r="BE228" s="36">
        <v>1</v>
      </c>
      <c r="BF228">
        <f t="shared" si="98"/>
        <v>-9.8553000000000009E-3</v>
      </c>
      <c r="BG228" s="36">
        <f t="shared" si="99"/>
        <v>0.22223999999999999</v>
      </c>
      <c r="BH228" s="36">
        <v>0</v>
      </c>
      <c r="BI228" s="36">
        <v>0</v>
      </c>
      <c r="BJ228" s="36">
        <v>0.35149999999999998</v>
      </c>
      <c r="BK228" s="36">
        <v>0</v>
      </c>
      <c r="BL228" s="36">
        <v>0</v>
      </c>
      <c r="BM228" s="36">
        <v>0</v>
      </c>
      <c r="BN228">
        <f t="shared" si="100"/>
        <v>0.46453800000000001</v>
      </c>
      <c r="BO228" s="36">
        <v>0</v>
      </c>
      <c r="BP228" s="40">
        <v>0</v>
      </c>
      <c r="BQ228">
        <f t="shared" si="103"/>
        <v>33</v>
      </c>
      <c r="BR228">
        <f t="shared" si="101"/>
        <v>0.33</v>
      </c>
      <c r="BS228">
        <f t="shared" si="104"/>
        <v>33</v>
      </c>
    </row>
    <row r="229" spans="1:71" x14ac:dyDescent="0.15">
      <c r="A229" t="str">
        <f t="shared" si="102"/>
        <v>EW_sand_Ruled_34</v>
      </c>
      <c r="B229" s="42" t="s">
        <v>89</v>
      </c>
      <c r="C229" s="36" t="s">
        <v>277</v>
      </c>
      <c r="D229" s="42" t="s">
        <v>234</v>
      </c>
      <c r="E229" s="36">
        <v>0</v>
      </c>
      <c r="F229">
        <f t="shared" si="83"/>
        <v>114.78259999999999</v>
      </c>
      <c r="G229" s="36">
        <v>0</v>
      </c>
      <c r="H229" s="36">
        <v>0</v>
      </c>
      <c r="I229" s="36">
        <v>1</v>
      </c>
      <c r="J229">
        <f t="shared" si="84"/>
        <v>-2.6885000000000003</v>
      </c>
      <c r="K229" s="36">
        <f t="shared" si="85"/>
        <v>9.1692999999999998</v>
      </c>
      <c r="L229" s="36">
        <v>0</v>
      </c>
      <c r="M229" s="36">
        <v>1</v>
      </c>
      <c r="N229">
        <f t="shared" si="86"/>
        <v>-0.91779999999999995</v>
      </c>
      <c r="O229">
        <f t="shared" si="87"/>
        <v>8.4926120000000012</v>
      </c>
      <c r="P229" s="36">
        <v>0</v>
      </c>
      <c r="Q229" s="36">
        <v>0</v>
      </c>
      <c r="R229">
        <f t="shared" si="88"/>
        <v>0.93805620000000001</v>
      </c>
      <c r="S229" s="36">
        <v>0</v>
      </c>
      <c r="T229" s="36">
        <v>0</v>
      </c>
      <c r="U229" s="36">
        <v>0</v>
      </c>
      <c r="V229" s="36">
        <v>20</v>
      </c>
      <c r="W229" s="36">
        <v>0</v>
      </c>
      <c r="X229" s="36">
        <v>0</v>
      </c>
      <c r="Y229" s="36">
        <v>1</v>
      </c>
      <c r="Z229">
        <f t="shared" si="89"/>
        <v>-0.13025399999999998</v>
      </c>
      <c r="AA229" s="36">
        <v>0.26050000000000001</v>
      </c>
      <c r="AB229" s="36">
        <v>0</v>
      </c>
      <c r="AC229" s="36">
        <v>0</v>
      </c>
      <c r="AD229" s="36">
        <v>17</v>
      </c>
      <c r="AE229" s="36">
        <v>0</v>
      </c>
      <c r="AF229" s="36">
        <v>0</v>
      </c>
      <c r="AG229" s="36">
        <v>0</v>
      </c>
      <c r="AH229" s="36">
        <v>1E-4</v>
      </c>
      <c r="AI229" s="36">
        <v>0</v>
      </c>
      <c r="AJ229" s="36">
        <v>0</v>
      </c>
      <c r="AK229" s="36">
        <v>1</v>
      </c>
      <c r="AL229">
        <f t="shared" si="90"/>
        <v>-6.9112000000000007E-2</v>
      </c>
      <c r="AM229">
        <f t="shared" si="91"/>
        <v>1.4952200000000002</v>
      </c>
      <c r="AN229" s="36">
        <v>0</v>
      </c>
      <c r="AO229" s="36">
        <v>1</v>
      </c>
      <c r="AP229">
        <f t="shared" si="92"/>
        <v>-1.4724000000000001E-2</v>
      </c>
      <c r="AQ229">
        <f t="shared" si="93"/>
        <v>0.37138399999999999</v>
      </c>
      <c r="AR229" s="36">
        <v>0</v>
      </c>
      <c r="AS229" s="36">
        <v>1</v>
      </c>
      <c r="AT229">
        <f t="shared" si="94"/>
        <v>-0.15389700000000003</v>
      </c>
      <c r="AU229">
        <f t="shared" si="95"/>
        <v>5.4901</v>
      </c>
      <c r="AV229" s="36">
        <v>0</v>
      </c>
      <c r="AW229" s="36">
        <v>1</v>
      </c>
      <c r="AX229">
        <f t="shared" si="96"/>
        <v>-1.8822999999999999E-2</v>
      </c>
      <c r="AY229">
        <f t="shared" si="97"/>
        <v>0.370896</v>
      </c>
      <c r="AZ229" s="36">
        <v>0</v>
      </c>
      <c r="BA229" s="36">
        <v>0</v>
      </c>
      <c r="BB229" s="36">
        <v>44.89</v>
      </c>
      <c r="BC229" s="36">
        <v>0</v>
      </c>
      <c r="BD229" s="36">
        <v>0</v>
      </c>
      <c r="BE229" s="36">
        <v>1</v>
      </c>
      <c r="BF229">
        <f t="shared" si="98"/>
        <v>-1.0759400000000002E-2</v>
      </c>
      <c r="BG229" s="36">
        <f t="shared" si="99"/>
        <v>0.22594999999999998</v>
      </c>
      <c r="BH229" s="36">
        <v>0</v>
      </c>
      <c r="BI229" s="36">
        <v>0</v>
      </c>
      <c r="BJ229" s="36">
        <v>0.35149999999999998</v>
      </c>
      <c r="BK229" s="36">
        <v>0</v>
      </c>
      <c r="BL229" s="36">
        <v>0</v>
      </c>
      <c r="BM229" s="36">
        <v>0</v>
      </c>
      <c r="BN229">
        <f t="shared" si="100"/>
        <v>0.469524</v>
      </c>
      <c r="BO229" s="36">
        <v>0</v>
      </c>
      <c r="BP229" s="40">
        <v>0</v>
      </c>
      <c r="BQ229">
        <f t="shared" si="103"/>
        <v>34</v>
      </c>
      <c r="BR229">
        <f t="shared" si="101"/>
        <v>0.34</v>
      </c>
      <c r="BS229">
        <f t="shared" si="104"/>
        <v>34</v>
      </c>
    </row>
    <row r="230" spans="1:71" x14ac:dyDescent="0.15">
      <c r="A230" t="str">
        <f t="shared" si="102"/>
        <v>EW_sand_Ruled_35</v>
      </c>
      <c r="B230" s="42" t="s">
        <v>89</v>
      </c>
      <c r="C230" s="36" t="s">
        <v>277</v>
      </c>
      <c r="D230" s="42" t="s">
        <v>234</v>
      </c>
      <c r="E230" s="36">
        <v>0</v>
      </c>
      <c r="F230">
        <f t="shared" si="83"/>
        <v>113.86150000000001</v>
      </c>
      <c r="G230" s="36">
        <v>0</v>
      </c>
      <c r="H230" s="36">
        <v>0</v>
      </c>
      <c r="I230" s="36">
        <v>1</v>
      </c>
      <c r="J230">
        <f t="shared" si="84"/>
        <v>-2.7774999999999999</v>
      </c>
      <c r="K230" s="36">
        <f t="shared" si="85"/>
        <v>9.4281999999999986</v>
      </c>
      <c r="L230" s="36">
        <v>0</v>
      </c>
      <c r="M230" s="36">
        <v>1</v>
      </c>
      <c r="N230">
        <f t="shared" si="86"/>
        <v>-0.91779999999999995</v>
      </c>
      <c r="O230">
        <f t="shared" si="87"/>
        <v>8.4856300000000005</v>
      </c>
      <c r="P230" s="36">
        <v>0</v>
      </c>
      <c r="Q230" s="36">
        <v>0</v>
      </c>
      <c r="R230">
        <f t="shared" si="88"/>
        <v>0.9386755</v>
      </c>
      <c r="S230" s="36">
        <v>0</v>
      </c>
      <c r="T230" s="36">
        <v>0</v>
      </c>
      <c r="U230" s="36">
        <v>0</v>
      </c>
      <c r="V230" s="36">
        <v>20</v>
      </c>
      <c r="W230" s="36">
        <v>0</v>
      </c>
      <c r="X230" s="36">
        <v>0</v>
      </c>
      <c r="Y230" s="36">
        <v>1</v>
      </c>
      <c r="Z230">
        <f t="shared" si="89"/>
        <v>-0.12823499999999999</v>
      </c>
      <c r="AA230" s="36">
        <v>0.26050000000000001</v>
      </c>
      <c r="AB230" s="36">
        <v>0</v>
      </c>
      <c r="AC230" s="36">
        <v>0</v>
      </c>
      <c r="AD230" s="36">
        <v>17</v>
      </c>
      <c r="AE230" s="36">
        <v>0</v>
      </c>
      <c r="AF230" s="36">
        <v>0</v>
      </c>
      <c r="AG230" s="36">
        <v>0</v>
      </c>
      <c r="AH230" s="36">
        <v>1E-4</v>
      </c>
      <c r="AI230" s="36">
        <v>0</v>
      </c>
      <c r="AJ230" s="36">
        <v>0</v>
      </c>
      <c r="AK230" s="36">
        <v>1</v>
      </c>
      <c r="AL230">
        <f t="shared" si="90"/>
        <v>-7.6129999999999975E-2</v>
      </c>
      <c r="AM230">
        <f t="shared" si="91"/>
        <v>1.5240499999999999</v>
      </c>
      <c r="AN230" s="36">
        <v>0</v>
      </c>
      <c r="AO230" s="36">
        <v>1</v>
      </c>
      <c r="AP230">
        <f t="shared" si="92"/>
        <v>-1.6329999999999997E-2</v>
      </c>
      <c r="AQ230">
        <f t="shared" si="93"/>
        <v>0.37938</v>
      </c>
      <c r="AR230" s="36">
        <v>0</v>
      </c>
      <c r="AS230" s="36">
        <v>1</v>
      </c>
      <c r="AT230">
        <f t="shared" si="94"/>
        <v>-0.158189</v>
      </c>
      <c r="AU230">
        <f t="shared" si="95"/>
        <v>5.4602500000000003</v>
      </c>
      <c r="AV230" s="36">
        <v>0</v>
      </c>
      <c r="AW230" s="36">
        <v>1</v>
      </c>
      <c r="AX230">
        <f t="shared" si="96"/>
        <v>-1.9523499999999999E-2</v>
      </c>
      <c r="AY230">
        <f t="shared" si="97"/>
        <v>0.37886999999999998</v>
      </c>
      <c r="AZ230" s="36">
        <v>0</v>
      </c>
      <c r="BA230" s="36">
        <v>0</v>
      </c>
      <c r="BB230" s="36">
        <v>44.89</v>
      </c>
      <c r="BC230" s="36">
        <v>0</v>
      </c>
      <c r="BD230" s="36">
        <v>0</v>
      </c>
      <c r="BE230" s="36">
        <v>1</v>
      </c>
      <c r="BF230">
        <f t="shared" si="98"/>
        <v>-1.1663499999999997E-2</v>
      </c>
      <c r="BG230" s="36">
        <f t="shared" si="99"/>
        <v>0.22965999999999998</v>
      </c>
      <c r="BH230" s="36">
        <v>0</v>
      </c>
      <c r="BI230" s="36">
        <v>0</v>
      </c>
      <c r="BJ230" s="36">
        <v>0.35149999999999998</v>
      </c>
      <c r="BK230" s="36">
        <v>0</v>
      </c>
      <c r="BL230" s="36">
        <v>0</v>
      </c>
      <c r="BM230" s="36">
        <v>0</v>
      </c>
      <c r="BN230">
        <f t="shared" si="100"/>
        <v>0.47450999999999999</v>
      </c>
      <c r="BO230" s="36">
        <v>0</v>
      </c>
      <c r="BP230" s="40">
        <v>0</v>
      </c>
      <c r="BQ230">
        <f t="shared" si="103"/>
        <v>35</v>
      </c>
      <c r="BR230">
        <f t="shared" si="101"/>
        <v>0.35</v>
      </c>
      <c r="BS230">
        <f t="shared" si="104"/>
        <v>35</v>
      </c>
    </row>
    <row r="231" spans="1:71" x14ac:dyDescent="0.15">
      <c r="A231" t="str">
        <f t="shared" si="102"/>
        <v>EW_sand_Ruled_36</v>
      </c>
      <c r="B231" s="42" t="s">
        <v>89</v>
      </c>
      <c r="C231" s="36" t="s">
        <v>277</v>
      </c>
      <c r="D231" s="42" t="s">
        <v>234</v>
      </c>
      <c r="E231" s="36">
        <v>0</v>
      </c>
      <c r="F231">
        <f t="shared" si="83"/>
        <v>112.9404</v>
      </c>
      <c r="G231" s="36">
        <v>0</v>
      </c>
      <c r="H231" s="36">
        <v>0</v>
      </c>
      <c r="I231" s="36">
        <v>1</v>
      </c>
      <c r="J231">
        <f t="shared" si="84"/>
        <v>-2.8665000000000003</v>
      </c>
      <c r="K231" s="36">
        <f t="shared" si="85"/>
        <v>9.6870999999999992</v>
      </c>
      <c r="L231" s="36">
        <v>0</v>
      </c>
      <c r="M231" s="36">
        <v>1</v>
      </c>
      <c r="N231">
        <f t="shared" si="86"/>
        <v>-0.91779999999999995</v>
      </c>
      <c r="O231">
        <f t="shared" si="87"/>
        <v>8.4786479999999997</v>
      </c>
      <c r="P231" s="36">
        <v>0</v>
      </c>
      <c r="Q231" s="36">
        <v>0</v>
      </c>
      <c r="R231">
        <f t="shared" si="88"/>
        <v>0.93929479999999999</v>
      </c>
      <c r="S231" s="36">
        <v>0</v>
      </c>
      <c r="T231" s="36">
        <v>0</v>
      </c>
      <c r="U231" s="36">
        <v>0</v>
      </c>
      <c r="V231" s="36">
        <v>20</v>
      </c>
      <c r="W231" s="36">
        <v>0</v>
      </c>
      <c r="X231" s="36">
        <v>0</v>
      </c>
      <c r="Y231" s="36">
        <v>1</v>
      </c>
      <c r="Z231">
        <f t="shared" si="89"/>
        <v>-0.12621599999999999</v>
      </c>
      <c r="AA231" s="36">
        <v>0.26050000000000001</v>
      </c>
      <c r="AB231" s="36">
        <v>0</v>
      </c>
      <c r="AC231" s="36">
        <v>0</v>
      </c>
      <c r="AD231" s="36">
        <v>17</v>
      </c>
      <c r="AE231" s="36">
        <v>0</v>
      </c>
      <c r="AF231" s="36">
        <v>0</v>
      </c>
      <c r="AG231" s="36">
        <v>0</v>
      </c>
      <c r="AH231" s="36">
        <v>1E-4</v>
      </c>
      <c r="AI231" s="36">
        <v>0</v>
      </c>
      <c r="AJ231" s="36">
        <v>0</v>
      </c>
      <c r="AK231" s="36">
        <v>1</v>
      </c>
      <c r="AL231">
        <f t="shared" si="90"/>
        <v>-8.3147999999999972E-2</v>
      </c>
      <c r="AM231">
        <f t="shared" si="91"/>
        <v>1.55288</v>
      </c>
      <c r="AN231" s="36">
        <v>0</v>
      </c>
      <c r="AO231" s="36">
        <v>1</v>
      </c>
      <c r="AP231">
        <f t="shared" si="92"/>
        <v>-1.7935999999999994E-2</v>
      </c>
      <c r="AQ231">
        <f t="shared" si="93"/>
        <v>0.387376</v>
      </c>
      <c r="AR231" s="36">
        <v>0</v>
      </c>
      <c r="AS231" s="36">
        <v>1</v>
      </c>
      <c r="AT231">
        <f t="shared" si="94"/>
        <v>-0.16248100000000001</v>
      </c>
      <c r="AU231">
        <f t="shared" si="95"/>
        <v>5.4303999999999997</v>
      </c>
      <c r="AV231" s="36">
        <v>0</v>
      </c>
      <c r="AW231" s="36">
        <v>1</v>
      </c>
      <c r="AX231">
        <f t="shared" si="96"/>
        <v>-2.0223999999999999E-2</v>
      </c>
      <c r="AY231">
        <f t="shared" si="97"/>
        <v>0.38684399999999997</v>
      </c>
      <c r="AZ231" s="36">
        <v>0</v>
      </c>
      <c r="BA231" s="36">
        <v>0</v>
      </c>
      <c r="BB231" s="36">
        <v>44.89</v>
      </c>
      <c r="BC231" s="36">
        <v>0</v>
      </c>
      <c r="BD231" s="36">
        <v>0</v>
      </c>
      <c r="BE231" s="36">
        <v>1</v>
      </c>
      <c r="BF231">
        <f t="shared" si="98"/>
        <v>-1.2567600000000002E-2</v>
      </c>
      <c r="BG231" s="36">
        <f t="shared" si="99"/>
        <v>0.23336999999999997</v>
      </c>
      <c r="BH231" s="36">
        <v>0</v>
      </c>
      <c r="BI231" s="36">
        <v>0</v>
      </c>
      <c r="BJ231" s="36">
        <v>0.35149999999999998</v>
      </c>
      <c r="BK231" s="36">
        <v>0</v>
      </c>
      <c r="BL231" s="36">
        <v>0</v>
      </c>
      <c r="BM231" s="36">
        <v>0</v>
      </c>
      <c r="BN231">
        <f t="shared" si="100"/>
        <v>0.47949599999999998</v>
      </c>
      <c r="BO231" s="36">
        <v>0</v>
      </c>
      <c r="BP231" s="40">
        <v>0</v>
      </c>
      <c r="BQ231">
        <f t="shared" si="103"/>
        <v>36</v>
      </c>
      <c r="BR231">
        <f t="shared" si="101"/>
        <v>0.36</v>
      </c>
      <c r="BS231">
        <f t="shared" si="104"/>
        <v>36</v>
      </c>
    </row>
    <row r="232" spans="1:71" x14ac:dyDescent="0.15">
      <c r="A232" t="str">
        <f t="shared" si="102"/>
        <v>EW_sand_Ruled_37</v>
      </c>
      <c r="B232" s="42" t="s">
        <v>89</v>
      </c>
      <c r="C232" s="36" t="s">
        <v>277</v>
      </c>
      <c r="D232" s="42" t="s">
        <v>234</v>
      </c>
      <c r="E232" s="36">
        <v>0</v>
      </c>
      <c r="F232">
        <f t="shared" si="83"/>
        <v>112.01929999999999</v>
      </c>
      <c r="G232" s="36">
        <v>0</v>
      </c>
      <c r="H232" s="36">
        <v>0</v>
      </c>
      <c r="I232" s="36">
        <v>1</v>
      </c>
      <c r="J232">
        <f t="shared" si="84"/>
        <v>-2.9555000000000002</v>
      </c>
      <c r="K232" s="36">
        <f t="shared" si="85"/>
        <v>9.9459999999999997</v>
      </c>
      <c r="L232" s="36">
        <v>0</v>
      </c>
      <c r="M232" s="36">
        <v>1</v>
      </c>
      <c r="N232">
        <f t="shared" si="86"/>
        <v>-0.91779999999999995</v>
      </c>
      <c r="O232">
        <f t="shared" si="87"/>
        <v>8.4716660000000008</v>
      </c>
      <c r="P232" s="36">
        <v>0</v>
      </c>
      <c r="Q232" s="36">
        <v>0</v>
      </c>
      <c r="R232">
        <f t="shared" si="88"/>
        <v>0.93991410000000009</v>
      </c>
      <c r="S232" s="36">
        <v>0</v>
      </c>
      <c r="T232" s="36">
        <v>0</v>
      </c>
      <c r="U232" s="36">
        <v>0</v>
      </c>
      <c r="V232" s="36">
        <v>20</v>
      </c>
      <c r="W232" s="36">
        <v>0</v>
      </c>
      <c r="X232" s="36">
        <v>0</v>
      </c>
      <c r="Y232" s="36">
        <v>1</v>
      </c>
      <c r="Z232">
        <f t="shared" si="89"/>
        <v>-0.124197</v>
      </c>
      <c r="AA232" s="36">
        <v>0.26050000000000001</v>
      </c>
      <c r="AB232" s="36">
        <v>0</v>
      </c>
      <c r="AC232" s="36">
        <v>0</v>
      </c>
      <c r="AD232" s="36">
        <v>17</v>
      </c>
      <c r="AE232" s="36">
        <v>0</v>
      </c>
      <c r="AF232" s="36">
        <v>0</v>
      </c>
      <c r="AG232" s="36">
        <v>0</v>
      </c>
      <c r="AH232" s="36">
        <v>1E-4</v>
      </c>
      <c r="AI232" s="36">
        <v>0</v>
      </c>
      <c r="AJ232" s="36">
        <v>0</v>
      </c>
      <c r="AK232" s="36">
        <v>1</v>
      </c>
      <c r="AL232">
        <f t="shared" si="90"/>
        <v>-9.0165999999999996E-2</v>
      </c>
      <c r="AM232">
        <f t="shared" si="91"/>
        <v>1.5817100000000002</v>
      </c>
      <c r="AN232" s="36">
        <v>0</v>
      </c>
      <c r="AO232" s="36">
        <v>1</v>
      </c>
      <c r="AP232">
        <f t="shared" si="92"/>
        <v>-1.9541999999999997E-2</v>
      </c>
      <c r="AQ232">
        <f t="shared" si="93"/>
        <v>0.395372</v>
      </c>
      <c r="AR232" s="36">
        <v>0</v>
      </c>
      <c r="AS232" s="36">
        <v>1</v>
      </c>
      <c r="AT232">
        <f t="shared" si="94"/>
        <v>-0.166773</v>
      </c>
      <c r="AU232">
        <f t="shared" si="95"/>
        <v>5.40055</v>
      </c>
      <c r="AV232" s="36">
        <v>0</v>
      </c>
      <c r="AW232" s="36">
        <v>1</v>
      </c>
      <c r="AX232">
        <f t="shared" si="96"/>
        <v>-2.0924499999999999E-2</v>
      </c>
      <c r="AY232">
        <f t="shared" si="97"/>
        <v>0.394818</v>
      </c>
      <c r="AZ232" s="36">
        <v>0</v>
      </c>
      <c r="BA232" s="36">
        <v>0</v>
      </c>
      <c r="BB232" s="36">
        <v>44.89</v>
      </c>
      <c r="BC232" s="36">
        <v>0</v>
      </c>
      <c r="BD232" s="36">
        <v>0</v>
      </c>
      <c r="BE232" s="36">
        <v>1</v>
      </c>
      <c r="BF232">
        <f t="shared" si="98"/>
        <v>-1.34717E-2</v>
      </c>
      <c r="BG232" s="36">
        <f t="shared" si="99"/>
        <v>0.23708000000000001</v>
      </c>
      <c r="BH232" s="36">
        <v>0</v>
      </c>
      <c r="BI232" s="36">
        <v>0</v>
      </c>
      <c r="BJ232" s="36">
        <v>0.35149999999999998</v>
      </c>
      <c r="BK232" s="36">
        <v>0</v>
      </c>
      <c r="BL232" s="36">
        <v>0</v>
      </c>
      <c r="BM232" s="36">
        <v>0</v>
      </c>
      <c r="BN232">
        <f t="shared" si="100"/>
        <v>0.48448199999999997</v>
      </c>
      <c r="BO232" s="36">
        <v>0</v>
      </c>
      <c r="BP232" s="40">
        <v>0</v>
      </c>
      <c r="BQ232">
        <f t="shared" si="103"/>
        <v>37</v>
      </c>
      <c r="BR232">
        <f t="shared" si="101"/>
        <v>0.37</v>
      </c>
      <c r="BS232">
        <f t="shared" si="104"/>
        <v>37</v>
      </c>
    </row>
    <row r="233" spans="1:71" x14ac:dyDescent="0.15">
      <c r="A233" t="str">
        <f t="shared" si="102"/>
        <v>EW_sand_Ruled_38</v>
      </c>
      <c r="B233" s="42" t="s">
        <v>89</v>
      </c>
      <c r="C233" s="36" t="s">
        <v>277</v>
      </c>
      <c r="D233" s="42" t="s">
        <v>234</v>
      </c>
      <c r="E233" s="36">
        <v>0</v>
      </c>
      <c r="F233">
        <f t="shared" si="83"/>
        <v>111.09819999999999</v>
      </c>
      <c r="G233" s="36">
        <v>0</v>
      </c>
      <c r="H233" s="36">
        <v>0</v>
      </c>
      <c r="I233" s="36">
        <v>1</v>
      </c>
      <c r="J233">
        <f t="shared" si="84"/>
        <v>-3.0445000000000002</v>
      </c>
      <c r="K233" s="36">
        <f t="shared" si="85"/>
        <v>10.2049</v>
      </c>
      <c r="L233" s="36">
        <v>0</v>
      </c>
      <c r="M233" s="36">
        <v>1</v>
      </c>
      <c r="N233">
        <f t="shared" si="86"/>
        <v>-0.91779999999999995</v>
      </c>
      <c r="O233">
        <f t="shared" si="87"/>
        <v>8.4646840000000001</v>
      </c>
      <c r="P233" s="36">
        <v>0</v>
      </c>
      <c r="Q233" s="36">
        <v>0</v>
      </c>
      <c r="R233">
        <f t="shared" si="88"/>
        <v>0.94053340000000007</v>
      </c>
      <c r="S233" s="36">
        <v>0</v>
      </c>
      <c r="T233" s="36">
        <v>0</v>
      </c>
      <c r="U233" s="36">
        <v>0</v>
      </c>
      <c r="V233" s="36">
        <v>20</v>
      </c>
      <c r="W233" s="36">
        <v>0</v>
      </c>
      <c r="X233" s="36">
        <v>0</v>
      </c>
      <c r="Y233" s="36">
        <v>1</v>
      </c>
      <c r="Z233">
        <f t="shared" si="89"/>
        <v>-0.12217799999999999</v>
      </c>
      <c r="AA233" s="36">
        <v>0.26050000000000001</v>
      </c>
      <c r="AB233" s="36">
        <v>0</v>
      </c>
      <c r="AC233" s="36">
        <v>0</v>
      </c>
      <c r="AD233" s="36">
        <v>17</v>
      </c>
      <c r="AE233" s="36">
        <v>0</v>
      </c>
      <c r="AF233" s="36">
        <v>0</v>
      </c>
      <c r="AG233" s="36">
        <v>0</v>
      </c>
      <c r="AH233" s="36">
        <v>1E-4</v>
      </c>
      <c r="AI233" s="36">
        <v>0</v>
      </c>
      <c r="AJ233" s="36">
        <v>0</v>
      </c>
      <c r="AK233" s="36">
        <v>1</v>
      </c>
      <c r="AL233">
        <f t="shared" si="90"/>
        <v>-9.7183999999999965E-2</v>
      </c>
      <c r="AM233">
        <f t="shared" si="91"/>
        <v>1.6105399999999999</v>
      </c>
      <c r="AN233" s="36">
        <v>0</v>
      </c>
      <c r="AO233" s="36">
        <v>1</v>
      </c>
      <c r="AP233">
        <f t="shared" si="92"/>
        <v>-2.1148E-2</v>
      </c>
      <c r="AQ233">
        <f t="shared" si="93"/>
        <v>0.403368</v>
      </c>
      <c r="AR233" s="36">
        <v>0</v>
      </c>
      <c r="AS233" s="36">
        <v>1</v>
      </c>
      <c r="AT233">
        <f t="shared" si="94"/>
        <v>-0.17106500000000002</v>
      </c>
      <c r="AU233">
        <f t="shared" si="95"/>
        <v>5.3707000000000003</v>
      </c>
      <c r="AV233" s="36">
        <v>0</v>
      </c>
      <c r="AW233" s="36">
        <v>1</v>
      </c>
      <c r="AX233">
        <f t="shared" si="96"/>
        <v>-2.1624999999999998E-2</v>
      </c>
      <c r="AY233">
        <f t="shared" si="97"/>
        <v>0.40279199999999998</v>
      </c>
      <c r="AZ233" s="36">
        <v>0</v>
      </c>
      <c r="BA233" s="36">
        <v>0</v>
      </c>
      <c r="BB233" s="36">
        <v>44.89</v>
      </c>
      <c r="BC233" s="36">
        <v>0</v>
      </c>
      <c r="BD233" s="36">
        <v>0</v>
      </c>
      <c r="BE233" s="36">
        <v>1</v>
      </c>
      <c r="BF233">
        <f t="shared" si="98"/>
        <v>-1.4375799999999998E-2</v>
      </c>
      <c r="BG233" s="36">
        <f t="shared" si="99"/>
        <v>0.24079</v>
      </c>
      <c r="BH233" s="36">
        <v>0</v>
      </c>
      <c r="BI233" s="36">
        <v>0</v>
      </c>
      <c r="BJ233" s="36">
        <v>0.35149999999999998</v>
      </c>
      <c r="BK233" s="36">
        <v>0</v>
      </c>
      <c r="BL233" s="36">
        <v>0</v>
      </c>
      <c r="BM233" s="36">
        <v>0</v>
      </c>
      <c r="BN233">
        <f t="shared" si="100"/>
        <v>0.48946800000000001</v>
      </c>
      <c r="BO233" s="36">
        <v>0</v>
      </c>
      <c r="BP233" s="40">
        <v>0</v>
      </c>
      <c r="BQ233">
        <f t="shared" si="103"/>
        <v>38</v>
      </c>
      <c r="BR233">
        <f t="shared" si="101"/>
        <v>0.38</v>
      </c>
      <c r="BS233">
        <f t="shared" si="104"/>
        <v>38</v>
      </c>
    </row>
    <row r="234" spans="1:71" x14ac:dyDescent="0.15">
      <c r="A234" t="str">
        <f t="shared" si="102"/>
        <v>EW_sand_Ruled_39</v>
      </c>
      <c r="B234" s="42" t="s">
        <v>89</v>
      </c>
      <c r="C234" s="36" t="s">
        <v>277</v>
      </c>
      <c r="D234" s="42" t="s">
        <v>234</v>
      </c>
      <c r="E234" s="36">
        <v>0</v>
      </c>
      <c r="F234">
        <f t="shared" si="83"/>
        <v>110.1771</v>
      </c>
      <c r="G234" s="36">
        <v>0</v>
      </c>
      <c r="H234" s="36">
        <v>0</v>
      </c>
      <c r="I234" s="36">
        <v>1</v>
      </c>
      <c r="J234">
        <f t="shared" si="84"/>
        <v>-3.1335000000000002</v>
      </c>
      <c r="K234" s="36">
        <f t="shared" si="85"/>
        <v>10.463800000000001</v>
      </c>
      <c r="L234" s="36">
        <v>0</v>
      </c>
      <c r="M234" s="36">
        <v>1</v>
      </c>
      <c r="N234">
        <f t="shared" si="86"/>
        <v>-0.91779999999999995</v>
      </c>
      <c r="O234">
        <f t="shared" si="87"/>
        <v>8.4577020000000012</v>
      </c>
      <c r="P234" s="36">
        <v>0</v>
      </c>
      <c r="Q234" s="36">
        <v>0</v>
      </c>
      <c r="R234">
        <f t="shared" si="88"/>
        <v>0.94115270000000006</v>
      </c>
      <c r="S234" s="36">
        <v>0</v>
      </c>
      <c r="T234" s="36">
        <v>0</v>
      </c>
      <c r="U234" s="36">
        <v>0</v>
      </c>
      <c r="V234" s="36">
        <v>20</v>
      </c>
      <c r="W234" s="36">
        <v>0</v>
      </c>
      <c r="X234" s="36">
        <v>0</v>
      </c>
      <c r="Y234" s="36">
        <v>1</v>
      </c>
      <c r="Z234">
        <f t="shared" si="89"/>
        <v>-0.12015899999999999</v>
      </c>
      <c r="AA234" s="36">
        <v>0.26050000000000001</v>
      </c>
      <c r="AB234" s="36">
        <v>0</v>
      </c>
      <c r="AC234" s="36">
        <v>0</v>
      </c>
      <c r="AD234" s="36">
        <v>17</v>
      </c>
      <c r="AE234" s="36">
        <v>0</v>
      </c>
      <c r="AF234" s="36">
        <v>0</v>
      </c>
      <c r="AG234" s="36">
        <v>0</v>
      </c>
      <c r="AH234" s="36">
        <v>1E-4</v>
      </c>
      <c r="AI234" s="36">
        <v>0</v>
      </c>
      <c r="AJ234" s="36">
        <v>0</v>
      </c>
      <c r="AK234" s="36">
        <v>1</v>
      </c>
      <c r="AL234">
        <f t="shared" si="90"/>
        <v>-0.10420199999999999</v>
      </c>
      <c r="AM234">
        <f t="shared" si="91"/>
        <v>1.63937</v>
      </c>
      <c r="AN234" s="36">
        <v>0</v>
      </c>
      <c r="AO234" s="36">
        <v>1</v>
      </c>
      <c r="AP234">
        <f t="shared" si="92"/>
        <v>-2.2753999999999996E-2</v>
      </c>
      <c r="AQ234">
        <f t="shared" si="93"/>
        <v>0.41136400000000001</v>
      </c>
      <c r="AR234" s="36">
        <v>0</v>
      </c>
      <c r="AS234" s="36">
        <v>1</v>
      </c>
      <c r="AT234">
        <f t="shared" si="94"/>
        <v>-0.17535700000000001</v>
      </c>
      <c r="AU234">
        <f t="shared" si="95"/>
        <v>5.3408499999999997</v>
      </c>
      <c r="AV234" s="36">
        <v>0</v>
      </c>
      <c r="AW234" s="36">
        <v>1</v>
      </c>
      <c r="AX234">
        <f t="shared" si="96"/>
        <v>-2.2325499999999998E-2</v>
      </c>
      <c r="AY234">
        <f t="shared" si="97"/>
        <v>0.41076599999999996</v>
      </c>
      <c r="AZ234" s="36">
        <v>0</v>
      </c>
      <c r="BA234" s="36">
        <v>0</v>
      </c>
      <c r="BB234" s="36">
        <v>44.89</v>
      </c>
      <c r="BC234" s="36">
        <v>0</v>
      </c>
      <c r="BD234" s="36">
        <v>0</v>
      </c>
      <c r="BE234" s="36">
        <v>1</v>
      </c>
      <c r="BF234">
        <f t="shared" si="98"/>
        <v>-1.5279900000000003E-2</v>
      </c>
      <c r="BG234" s="36">
        <f t="shared" si="99"/>
        <v>0.2445</v>
      </c>
      <c r="BH234" s="36">
        <v>0</v>
      </c>
      <c r="BI234" s="36">
        <v>0</v>
      </c>
      <c r="BJ234" s="36">
        <v>0.35149999999999998</v>
      </c>
      <c r="BK234" s="36">
        <v>0</v>
      </c>
      <c r="BL234" s="36">
        <v>0</v>
      </c>
      <c r="BM234" s="36">
        <v>0</v>
      </c>
      <c r="BN234">
        <f t="shared" si="100"/>
        <v>0.49445399999999995</v>
      </c>
      <c r="BO234" s="36">
        <v>0</v>
      </c>
      <c r="BP234" s="40">
        <v>0</v>
      </c>
      <c r="BQ234">
        <f t="shared" si="103"/>
        <v>39</v>
      </c>
      <c r="BR234">
        <f t="shared" si="101"/>
        <v>0.39</v>
      </c>
      <c r="BS234">
        <f t="shared" si="104"/>
        <v>39</v>
      </c>
    </row>
    <row r="235" spans="1:71" x14ac:dyDescent="0.15">
      <c r="A235" t="str">
        <f t="shared" si="102"/>
        <v>EW_sand_Ruled_40</v>
      </c>
      <c r="B235" s="42" t="s">
        <v>89</v>
      </c>
      <c r="C235" s="36" t="s">
        <v>277</v>
      </c>
      <c r="D235" s="42" t="s">
        <v>234</v>
      </c>
      <c r="E235" s="36">
        <v>0</v>
      </c>
      <c r="F235">
        <f t="shared" si="83"/>
        <v>109.256</v>
      </c>
      <c r="G235" s="36">
        <v>0</v>
      </c>
      <c r="H235" s="36">
        <v>0</v>
      </c>
      <c r="I235" s="36">
        <v>1</v>
      </c>
      <c r="J235">
        <f t="shared" si="84"/>
        <v>-3.2225000000000006</v>
      </c>
      <c r="K235" s="36">
        <f t="shared" si="85"/>
        <v>10.722700000000001</v>
      </c>
      <c r="L235" s="36">
        <v>0</v>
      </c>
      <c r="M235" s="36">
        <v>1</v>
      </c>
      <c r="N235">
        <f t="shared" si="86"/>
        <v>-0.91779999999999995</v>
      </c>
      <c r="O235">
        <f t="shared" si="87"/>
        <v>8.4507200000000005</v>
      </c>
      <c r="P235" s="36">
        <v>0</v>
      </c>
      <c r="Q235" s="36">
        <v>0</v>
      </c>
      <c r="R235">
        <f t="shared" si="88"/>
        <v>0.94177200000000005</v>
      </c>
      <c r="S235" s="36">
        <v>0</v>
      </c>
      <c r="T235" s="36">
        <v>0</v>
      </c>
      <c r="U235" s="36">
        <v>0</v>
      </c>
      <c r="V235" s="36">
        <v>20</v>
      </c>
      <c r="W235" s="36">
        <v>0</v>
      </c>
      <c r="X235" s="36">
        <v>0</v>
      </c>
      <c r="Y235" s="36">
        <v>1</v>
      </c>
      <c r="Z235">
        <f t="shared" si="89"/>
        <v>-0.11814</v>
      </c>
      <c r="AA235" s="36">
        <v>0.26050000000000001</v>
      </c>
      <c r="AB235" s="36">
        <v>0</v>
      </c>
      <c r="AC235" s="36">
        <v>0</v>
      </c>
      <c r="AD235" s="36">
        <v>17</v>
      </c>
      <c r="AE235" s="36">
        <v>0</v>
      </c>
      <c r="AF235" s="36">
        <v>0</v>
      </c>
      <c r="AG235" s="36">
        <v>0</v>
      </c>
      <c r="AH235" s="36">
        <v>1E-4</v>
      </c>
      <c r="AI235" s="36">
        <v>0</v>
      </c>
      <c r="AJ235" s="36">
        <v>0</v>
      </c>
      <c r="AK235" s="36">
        <v>1</v>
      </c>
      <c r="AL235">
        <f t="shared" si="90"/>
        <v>-0.11122000000000001</v>
      </c>
      <c r="AM235">
        <f t="shared" si="91"/>
        <v>1.6682000000000001</v>
      </c>
      <c r="AN235" s="36">
        <v>0</v>
      </c>
      <c r="AO235" s="36">
        <v>1</v>
      </c>
      <c r="AP235">
        <f t="shared" si="92"/>
        <v>-2.4360000000000007E-2</v>
      </c>
      <c r="AQ235">
        <f t="shared" si="93"/>
        <v>0.41936000000000001</v>
      </c>
      <c r="AR235" s="36">
        <v>0</v>
      </c>
      <c r="AS235" s="36">
        <v>1</v>
      </c>
      <c r="AT235">
        <f t="shared" si="94"/>
        <v>-0.17964900000000003</v>
      </c>
      <c r="AU235">
        <f t="shared" si="95"/>
        <v>5.3109999999999999</v>
      </c>
      <c r="AV235" s="36">
        <v>0</v>
      </c>
      <c r="AW235" s="36">
        <v>1</v>
      </c>
      <c r="AX235">
        <f t="shared" si="96"/>
        <v>-2.3026000000000005E-2</v>
      </c>
      <c r="AY235">
        <f t="shared" si="97"/>
        <v>0.41874</v>
      </c>
      <c r="AZ235" s="36">
        <v>0</v>
      </c>
      <c r="BA235" s="36">
        <v>0</v>
      </c>
      <c r="BB235" s="36">
        <v>44.89</v>
      </c>
      <c r="BC235" s="36">
        <v>0</v>
      </c>
      <c r="BD235" s="36">
        <v>0</v>
      </c>
      <c r="BE235" s="36">
        <v>1</v>
      </c>
      <c r="BF235">
        <f t="shared" si="98"/>
        <v>-1.6184E-2</v>
      </c>
      <c r="BG235" s="36">
        <f t="shared" si="99"/>
        <v>0.24820999999999999</v>
      </c>
      <c r="BH235" s="36">
        <v>0</v>
      </c>
      <c r="BI235" s="36">
        <v>0</v>
      </c>
      <c r="BJ235" s="36">
        <v>0.35149999999999998</v>
      </c>
      <c r="BK235" s="36">
        <v>0</v>
      </c>
      <c r="BL235" s="36">
        <v>0</v>
      </c>
      <c r="BM235" s="36">
        <v>0</v>
      </c>
      <c r="BN235">
        <f t="shared" si="100"/>
        <v>0.49944</v>
      </c>
      <c r="BO235" s="36">
        <v>0</v>
      </c>
      <c r="BP235" s="40">
        <v>0</v>
      </c>
      <c r="BQ235">
        <f t="shared" si="103"/>
        <v>40</v>
      </c>
      <c r="BR235">
        <f t="shared" si="101"/>
        <v>0.4</v>
      </c>
      <c r="BS235">
        <f t="shared" si="104"/>
        <v>40</v>
      </c>
    </row>
    <row r="236" spans="1:71" x14ac:dyDescent="0.15">
      <c r="A236" t="str">
        <f t="shared" si="102"/>
        <v>EW_sand_Ruled_41</v>
      </c>
      <c r="B236" s="42" t="s">
        <v>89</v>
      </c>
      <c r="C236" s="36" t="s">
        <v>277</v>
      </c>
      <c r="D236" s="42" t="s">
        <v>234</v>
      </c>
      <c r="E236" s="36">
        <v>0</v>
      </c>
      <c r="F236">
        <f t="shared" si="83"/>
        <v>108.3349</v>
      </c>
      <c r="G236" s="36">
        <v>0</v>
      </c>
      <c r="H236" s="36">
        <v>0</v>
      </c>
      <c r="I236" s="36">
        <v>1</v>
      </c>
      <c r="J236">
        <f t="shared" si="84"/>
        <v>-3.3115000000000001</v>
      </c>
      <c r="K236" s="36">
        <f t="shared" si="85"/>
        <v>10.9816</v>
      </c>
      <c r="L236" s="36">
        <v>0</v>
      </c>
      <c r="M236" s="36">
        <v>1</v>
      </c>
      <c r="N236">
        <f t="shared" si="86"/>
        <v>-0.91779999999999995</v>
      </c>
      <c r="O236">
        <f t="shared" si="87"/>
        <v>8.4437379999999997</v>
      </c>
      <c r="P236" s="36">
        <v>0</v>
      </c>
      <c r="Q236" s="36">
        <v>0</v>
      </c>
      <c r="R236">
        <f t="shared" si="88"/>
        <v>0.94239130000000004</v>
      </c>
      <c r="S236" s="36">
        <v>0</v>
      </c>
      <c r="T236" s="36">
        <v>0</v>
      </c>
      <c r="U236" s="36">
        <v>0</v>
      </c>
      <c r="V236" s="36">
        <v>20</v>
      </c>
      <c r="W236" s="36">
        <v>0</v>
      </c>
      <c r="X236" s="36">
        <v>0</v>
      </c>
      <c r="Y236" s="36">
        <v>1</v>
      </c>
      <c r="Z236">
        <f t="shared" si="89"/>
        <v>-0.116121</v>
      </c>
      <c r="AA236" s="36">
        <v>0.26050000000000001</v>
      </c>
      <c r="AB236" s="36">
        <v>0</v>
      </c>
      <c r="AC236" s="36">
        <v>0</v>
      </c>
      <c r="AD236" s="36">
        <v>17</v>
      </c>
      <c r="AE236" s="36">
        <v>0</v>
      </c>
      <c r="AF236" s="36">
        <v>0</v>
      </c>
      <c r="AG236" s="36">
        <v>0</v>
      </c>
      <c r="AH236" s="36">
        <v>1E-4</v>
      </c>
      <c r="AI236" s="36">
        <v>0</v>
      </c>
      <c r="AJ236" s="36">
        <v>0</v>
      </c>
      <c r="AK236" s="36">
        <v>1</v>
      </c>
      <c r="AL236">
        <f t="shared" si="90"/>
        <v>-0.11823799999999998</v>
      </c>
      <c r="AM236">
        <f t="shared" si="91"/>
        <v>1.6970299999999998</v>
      </c>
      <c r="AN236" s="36">
        <v>0</v>
      </c>
      <c r="AO236" s="36">
        <v>1</v>
      </c>
      <c r="AP236">
        <f t="shared" si="92"/>
        <v>-2.5965999999999989E-2</v>
      </c>
      <c r="AQ236">
        <f t="shared" si="93"/>
        <v>0.42735599999999996</v>
      </c>
      <c r="AR236" s="36">
        <v>0</v>
      </c>
      <c r="AS236" s="36">
        <v>1</v>
      </c>
      <c r="AT236">
        <f t="shared" si="94"/>
        <v>-0.18394099999999999</v>
      </c>
      <c r="AU236">
        <f t="shared" si="95"/>
        <v>5.2811500000000002</v>
      </c>
      <c r="AV236" s="36">
        <v>0</v>
      </c>
      <c r="AW236" s="36">
        <v>1</v>
      </c>
      <c r="AX236">
        <f t="shared" si="96"/>
        <v>-2.3726499999999998E-2</v>
      </c>
      <c r="AY236">
        <f t="shared" si="97"/>
        <v>0.42671399999999998</v>
      </c>
      <c r="AZ236" s="36">
        <v>0</v>
      </c>
      <c r="BA236" s="36">
        <v>0</v>
      </c>
      <c r="BB236" s="36">
        <v>44.89</v>
      </c>
      <c r="BC236" s="36">
        <v>0</v>
      </c>
      <c r="BD236" s="36">
        <v>0</v>
      </c>
      <c r="BE236" s="36">
        <v>1</v>
      </c>
      <c r="BF236">
        <f t="shared" si="98"/>
        <v>-1.7088099999999998E-2</v>
      </c>
      <c r="BG236" s="36">
        <f t="shared" si="99"/>
        <v>0.25191999999999998</v>
      </c>
      <c r="BH236" s="36">
        <v>0</v>
      </c>
      <c r="BI236" s="36">
        <v>0</v>
      </c>
      <c r="BJ236" s="36">
        <v>0.35149999999999998</v>
      </c>
      <c r="BK236" s="36">
        <v>0</v>
      </c>
      <c r="BL236" s="36">
        <v>0</v>
      </c>
      <c r="BM236" s="36">
        <v>0</v>
      </c>
      <c r="BN236">
        <f t="shared" si="100"/>
        <v>0.50442600000000004</v>
      </c>
      <c r="BO236" s="36">
        <v>0</v>
      </c>
      <c r="BP236" s="40">
        <v>0</v>
      </c>
      <c r="BQ236">
        <f t="shared" si="103"/>
        <v>41</v>
      </c>
      <c r="BR236">
        <f t="shared" si="101"/>
        <v>0.41</v>
      </c>
      <c r="BS236">
        <f t="shared" si="104"/>
        <v>41</v>
      </c>
    </row>
    <row r="237" spans="1:71" x14ac:dyDescent="0.15">
      <c r="A237" t="str">
        <f t="shared" si="102"/>
        <v>EW_sand_Ruled_42</v>
      </c>
      <c r="B237" s="42" t="s">
        <v>89</v>
      </c>
      <c r="C237" s="36" t="s">
        <v>277</v>
      </c>
      <c r="D237" s="42" t="s">
        <v>234</v>
      </c>
      <c r="E237" s="36">
        <v>0</v>
      </c>
      <c r="F237">
        <f t="shared" si="83"/>
        <v>107.41379999999999</v>
      </c>
      <c r="G237" s="36">
        <v>0</v>
      </c>
      <c r="H237" s="36">
        <v>0</v>
      </c>
      <c r="I237" s="36">
        <v>1</v>
      </c>
      <c r="J237">
        <f t="shared" si="84"/>
        <v>-3.4005000000000001</v>
      </c>
      <c r="K237" s="36">
        <f t="shared" si="85"/>
        <v>11.240499999999999</v>
      </c>
      <c r="L237" s="36">
        <v>0</v>
      </c>
      <c r="M237" s="36">
        <v>1</v>
      </c>
      <c r="N237">
        <f t="shared" si="86"/>
        <v>-0.91779999999999995</v>
      </c>
      <c r="O237">
        <f t="shared" si="87"/>
        <v>8.4367560000000008</v>
      </c>
      <c r="P237" s="36">
        <v>0</v>
      </c>
      <c r="Q237" s="36">
        <v>0</v>
      </c>
      <c r="R237">
        <f t="shared" si="88"/>
        <v>0.94301060000000003</v>
      </c>
      <c r="S237" s="36">
        <v>0</v>
      </c>
      <c r="T237" s="36">
        <v>0</v>
      </c>
      <c r="U237" s="36">
        <v>0</v>
      </c>
      <c r="V237" s="36">
        <v>20</v>
      </c>
      <c r="W237" s="36">
        <v>0</v>
      </c>
      <c r="X237" s="36">
        <v>0</v>
      </c>
      <c r="Y237" s="36">
        <v>1</v>
      </c>
      <c r="Z237">
        <f t="shared" si="89"/>
        <v>-0.114102</v>
      </c>
      <c r="AA237" s="36">
        <v>0.26050000000000001</v>
      </c>
      <c r="AB237" s="36">
        <v>0</v>
      </c>
      <c r="AC237" s="36">
        <v>0</v>
      </c>
      <c r="AD237" s="36">
        <v>17</v>
      </c>
      <c r="AE237" s="36">
        <v>0</v>
      </c>
      <c r="AF237" s="36">
        <v>0</v>
      </c>
      <c r="AG237" s="36">
        <v>0</v>
      </c>
      <c r="AH237" s="36">
        <v>1E-4</v>
      </c>
      <c r="AI237" s="36">
        <v>0</v>
      </c>
      <c r="AJ237" s="36">
        <v>0</v>
      </c>
      <c r="AK237" s="36">
        <v>1</v>
      </c>
      <c r="AL237">
        <f t="shared" si="90"/>
        <v>-0.12525599999999995</v>
      </c>
      <c r="AM237">
        <f t="shared" si="91"/>
        <v>1.7258599999999999</v>
      </c>
      <c r="AN237" s="36">
        <v>0</v>
      </c>
      <c r="AO237" s="36">
        <v>1</v>
      </c>
      <c r="AP237">
        <f t="shared" si="92"/>
        <v>-2.7571999999999999E-2</v>
      </c>
      <c r="AQ237">
        <f t="shared" si="93"/>
        <v>0.43535199999999996</v>
      </c>
      <c r="AR237" s="36">
        <v>0</v>
      </c>
      <c r="AS237" s="36">
        <v>1</v>
      </c>
      <c r="AT237">
        <f t="shared" si="94"/>
        <v>-0.18823300000000001</v>
      </c>
      <c r="AU237">
        <f t="shared" si="95"/>
        <v>5.2513000000000005</v>
      </c>
      <c r="AV237" s="36">
        <v>0</v>
      </c>
      <c r="AW237" s="36">
        <v>1</v>
      </c>
      <c r="AX237">
        <f t="shared" si="96"/>
        <v>-2.4426999999999997E-2</v>
      </c>
      <c r="AY237">
        <f t="shared" si="97"/>
        <v>0.43468799999999996</v>
      </c>
      <c r="AZ237" s="36">
        <v>0</v>
      </c>
      <c r="BA237" s="36">
        <v>0</v>
      </c>
      <c r="BB237" s="36">
        <v>44.89</v>
      </c>
      <c r="BC237" s="36">
        <v>0</v>
      </c>
      <c r="BD237" s="36">
        <v>0</v>
      </c>
      <c r="BE237" s="36">
        <v>1</v>
      </c>
      <c r="BF237">
        <f t="shared" si="98"/>
        <v>-1.7992199999999996E-2</v>
      </c>
      <c r="BG237" s="36">
        <f t="shared" si="99"/>
        <v>0.25562999999999997</v>
      </c>
      <c r="BH237" s="36">
        <v>0</v>
      </c>
      <c r="BI237" s="36">
        <v>0</v>
      </c>
      <c r="BJ237" s="36">
        <v>0.35149999999999998</v>
      </c>
      <c r="BK237" s="36">
        <v>0</v>
      </c>
      <c r="BL237" s="36">
        <v>0</v>
      </c>
      <c r="BM237" s="36">
        <v>0</v>
      </c>
      <c r="BN237">
        <f t="shared" si="100"/>
        <v>0.50941199999999998</v>
      </c>
      <c r="BO237" s="36">
        <v>0</v>
      </c>
      <c r="BP237" s="40">
        <v>0</v>
      </c>
      <c r="BQ237">
        <f t="shared" si="103"/>
        <v>42</v>
      </c>
      <c r="BR237">
        <f t="shared" si="101"/>
        <v>0.42</v>
      </c>
      <c r="BS237">
        <f t="shared" si="104"/>
        <v>42</v>
      </c>
    </row>
    <row r="238" spans="1:71" x14ac:dyDescent="0.15">
      <c r="A238" t="str">
        <f t="shared" si="102"/>
        <v>EW_sand_Ruled_43</v>
      </c>
      <c r="B238" s="42" t="s">
        <v>89</v>
      </c>
      <c r="C238" s="36" t="s">
        <v>277</v>
      </c>
      <c r="D238" s="42" t="s">
        <v>234</v>
      </c>
      <c r="E238" s="36">
        <v>0</v>
      </c>
      <c r="F238">
        <f t="shared" si="83"/>
        <v>106.49269999999999</v>
      </c>
      <c r="G238" s="36">
        <v>0</v>
      </c>
      <c r="H238" s="36">
        <v>0</v>
      </c>
      <c r="I238" s="36">
        <v>1</v>
      </c>
      <c r="J238">
        <f t="shared" si="84"/>
        <v>-3.4895</v>
      </c>
      <c r="K238" s="36">
        <f t="shared" si="85"/>
        <v>11.4994</v>
      </c>
      <c r="L238" s="36">
        <v>0</v>
      </c>
      <c r="M238" s="36">
        <v>1</v>
      </c>
      <c r="N238">
        <f t="shared" si="86"/>
        <v>-0.91779999999999995</v>
      </c>
      <c r="O238">
        <f t="shared" si="87"/>
        <v>8.4297740000000001</v>
      </c>
      <c r="P238" s="36">
        <v>0</v>
      </c>
      <c r="Q238" s="36">
        <v>0</v>
      </c>
      <c r="R238">
        <f t="shared" si="88"/>
        <v>0.94362990000000002</v>
      </c>
      <c r="S238" s="36">
        <v>0</v>
      </c>
      <c r="T238" s="36">
        <v>0</v>
      </c>
      <c r="U238" s="36">
        <v>0</v>
      </c>
      <c r="V238" s="36">
        <v>20</v>
      </c>
      <c r="W238" s="36">
        <v>0</v>
      </c>
      <c r="X238" s="36">
        <v>0</v>
      </c>
      <c r="Y238" s="36">
        <v>1</v>
      </c>
      <c r="Z238">
        <f t="shared" si="89"/>
        <v>-0.112083</v>
      </c>
      <c r="AA238" s="36">
        <v>0.26050000000000001</v>
      </c>
      <c r="AB238" s="36">
        <v>0</v>
      </c>
      <c r="AC238" s="36">
        <v>0</v>
      </c>
      <c r="AD238" s="36">
        <v>17</v>
      </c>
      <c r="AE238" s="36">
        <v>0</v>
      </c>
      <c r="AF238" s="36">
        <v>0</v>
      </c>
      <c r="AG238" s="36">
        <v>0</v>
      </c>
      <c r="AH238" s="36">
        <v>1E-4</v>
      </c>
      <c r="AI238" s="36">
        <v>0</v>
      </c>
      <c r="AJ238" s="36">
        <v>0</v>
      </c>
      <c r="AK238" s="36">
        <v>1</v>
      </c>
      <c r="AL238">
        <f t="shared" si="90"/>
        <v>-0.13227399999999997</v>
      </c>
      <c r="AM238">
        <f t="shared" si="91"/>
        <v>1.7546900000000001</v>
      </c>
      <c r="AN238" s="36">
        <v>0</v>
      </c>
      <c r="AO238" s="36">
        <v>1</v>
      </c>
      <c r="AP238">
        <f t="shared" si="92"/>
        <v>-2.9177999999999996E-2</v>
      </c>
      <c r="AQ238">
        <f t="shared" si="93"/>
        <v>0.44334799999999996</v>
      </c>
      <c r="AR238" s="36">
        <v>0</v>
      </c>
      <c r="AS238" s="36">
        <v>1</v>
      </c>
      <c r="AT238">
        <f t="shared" si="94"/>
        <v>-0.192525</v>
      </c>
      <c r="AU238">
        <f t="shared" si="95"/>
        <v>5.2214499999999999</v>
      </c>
      <c r="AV238" s="36">
        <v>0</v>
      </c>
      <c r="AW238" s="36">
        <v>1</v>
      </c>
      <c r="AX238">
        <f t="shared" si="96"/>
        <v>-2.5127499999999997E-2</v>
      </c>
      <c r="AY238">
        <f t="shared" si="97"/>
        <v>0.442662</v>
      </c>
      <c r="AZ238" s="36">
        <v>0</v>
      </c>
      <c r="BA238" s="36">
        <v>0</v>
      </c>
      <c r="BB238" s="36">
        <v>44.89</v>
      </c>
      <c r="BC238" s="36">
        <v>0</v>
      </c>
      <c r="BD238" s="36">
        <v>0</v>
      </c>
      <c r="BE238" s="36">
        <v>1</v>
      </c>
      <c r="BF238">
        <f t="shared" si="98"/>
        <v>-1.8896300000000001E-2</v>
      </c>
      <c r="BG238" s="36">
        <f t="shared" si="99"/>
        <v>0.25934000000000001</v>
      </c>
      <c r="BH238" s="36">
        <v>0</v>
      </c>
      <c r="BI238" s="36">
        <v>0</v>
      </c>
      <c r="BJ238" s="36">
        <v>0.35149999999999998</v>
      </c>
      <c r="BK238" s="36">
        <v>0</v>
      </c>
      <c r="BL238" s="36">
        <v>0</v>
      </c>
      <c r="BM238" s="36">
        <v>0</v>
      </c>
      <c r="BN238">
        <f t="shared" si="100"/>
        <v>0.51439800000000002</v>
      </c>
      <c r="BO238" s="36">
        <v>0</v>
      </c>
      <c r="BP238" s="40">
        <v>0</v>
      </c>
      <c r="BQ238">
        <f t="shared" si="103"/>
        <v>43</v>
      </c>
      <c r="BR238">
        <f t="shared" si="101"/>
        <v>0.43</v>
      </c>
      <c r="BS238">
        <f t="shared" si="104"/>
        <v>43</v>
      </c>
    </row>
    <row r="239" spans="1:71" x14ac:dyDescent="0.15">
      <c r="A239" t="str">
        <f t="shared" si="102"/>
        <v>EW_sand_Ruled_44</v>
      </c>
      <c r="B239" s="42" t="s">
        <v>89</v>
      </c>
      <c r="C239" s="36" t="s">
        <v>277</v>
      </c>
      <c r="D239" s="42" t="s">
        <v>234</v>
      </c>
      <c r="E239" s="36">
        <v>0</v>
      </c>
      <c r="F239">
        <f t="shared" si="83"/>
        <v>105.57159999999999</v>
      </c>
      <c r="G239" s="36">
        <v>0</v>
      </c>
      <c r="H239" s="36">
        <v>0</v>
      </c>
      <c r="I239" s="36">
        <v>1</v>
      </c>
      <c r="J239">
        <f t="shared" si="84"/>
        <v>-3.5785000000000005</v>
      </c>
      <c r="K239" s="36">
        <f t="shared" si="85"/>
        <v>11.7583</v>
      </c>
      <c r="L239" s="36">
        <v>0</v>
      </c>
      <c r="M239" s="36">
        <v>1</v>
      </c>
      <c r="N239">
        <f t="shared" si="86"/>
        <v>-0.91779999999999995</v>
      </c>
      <c r="O239">
        <f t="shared" si="87"/>
        <v>8.4227920000000012</v>
      </c>
      <c r="P239" s="36">
        <v>0</v>
      </c>
      <c r="Q239" s="36">
        <v>0</v>
      </c>
      <c r="R239">
        <f t="shared" si="88"/>
        <v>0.94424920000000001</v>
      </c>
      <c r="S239" s="36">
        <v>0</v>
      </c>
      <c r="T239" s="36">
        <v>0</v>
      </c>
      <c r="U239" s="36">
        <v>0</v>
      </c>
      <c r="V239" s="36">
        <v>20</v>
      </c>
      <c r="W239" s="36">
        <v>0</v>
      </c>
      <c r="X239" s="36">
        <v>0</v>
      </c>
      <c r="Y239" s="36">
        <v>1</v>
      </c>
      <c r="Z239">
        <f t="shared" si="89"/>
        <v>-0.110064</v>
      </c>
      <c r="AA239" s="36">
        <v>0.26050000000000001</v>
      </c>
      <c r="AB239" s="36">
        <v>0</v>
      </c>
      <c r="AC239" s="36">
        <v>0</v>
      </c>
      <c r="AD239" s="36">
        <v>17</v>
      </c>
      <c r="AE239" s="36">
        <v>0</v>
      </c>
      <c r="AF239" s="36">
        <v>0</v>
      </c>
      <c r="AG239" s="36">
        <v>0</v>
      </c>
      <c r="AH239" s="36">
        <v>1E-4</v>
      </c>
      <c r="AI239" s="36">
        <v>0</v>
      </c>
      <c r="AJ239" s="36">
        <v>0</v>
      </c>
      <c r="AK239" s="36">
        <v>1</v>
      </c>
      <c r="AL239">
        <f t="shared" si="90"/>
        <v>-0.139292</v>
      </c>
      <c r="AM239">
        <f t="shared" si="91"/>
        <v>1.7835200000000002</v>
      </c>
      <c r="AN239" s="36">
        <v>0</v>
      </c>
      <c r="AO239" s="36">
        <v>1</v>
      </c>
      <c r="AP239">
        <f t="shared" si="92"/>
        <v>-3.0783999999999992E-2</v>
      </c>
      <c r="AQ239">
        <f t="shared" si="93"/>
        <v>0.45134399999999997</v>
      </c>
      <c r="AR239" s="36">
        <v>0</v>
      </c>
      <c r="AS239" s="36">
        <v>1</v>
      </c>
      <c r="AT239">
        <f t="shared" si="94"/>
        <v>-0.19681700000000002</v>
      </c>
      <c r="AU239">
        <f t="shared" si="95"/>
        <v>5.1916000000000002</v>
      </c>
      <c r="AV239" s="36">
        <v>0</v>
      </c>
      <c r="AW239" s="36">
        <v>1</v>
      </c>
      <c r="AX239">
        <f t="shared" si="96"/>
        <v>-2.5828000000000004E-2</v>
      </c>
      <c r="AY239">
        <f t="shared" si="97"/>
        <v>0.45063599999999998</v>
      </c>
      <c r="AZ239" s="36">
        <v>0</v>
      </c>
      <c r="BA239" s="36">
        <v>0</v>
      </c>
      <c r="BB239" s="36">
        <v>44.89</v>
      </c>
      <c r="BC239" s="36">
        <v>0</v>
      </c>
      <c r="BD239" s="36">
        <v>0</v>
      </c>
      <c r="BE239" s="36">
        <v>1</v>
      </c>
      <c r="BF239">
        <f t="shared" si="98"/>
        <v>-1.9800399999999999E-2</v>
      </c>
      <c r="BG239" s="36">
        <f t="shared" si="99"/>
        <v>0.26305000000000001</v>
      </c>
      <c r="BH239" s="36">
        <v>0</v>
      </c>
      <c r="BI239" s="36">
        <v>0</v>
      </c>
      <c r="BJ239" s="36">
        <v>0.35149999999999998</v>
      </c>
      <c r="BK239" s="36">
        <v>0</v>
      </c>
      <c r="BL239" s="36">
        <v>0</v>
      </c>
      <c r="BM239" s="36">
        <v>0</v>
      </c>
      <c r="BN239">
        <f t="shared" si="100"/>
        <v>0.51938399999999996</v>
      </c>
      <c r="BO239" s="36">
        <v>0</v>
      </c>
      <c r="BP239" s="40">
        <v>0</v>
      </c>
      <c r="BQ239">
        <f t="shared" si="103"/>
        <v>44</v>
      </c>
      <c r="BR239">
        <f t="shared" si="101"/>
        <v>0.44</v>
      </c>
      <c r="BS239">
        <f t="shared" si="104"/>
        <v>44</v>
      </c>
    </row>
    <row r="240" spans="1:71" x14ac:dyDescent="0.15">
      <c r="A240" t="str">
        <f t="shared" si="102"/>
        <v>EW_sand_Ruled_45</v>
      </c>
      <c r="B240" s="42" t="s">
        <v>89</v>
      </c>
      <c r="C240" s="36" t="s">
        <v>277</v>
      </c>
      <c r="D240" s="42" t="s">
        <v>234</v>
      </c>
      <c r="E240" s="36">
        <v>0</v>
      </c>
      <c r="F240">
        <f t="shared" si="83"/>
        <v>104.65049999999999</v>
      </c>
      <c r="G240" s="36">
        <v>0</v>
      </c>
      <c r="H240" s="36">
        <v>0</v>
      </c>
      <c r="I240" s="36">
        <v>1</v>
      </c>
      <c r="J240">
        <f t="shared" si="84"/>
        <v>-3.6675</v>
      </c>
      <c r="K240" s="36">
        <f t="shared" si="85"/>
        <v>12.017200000000001</v>
      </c>
      <c r="L240" s="36">
        <v>0</v>
      </c>
      <c r="M240" s="36">
        <v>1</v>
      </c>
      <c r="N240">
        <f t="shared" si="86"/>
        <v>-0.91779999999999995</v>
      </c>
      <c r="O240">
        <f t="shared" si="87"/>
        <v>8.4158100000000005</v>
      </c>
      <c r="P240" s="36">
        <v>0</v>
      </c>
      <c r="Q240" s="36">
        <v>0</v>
      </c>
      <c r="R240">
        <f t="shared" si="88"/>
        <v>0.9448685</v>
      </c>
      <c r="S240" s="36">
        <v>0</v>
      </c>
      <c r="T240" s="36">
        <v>0</v>
      </c>
      <c r="U240" s="36">
        <v>0</v>
      </c>
      <c r="V240" s="36">
        <v>20</v>
      </c>
      <c r="W240" s="36">
        <v>0</v>
      </c>
      <c r="X240" s="36">
        <v>0</v>
      </c>
      <c r="Y240" s="36">
        <v>1</v>
      </c>
      <c r="Z240">
        <f t="shared" si="89"/>
        <v>-0.10804499999999999</v>
      </c>
      <c r="AA240" s="36">
        <v>0.26050000000000001</v>
      </c>
      <c r="AB240" s="36">
        <v>0</v>
      </c>
      <c r="AC240" s="36">
        <v>0</v>
      </c>
      <c r="AD240" s="36">
        <v>17</v>
      </c>
      <c r="AE240" s="36">
        <v>0</v>
      </c>
      <c r="AF240" s="36">
        <v>0</v>
      </c>
      <c r="AG240" s="36">
        <v>0</v>
      </c>
      <c r="AH240" s="36">
        <v>1E-4</v>
      </c>
      <c r="AI240" s="36">
        <v>0</v>
      </c>
      <c r="AJ240" s="36">
        <v>0</v>
      </c>
      <c r="AK240" s="36">
        <v>1</v>
      </c>
      <c r="AL240">
        <f t="shared" si="90"/>
        <v>-0.14630999999999997</v>
      </c>
      <c r="AM240">
        <f t="shared" si="91"/>
        <v>1.8123499999999999</v>
      </c>
      <c r="AN240" s="36">
        <v>0</v>
      </c>
      <c r="AO240" s="36">
        <v>1</v>
      </c>
      <c r="AP240">
        <f t="shared" si="92"/>
        <v>-3.2390000000000002E-2</v>
      </c>
      <c r="AQ240">
        <f t="shared" si="93"/>
        <v>0.45933999999999997</v>
      </c>
      <c r="AR240" s="36">
        <v>0</v>
      </c>
      <c r="AS240" s="36">
        <v>1</v>
      </c>
      <c r="AT240">
        <f t="shared" si="94"/>
        <v>-0.20110900000000001</v>
      </c>
      <c r="AU240">
        <f t="shared" si="95"/>
        <v>5.1617499999999996</v>
      </c>
      <c r="AV240" s="36">
        <v>0</v>
      </c>
      <c r="AW240" s="36">
        <v>1</v>
      </c>
      <c r="AX240">
        <f t="shared" si="96"/>
        <v>-2.6528500000000003E-2</v>
      </c>
      <c r="AY240">
        <f t="shared" si="97"/>
        <v>0.45860999999999996</v>
      </c>
      <c r="AZ240" s="36">
        <v>0</v>
      </c>
      <c r="BA240" s="36">
        <v>0</v>
      </c>
      <c r="BB240" s="36">
        <v>44.89</v>
      </c>
      <c r="BC240" s="36">
        <v>0</v>
      </c>
      <c r="BD240" s="36">
        <v>0</v>
      </c>
      <c r="BE240" s="36">
        <v>1</v>
      </c>
      <c r="BF240">
        <f t="shared" si="98"/>
        <v>-2.0704500000000004E-2</v>
      </c>
      <c r="BG240" s="36">
        <f t="shared" si="99"/>
        <v>0.26676</v>
      </c>
      <c r="BH240" s="36">
        <v>0</v>
      </c>
      <c r="BI240" s="36">
        <v>0</v>
      </c>
      <c r="BJ240" s="36">
        <v>0.35149999999999998</v>
      </c>
      <c r="BK240" s="36">
        <v>0</v>
      </c>
      <c r="BL240" s="36">
        <v>0</v>
      </c>
      <c r="BM240" s="36">
        <v>0</v>
      </c>
      <c r="BN240">
        <f t="shared" si="100"/>
        <v>0.52437</v>
      </c>
      <c r="BO240" s="36">
        <v>0</v>
      </c>
      <c r="BP240" s="40">
        <v>0</v>
      </c>
      <c r="BQ240">
        <f t="shared" si="103"/>
        <v>45</v>
      </c>
      <c r="BR240">
        <f t="shared" si="101"/>
        <v>0.45</v>
      </c>
      <c r="BS240">
        <f t="shared" si="104"/>
        <v>45</v>
      </c>
    </row>
    <row r="241" spans="1:71" x14ac:dyDescent="0.15">
      <c r="A241" t="str">
        <f t="shared" si="102"/>
        <v>EW_sand_Ruled_46</v>
      </c>
      <c r="B241" s="42" t="s">
        <v>89</v>
      </c>
      <c r="C241" s="36" t="s">
        <v>277</v>
      </c>
      <c r="D241" s="42" t="s">
        <v>234</v>
      </c>
      <c r="E241" s="36">
        <v>0</v>
      </c>
      <c r="F241">
        <f t="shared" si="83"/>
        <v>103.7294</v>
      </c>
      <c r="G241" s="36">
        <v>0</v>
      </c>
      <c r="H241" s="36">
        <v>0</v>
      </c>
      <c r="I241" s="36">
        <v>1</v>
      </c>
      <c r="J241">
        <f t="shared" si="84"/>
        <v>-3.7565000000000004</v>
      </c>
      <c r="K241" s="36">
        <f t="shared" si="85"/>
        <v>12.276100000000001</v>
      </c>
      <c r="L241" s="36">
        <v>0</v>
      </c>
      <c r="M241" s="36">
        <v>1</v>
      </c>
      <c r="N241">
        <f t="shared" si="86"/>
        <v>-0.91779999999999995</v>
      </c>
      <c r="O241">
        <f t="shared" si="87"/>
        <v>8.4088279999999997</v>
      </c>
      <c r="P241" s="36">
        <v>0</v>
      </c>
      <c r="Q241" s="36">
        <v>0</v>
      </c>
      <c r="R241">
        <f t="shared" si="88"/>
        <v>0.94548779999999999</v>
      </c>
      <c r="S241" s="36">
        <v>0</v>
      </c>
      <c r="T241" s="36">
        <v>0</v>
      </c>
      <c r="U241" s="36">
        <v>0</v>
      </c>
      <c r="V241" s="36">
        <v>20</v>
      </c>
      <c r="W241" s="36">
        <v>0</v>
      </c>
      <c r="X241" s="36">
        <v>0</v>
      </c>
      <c r="Y241" s="36">
        <v>1</v>
      </c>
      <c r="Z241">
        <f t="shared" si="89"/>
        <v>-0.106026</v>
      </c>
      <c r="AA241" s="36">
        <v>0.26050000000000001</v>
      </c>
      <c r="AB241" s="36">
        <v>0</v>
      </c>
      <c r="AC241" s="36">
        <v>0</v>
      </c>
      <c r="AD241" s="36">
        <v>17</v>
      </c>
      <c r="AE241" s="36">
        <v>0</v>
      </c>
      <c r="AF241" s="36">
        <v>0</v>
      </c>
      <c r="AG241" s="36">
        <v>0</v>
      </c>
      <c r="AH241" s="36">
        <v>1E-4</v>
      </c>
      <c r="AI241" s="36">
        <v>0</v>
      </c>
      <c r="AJ241" s="36">
        <v>0</v>
      </c>
      <c r="AK241" s="36">
        <v>1</v>
      </c>
      <c r="AL241">
        <f t="shared" si="90"/>
        <v>-0.15332799999999999</v>
      </c>
      <c r="AM241">
        <f t="shared" si="91"/>
        <v>1.84118</v>
      </c>
      <c r="AN241" s="36">
        <v>0</v>
      </c>
      <c r="AO241" s="36">
        <v>1</v>
      </c>
      <c r="AP241">
        <f t="shared" si="92"/>
        <v>-3.3995999999999998E-2</v>
      </c>
      <c r="AQ241">
        <f t="shared" si="93"/>
        <v>0.46733600000000003</v>
      </c>
      <c r="AR241" s="36">
        <v>0</v>
      </c>
      <c r="AS241" s="36">
        <v>1</v>
      </c>
      <c r="AT241">
        <f t="shared" si="94"/>
        <v>-0.20540100000000003</v>
      </c>
      <c r="AU241">
        <f t="shared" si="95"/>
        <v>5.1318999999999999</v>
      </c>
      <c r="AV241" s="36">
        <v>0</v>
      </c>
      <c r="AW241" s="36">
        <v>1</v>
      </c>
      <c r="AX241">
        <f t="shared" si="96"/>
        <v>-2.7229000000000003E-2</v>
      </c>
      <c r="AY241">
        <f t="shared" si="97"/>
        <v>0.466584</v>
      </c>
      <c r="AZ241" s="36">
        <v>0</v>
      </c>
      <c r="BA241" s="36">
        <v>0</v>
      </c>
      <c r="BB241" s="36">
        <v>44.89</v>
      </c>
      <c r="BC241" s="36">
        <v>0</v>
      </c>
      <c r="BD241" s="36">
        <v>0</v>
      </c>
      <c r="BE241" s="36">
        <v>1</v>
      </c>
      <c r="BF241">
        <f t="shared" si="98"/>
        <v>-2.1608600000000002E-2</v>
      </c>
      <c r="BG241" s="36">
        <f t="shared" si="99"/>
        <v>0.27046999999999999</v>
      </c>
      <c r="BH241" s="36">
        <v>0</v>
      </c>
      <c r="BI241" s="36">
        <v>0</v>
      </c>
      <c r="BJ241" s="36">
        <v>0.35149999999999998</v>
      </c>
      <c r="BK241" s="36">
        <v>0</v>
      </c>
      <c r="BL241" s="36">
        <v>0</v>
      </c>
      <c r="BM241" s="36">
        <v>0</v>
      </c>
      <c r="BN241">
        <f t="shared" si="100"/>
        <v>0.52935599999999994</v>
      </c>
      <c r="BO241" s="36">
        <v>0</v>
      </c>
      <c r="BP241" s="40">
        <v>0</v>
      </c>
      <c r="BQ241">
        <f t="shared" si="103"/>
        <v>46</v>
      </c>
      <c r="BR241">
        <f t="shared" si="101"/>
        <v>0.46</v>
      </c>
      <c r="BS241">
        <f t="shared" si="104"/>
        <v>46</v>
      </c>
    </row>
    <row r="242" spans="1:71" x14ac:dyDescent="0.15">
      <c r="A242" t="str">
        <f t="shared" si="102"/>
        <v>EW_sand_Ruled_47</v>
      </c>
      <c r="B242" s="42" t="s">
        <v>89</v>
      </c>
      <c r="C242" s="36" t="s">
        <v>277</v>
      </c>
      <c r="D242" s="42" t="s">
        <v>234</v>
      </c>
      <c r="E242" s="36">
        <v>0</v>
      </c>
      <c r="F242">
        <f t="shared" si="83"/>
        <v>102.8083</v>
      </c>
      <c r="G242" s="36">
        <v>0</v>
      </c>
      <c r="H242" s="36">
        <v>0</v>
      </c>
      <c r="I242" s="36">
        <v>1</v>
      </c>
      <c r="J242">
        <f t="shared" si="84"/>
        <v>-3.8454999999999999</v>
      </c>
      <c r="K242" s="36">
        <f t="shared" si="85"/>
        <v>12.535</v>
      </c>
      <c r="L242" s="36">
        <v>0</v>
      </c>
      <c r="M242" s="36">
        <v>1</v>
      </c>
      <c r="N242">
        <f t="shared" si="86"/>
        <v>-0.91779999999999995</v>
      </c>
      <c r="O242">
        <f t="shared" si="87"/>
        <v>8.4018460000000008</v>
      </c>
      <c r="P242" s="36">
        <v>0</v>
      </c>
      <c r="Q242" s="36">
        <v>0</v>
      </c>
      <c r="R242">
        <f t="shared" si="88"/>
        <v>0.94610710000000009</v>
      </c>
      <c r="S242" s="36">
        <v>0</v>
      </c>
      <c r="T242" s="36">
        <v>0</v>
      </c>
      <c r="U242" s="36">
        <v>0</v>
      </c>
      <c r="V242" s="36">
        <v>20</v>
      </c>
      <c r="W242" s="36">
        <v>0</v>
      </c>
      <c r="X242" s="36">
        <v>0</v>
      </c>
      <c r="Y242" s="36">
        <v>1</v>
      </c>
      <c r="Z242">
        <f t="shared" si="89"/>
        <v>-0.104007</v>
      </c>
      <c r="AA242" s="36">
        <v>0.26050000000000001</v>
      </c>
      <c r="AB242" s="36">
        <v>0</v>
      </c>
      <c r="AC242" s="36">
        <v>0</v>
      </c>
      <c r="AD242" s="36">
        <v>17</v>
      </c>
      <c r="AE242" s="36">
        <v>0</v>
      </c>
      <c r="AF242" s="36">
        <v>0</v>
      </c>
      <c r="AG242" s="36">
        <v>0</v>
      </c>
      <c r="AH242" s="36">
        <v>1E-4</v>
      </c>
      <c r="AI242" s="36">
        <v>0</v>
      </c>
      <c r="AJ242" s="36">
        <v>0</v>
      </c>
      <c r="AK242" s="36">
        <v>1</v>
      </c>
      <c r="AL242">
        <f t="shared" si="90"/>
        <v>-0.16034599999999996</v>
      </c>
      <c r="AM242">
        <f t="shared" si="91"/>
        <v>1.8700099999999997</v>
      </c>
      <c r="AN242" s="36">
        <v>0</v>
      </c>
      <c r="AO242" s="36">
        <v>1</v>
      </c>
      <c r="AP242">
        <f t="shared" si="92"/>
        <v>-3.5601999999999995E-2</v>
      </c>
      <c r="AQ242">
        <f t="shared" si="93"/>
        <v>0.47533199999999998</v>
      </c>
      <c r="AR242" s="36">
        <v>0</v>
      </c>
      <c r="AS242" s="36">
        <v>1</v>
      </c>
      <c r="AT242">
        <f t="shared" si="94"/>
        <v>-0.20969300000000002</v>
      </c>
      <c r="AU242">
        <f t="shared" si="95"/>
        <v>5.1020500000000002</v>
      </c>
      <c r="AV242" s="36">
        <v>0</v>
      </c>
      <c r="AW242" s="36">
        <v>1</v>
      </c>
      <c r="AX242">
        <f t="shared" si="96"/>
        <v>-2.7929500000000003E-2</v>
      </c>
      <c r="AY242">
        <f t="shared" si="97"/>
        <v>0.47455799999999998</v>
      </c>
      <c r="AZ242" s="36">
        <v>0</v>
      </c>
      <c r="BA242" s="36">
        <v>0</v>
      </c>
      <c r="BB242" s="36">
        <v>44.89</v>
      </c>
      <c r="BC242" s="36">
        <v>0</v>
      </c>
      <c r="BD242" s="36">
        <v>0</v>
      </c>
      <c r="BE242" s="36">
        <v>1</v>
      </c>
      <c r="BF242">
        <f t="shared" si="98"/>
        <v>-2.25127E-2</v>
      </c>
      <c r="BG242" s="36">
        <f t="shared" si="99"/>
        <v>0.27417999999999998</v>
      </c>
      <c r="BH242" s="36">
        <v>0</v>
      </c>
      <c r="BI242" s="36">
        <v>0</v>
      </c>
      <c r="BJ242" s="36">
        <v>0.35149999999999998</v>
      </c>
      <c r="BK242" s="36">
        <v>0</v>
      </c>
      <c r="BL242" s="36">
        <v>0</v>
      </c>
      <c r="BM242" s="36">
        <v>0</v>
      </c>
      <c r="BN242">
        <f t="shared" si="100"/>
        <v>0.53434199999999998</v>
      </c>
      <c r="BO242" s="36">
        <v>0</v>
      </c>
      <c r="BP242" s="40">
        <v>0</v>
      </c>
      <c r="BQ242">
        <f t="shared" si="103"/>
        <v>47</v>
      </c>
      <c r="BR242">
        <f t="shared" si="101"/>
        <v>0.47</v>
      </c>
      <c r="BS242">
        <f t="shared" si="104"/>
        <v>47</v>
      </c>
    </row>
    <row r="243" spans="1:71" x14ac:dyDescent="0.15">
      <c r="A243" t="str">
        <f t="shared" si="102"/>
        <v>EW_sand_Ruled_48</v>
      </c>
      <c r="B243" s="42" t="s">
        <v>89</v>
      </c>
      <c r="C243" s="36" t="s">
        <v>277</v>
      </c>
      <c r="D243" s="42" t="s">
        <v>234</v>
      </c>
      <c r="E243" s="36">
        <v>0</v>
      </c>
      <c r="F243">
        <f t="shared" si="83"/>
        <v>101.88719999999999</v>
      </c>
      <c r="G243" s="36">
        <v>0</v>
      </c>
      <c r="H243" s="36">
        <v>0</v>
      </c>
      <c r="I243" s="36">
        <v>1</v>
      </c>
      <c r="J243">
        <f t="shared" si="84"/>
        <v>-3.9345000000000003</v>
      </c>
      <c r="K243" s="36">
        <f t="shared" si="85"/>
        <v>12.793899999999999</v>
      </c>
      <c r="L243" s="36">
        <v>0</v>
      </c>
      <c r="M243" s="36">
        <v>1</v>
      </c>
      <c r="N243">
        <f t="shared" si="86"/>
        <v>-0.91779999999999995</v>
      </c>
      <c r="O243">
        <f t="shared" si="87"/>
        <v>8.3948640000000001</v>
      </c>
      <c r="P243" s="36">
        <v>0</v>
      </c>
      <c r="Q243" s="36">
        <v>0</v>
      </c>
      <c r="R243">
        <f t="shared" si="88"/>
        <v>0.94672640000000008</v>
      </c>
      <c r="S243" s="36">
        <v>0</v>
      </c>
      <c r="T243" s="36">
        <v>0</v>
      </c>
      <c r="U243" s="36">
        <v>0</v>
      </c>
      <c r="V243" s="36">
        <v>20</v>
      </c>
      <c r="W243" s="36">
        <v>0</v>
      </c>
      <c r="X243" s="36">
        <v>0</v>
      </c>
      <c r="Y243" s="36">
        <v>1</v>
      </c>
      <c r="Z243">
        <f t="shared" si="89"/>
        <v>-0.101988</v>
      </c>
      <c r="AA243" s="36">
        <v>0.26050000000000001</v>
      </c>
      <c r="AB243" s="36">
        <v>0</v>
      </c>
      <c r="AC243" s="36">
        <v>0</v>
      </c>
      <c r="AD243" s="36">
        <v>17</v>
      </c>
      <c r="AE243" s="36">
        <v>0</v>
      </c>
      <c r="AF243" s="36">
        <v>0</v>
      </c>
      <c r="AG243" s="36">
        <v>0</v>
      </c>
      <c r="AH243" s="36">
        <v>1E-4</v>
      </c>
      <c r="AI243" s="36">
        <v>0</v>
      </c>
      <c r="AJ243" s="36">
        <v>0</v>
      </c>
      <c r="AK243" s="36">
        <v>1</v>
      </c>
      <c r="AL243">
        <f t="shared" si="90"/>
        <v>-0.16736399999999999</v>
      </c>
      <c r="AM243">
        <f t="shared" si="91"/>
        <v>1.8988399999999999</v>
      </c>
      <c r="AN243" s="36">
        <v>0</v>
      </c>
      <c r="AO243" s="36">
        <v>1</v>
      </c>
      <c r="AP243">
        <f t="shared" si="92"/>
        <v>-3.7207999999999991E-2</v>
      </c>
      <c r="AQ243">
        <f t="shared" si="93"/>
        <v>0.48332799999999998</v>
      </c>
      <c r="AR243" s="36">
        <v>0</v>
      </c>
      <c r="AS243" s="36">
        <v>1</v>
      </c>
      <c r="AT243">
        <f t="shared" si="94"/>
        <v>-0.21398500000000001</v>
      </c>
      <c r="AU243">
        <f t="shared" si="95"/>
        <v>5.0722000000000005</v>
      </c>
      <c r="AV243" s="36">
        <v>0</v>
      </c>
      <c r="AW243" s="36">
        <v>1</v>
      </c>
      <c r="AX243">
        <f t="shared" si="96"/>
        <v>-2.8630000000000003E-2</v>
      </c>
      <c r="AY243">
        <f t="shared" si="97"/>
        <v>0.48253199999999996</v>
      </c>
      <c r="AZ243" s="36">
        <v>0</v>
      </c>
      <c r="BA243" s="36">
        <v>0</v>
      </c>
      <c r="BB243" s="36">
        <v>44.89</v>
      </c>
      <c r="BC243" s="36">
        <v>0</v>
      </c>
      <c r="BD243" s="36">
        <v>0</v>
      </c>
      <c r="BE243" s="36">
        <v>1</v>
      </c>
      <c r="BF243">
        <f t="shared" si="98"/>
        <v>-2.3416799999999998E-2</v>
      </c>
      <c r="BG243" s="36">
        <f t="shared" si="99"/>
        <v>0.27788999999999997</v>
      </c>
      <c r="BH243" s="36">
        <v>0</v>
      </c>
      <c r="BI243" s="36">
        <v>0</v>
      </c>
      <c r="BJ243" s="36">
        <v>0.35149999999999998</v>
      </c>
      <c r="BK243" s="36">
        <v>0</v>
      </c>
      <c r="BL243" s="36">
        <v>0</v>
      </c>
      <c r="BM243" s="36">
        <v>0</v>
      </c>
      <c r="BN243">
        <f t="shared" si="100"/>
        <v>0.53932800000000003</v>
      </c>
      <c r="BO243" s="36">
        <v>0</v>
      </c>
      <c r="BP243" s="40">
        <v>0</v>
      </c>
      <c r="BQ243">
        <f t="shared" si="103"/>
        <v>48</v>
      </c>
      <c r="BR243">
        <f t="shared" si="101"/>
        <v>0.48</v>
      </c>
      <c r="BS243">
        <f t="shared" si="104"/>
        <v>48</v>
      </c>
    </row>
    <row r="244" spans="1:71" x14ac:dyDescent="0.15">
      <c r="A244" t="str">
        <f t="shared" si="102"/>
        <v>EW_sand_Ruled_49</v>
      </c>
      <c r="B244" s="42" t="s">
        <v>89</v>
      </c>
      <c r="C244" s="36" t="s">
        <v>277</v>
      </c>
      <c r="D244" s="42" t="s">
        <v>234</v>
      </c>
      <c r="E244" s="36">
        <v>0</v>
      </c>
      <c r="F244">
        <f t="shared" si="83"/>
        <v>100.9661</v>
      </c>
      <c r="G244" s="36">
        <v>0</v>
      </c>
      <c r="H244" s="36">
        <v>0</v>
      </c>
      <c r="I244" s="36">
        <v>1</v>
      </c>
      <c r="J244">
        <f t="shared" si="84"/>
        <v>-4.0234999999999994</v>
      </c>
      <c r="K244" s="36">
        <f t="shared" si="85"/>
        <v>13.0528</v>
      </c>
      <c r="L244" s="36">
        <v>0</v>
      </c>
      <c r="M244" s="36">
        <v>1</v>
      </c>
      <c r="N244">
        <f t="shared" si="86"/>
        <v>-0.91779999999999995</v>
      </c>
      <c r="O244">
        <f t="shared" si="87"/>
        <v>8.3878820000000012</v>
      </c>
      <c r="P244" s="36">
        <v>0</v>
      </c>
      <c r="Q244" s="36">
        <v>0</v>
      </c>
      <c r="R244">
        <f t="shared" si="88"/>
        <v>0.94734570000000007</v>
      </c>
      <c r="S244" s="36">
        <v>0</v>
      </c>
      <c r="T244" s="36">
        <v>0</v>
      </c>
      <c r="U244" s="36">
        <v>0</v>
      </c>
      <c r="V244" s="36">
        <v>20</v>
      </c>
      <c r="W244" s="36">
        <v>0</v>
      </c>
      <c r="X244" s="36">
        <v>0</v>
      </c>
      <c r="Y244" s="36">
        <v>1</v>
      </c>
      <c r="Z244">
        <f t="shared" si="89"/>
        <v>-9.9969000000000002E-2</v>
      </c>
      <c r="AA244" s="36">
        <v>0.26050000000000001</v>
      </c>
      <c r="AB244" s="36">
        <v>0</v>
      </c>
      <c r="AC244" s="36">
        <v>0</v>
      </c>
      <c r="AD244" s="36">
        <v>17</v>
      </c>
      <c r="AE244" s="36">
        <v>0</v>
      </c>
      <c r="AF244" s="36">
        <v>0</v>
      </c>
      <c r="AG244" s="36">
        <v>0</v>
      </c>
      <c r="AH244" s="36">
        <v>1E-4</v>
      </c>
      <c r="AI244" s="36">
        <v>0</v>
      </c>
      <c r="AJ244" s="36">
        <v>0</v>
      </c>
      <c r="AK244" s="36">
        <v>1</v>
      </c>
      <c r="AL244">
        <f t="shared" si="90"/>
        <v>-0.17438199999999995</v>
      </c>
      <c r="AM244">
        <f t="shared" si="91"/>
        <v>1.92767</v>
      </c>
      <c r="AN244" s="36">
        <v>0</v>
      </c>
      <c r="AO244" s="36">
        <v>1</v>
      </c>
      <c r="AP244">
        <f t="shared" si="92"/>
        <v>-3.8814000000000001E-2</v>
      </c>
      <c r="AQ244">
        <f t="shared" si="93"/>
        <v>0.49132399999999998</v>
      </c>
      <c r="AR244" s="36">
        <v>0</v>
      </c>
      <c r="AS244" s="36">
        <v>1</v>
      </c>
      <c r="AT244">
        <f t="shared" si="94"/>
        <v>-0.21827700000000003</v>
      </c>
      <c r="AU244">
        <f t="shared" si="95"/>
        <v>5.0423499999999999</v>
      </c>
      <c r="AV244" s="36">
        <v>0</v>
      </c>
      <c r="AW244" s="36">
        <v>1</v>
      </c>
      <c r="AX244">
        <f t="shared" si="96"/>
        <v>-2.9330500000000002E-2</v>
      </c>
      <c r="AY244">
        <f t="shared" si="97"/>
        <v>0.490506</v>
      </c>
      <c r="AZ244" s="36">
        <v>0</v>
      </c>
      <c r="BA244" s="36">
        <v>0</v>
      </c>
      <c r="BB244" s="36">
        <v>44.89</v>
      </c>
      <c r="BC244" s="36">
        <v>0</v>
      </c>
      <c r="BD244" s="36">
        <v>0</v>
      </c>
      <c r="BE244" s="36">
        <v>1</v>
      </c>
      <c r="BF244">
        <f t="shared" si="98"/>
        <v>-2.4320900000000003E-2</v>
      </c>
      <c r="BG244" s="36">
        <f t="shared" si="99"/>
        <v>0.28160000000000002</v>
      </c>
      <c r="BH244" s="36">
        <v>0</v>
      </c>
      <c r="BI244" s="36">
        <v>0</v>
      </c>
      <c r="BJ244" s="36">
        <v>0.35149999999999998</v>
      </c>
      <c r="BK244" s="36">
        <v>0</v>
      </c>
      <c r="BL244" s="36">
        <v>0</v>
      </c>
      <c r="BM244" s="36">
        <v>0</v>
      </c>
      <c r="BN244">
        <f t="shared" si="100"/>
        <v>0.54431399999999996</v>
      </c>
      <c r="BO244" s="36">
        <v>0</v>
      </c>
      <c r="BP244" s="40">
        <v>0</v>
      </c>
      <c r="BQ244">
        <f t="shared" si="103"/>
        <v>49</v>
      </c>
      <c r="BR244">
        <f t="shared" si="101"/>
        <v>0.49</v>
      </c>
      <c r="BS244">
        <f t="shared" si="104"/>
        <v>49</v>
      </c>
    </row>
    <row r="245" spans="1:71" x14ac:dyDescent="0.15">
      <c r="A245" t="str">
        <f t="shared" si="102"/>
        <v>EW_sand_Ruled_50</v>
      </c>
      <c r="B245" s="42" t="s">
        <v>89</v>
      </c>
      <c r="C245" s="36" t="s">
        <v>277</v>
      </c>
      <c r="D245" s="42" t="s">
        <v>234</v>
      </c>
      <c r="E245" s="36">
        <v>0</v>
      </c>
      <c r="F245">
        <f t="shared" si="83"/>
        <v>100.04499999999999</v>
      </c>
      <c r="G245" s="36">
        <v>0</v>
      </c>
      <c r="H245" s="36">
        <v>0</v>
      </c>
      <c r="I245" s="36">
        <v>1</v>
      </c>
      <c r="J245">
        <f t="shared" si="84"/>
        <v>-4.1124999999999998</v>
      </c>
      <c r="K245" s="36">
        <f t="shared" si="85"/>
        <v>13.3117</v>
      </c>
      <c r="L245" s="36">
        <v>0</v>
      </c>
      <c r="M245" s="36">
        <v>1</v>
      </c>
      <c r="N245">
        <f t="shared" si="86"/>
        <v>-0.91779999999999995</v>
      </c>
      <c r="O245">
        <f t="shared" si="87"/>
        <v>8.3809000000000005</v>
      </c>
      <c r="P245" s="36">
        <v>0</v>
      </c>
      <c r="Q245" s="36">
        <v>0</v>
      </c>
      <c r="R245">
        <f t="shared" si="88"/>
        <v>0.94796500000000006</v>
      </c>
      <c r="S245" s="36">
        <v>0</v>
      </c>
      <c r="T245" s="36">
        <v>0</v>
      </c>
      <c r="U245" s="36">
        <v>0</v>
      </c>
      <c r="V245" s="36">
        <v>20</v>
      </c>
      <c r="W245" s="36">
        <v>0</v>
      </c>
      <c r="X245" s="36">
        <v>0</v>
      </c>
      <c r="Y245" s="36">
        <v>1</v>
      </c>
      <c r="Z245">
        <f t="shared" si="89"/>
        <v>-9.7949999999999995E-2</v>
      </c>
      <c r="AA245" s="36">
        <v>0.26050000000000001</v>
      </c>
      <c r="AB245" s="36">
        <v>0</v>
      </c>
      <c r="AC245" s="36">
        <v>0</v>
      </c>
      <c r="AD245" s="36">
        <v>17</v>
      </c>
      <c r="AE245" s="36">
        <v>0</v>
      </c>
      <c r="AF245" s="36">
        <v>0</v>
      </c>
      <c r="AG245" s="36">
        <v>0</v>
      </c>
      <c r="AH245" s="36">
        <v>1E-4</v>
      </c>
      <c r="AI245" s="36">
        <v>0</v>
      </c>
      <c r="AJ245" s="36">
        <v>0</v>
      </c>
      <c r="AK245" s="36">
        <v>1</v>
      </c>
      <c r="AL245">
        <f t="shared" si="90"/>
        <v>-0.18139999999999998</v>
      </c>
      <c r="AM245">
        <f t="shared" si="91"/>
        <v>1.9565000000000001</v>
      </c>
      <c r="AN245" s="36">
        <v>0</v>
      </c>
      <c r="AO245" s="36">
        <v>1</v>
      </c>
      <c r="AP245">
        <f t="shared" si="92"/>
        <v>-4.0419999999999998E-2</v>
      </c>
      <c r="AQ245">
        <f t="shared" si="93"/>
        <v>0.49931999999999999</v>
      </c>
      <c r="AR245" s="36">
        <v>0</v>
      </c>
      <c r="AS245" s="36">
        <v>1</v>
      </c>
      <c r="AT245">
        <f t="shared" si="94"/>
        <v>-0.22256900000000002</v>
      </c>
      <c r="AU245">
        <f t="shared" si="95"/>
        <v>5.0125000000000002</v>
      </c>
      <c r="AV245" s="36">
        <v>0</v>
      </c>
      <c r="AW245" s="36">
        <v>1</v>
      </c>
      <c r="AX245">
        <f t="shared" si="96"/>
        <v>-3.0031000000000002E-2</v>
      </c>
      <c r="AY245">
        <f t="shared" si="97"/>
        <v>0.49847999999999998</v>
      </c>
      <c r="AZ245" s="36">
        <v>0</v>
      </c>
      <c r="BA245" s="36">
        <v>0</v>
      </c>
      <c r="BB245" s="36">
        <v>44.89</v>
      </c>
      <c r="BC245" s="36">
        <v>0</v>
      </c>
      <c r="BD245" s="36">
        <v>0</v>
      </c>
      <c r="BE245" s="36">
        <v>1</v>
      </c>
      <c r="BF245">
        <f t="shared" si="98"/>
        <v>-2.5225000000000001E-2</v>
      </c>
      <c r="BG245" s="36">
        <f t="shared" si="99"/>
        <v>0.28531000000000001</v>
      </c>
      <c r="BH245" s="36">
        <v>0</v>
      </c>
      <c r="BI245" s="36">
        <v>0</v>
      </c>
      <c r="BJ245" s="36">
        <v>0.35149999999999998</v>
      </c>
      <c r="BK245" s="36">
        <v>0</v>
      </c>
      <c r="BL245" s="36">
        <v>0</v>
      </c>
      <c r="BM245" s="36">
        <v>0</v>
      </c>
      <c r="BN245">
        <f t="shared" si="100"/>
        <v>0.54930000000000001</v>
      </c>
      <c r="BO245" s="36">
        <v>0</v>
      </c>
      <c r="BP245" s="40">
        <v>0</v>
      </c>
      <c r="BQ245">
        <f t="shared" si="103"/>
        <v>50</v>
      </c>
      <c r="BR245">
        <f t="shared" si="101"/>
        <v>0.5</v>
      </c>
      <c r="BS245">
        <f t="shared" si="104"/>
        <v>50</v>
      </c>
    </row>
    <row r="246" spans="1:71" x14ac:dyDescent="0.15">
      <c r="A246" t="str">
        <f t="shared" si="102"/>
        <v>EW_sand_Ruled_51</v>
      </c>
      <c r="B246" s="42" t="s">
        <v>89</v>
      </c>
      <c r="C246" s="36" t="s">
        <v>277</v>
      </c>
      <c r="D246" s="42" t="s">
        <v>234</v>
      </c>
      <c r="E246" s="36">
        <v>0</v>
      </c>
      <c r="F246">
        <f t="shared" si="83"/>
        <v>99.123899999999992</v>
      </c>
      <c r="G246" s="36">
        <v>0</v>
      </c>
      <c r="H246" s="36">
        <v>0</v>
      </c>
      <c r="I246" s="36">
        <v>1</v>
      </c>
      <c r="J246">
        <f t="shared" si="84"/>
        <v>-4.2015000000000002</v>
      </c>
      <c r="K246" s="36">
        <f t="shared" si="85"/>
        <v>13.570600000000001</v>
      </c>
      <c r="L246" s="36">
        <v>0</v>
      </c>
      <c r="M246" s="36">
        <v>1</v>
      </c>
      <c r="N246">
        <f t="shared" si="86"/>
        <v>-0.91779999999999995</v>
      </c>
      <c r="O246">
        <f t="shared" si="87"/>
        <v>8.3739179999999998</v>
      </c>
      <c r="P246" s="36">
        <v>0</v>
      </c>
      <c r="Q246" s="36">
        <v>0</v>
      </c>
      <c r="R246">
        <f t="shared" si="88"/>
        <v>0.94858430000000005</v>
      </c>
      <c r="S246" s="36">
        <v>0</v>
      </c>
      <c r="T246" s="36">
        <v>0</v>
      </c>
      <c r="U246" s="36">
        <v>0</v>
      </c>
      <c r="V246" s="36">
        <v>20</v>
      </c>
      <c r="W246" s="36">
        <v>0</v>
      </c>
      <c r="X246" s="36">
        <v>0</v>
      </c>
      <c r="Y246" s="36">
        <v>1</v>
      </c>
      <c r="Z246">
        <f t="shared" si="89"/>
        <v>-9.5930999999999989E-2</v>
      </c>
      <c r="AA246" s="36">
        <v>0.26050000000000001</v>
      </c>
      <c r="AB246" s="36">
        <v>0</v>
      </c>
      <c r="AC246" s="36">
        <v>0</v>
      </c>
      <c r="AD246" s="36">
        <v>17</v>
      </c>
      <c r="AE246" s="36">
        <v>0</v>
      </c>
      <c r="AF246" s="36">
        <v>0</v>
      </c>
      <c r="AG246" s="36">
        <v>0</v>
      </c>
      <c r="AH246" s="36">
        <v>1E-4</v>
      </c>
      <c r="AI246" s="36">
        <v>0</v>
      </c>
      <c r="AJ246" s="36">
        <v>0</v>
      </c>
      <c r="AK246" s="36">
        <v>1</v>
      </c>
      <c r="AL246">
        <f t="shared" si="90"/>
        <v>-0.188418</v>
      </c>
      <c r="AM246">
        <f t="shared" si="91"/>
        <v>1.9853300000000003</v>
      </c>
      <c r="AN246" s="36">
        <v>0</v>
      </c>
      <c r="AO246" s="36">
        <v>1</v>
      </c>
      <c r="AP246">
        <f t="shared" si="92"/>
        <v>-4.2025999999999994E-2</v>
      </c>
      <c r="AQ246">
        <f t="shared" si="93"/>
        <v>0.50731599999999999</v>
      </c>
      <c r="AR246" s="36">
        <v>0</v>
      </c>
      <c r="AS246" s="36">
        <v>1</v>
      </c>
      <c r="AT246">
        <f t="shared" si="94"/>
        <v>-0.22686100000000001</v>
      </c>
      <c r="AU246">
        <f t="shared" si="95"/>
        <v>4.9826499999999996</v>
      </c>
      <c r="AV246" s="36">
        <v>0</v>
      </c>
      <c r="AW246" s="36">
        <v>1</v>
      </c>
      <c r="AX246">
        <f t="shared" si="96"/>
        <v>-3.0731500000000002E-2</v>
      </c>
      <c r="AY246">
        <f t="shared" si="97"/>
        <v>0.50645399999999996</v>
      </c>
      <c r="AZ246" s="36">
        <v>0</v>
      </c>
      <c r="BA246" s="36">
        <v>0</v>
      </c>
      <c r="BB246" s="36">
        <v>44.89</v>
      </c>
      <c r="BC246" s="36">
        <v>0</v>
      </c>
      <c r="BD246" s="36">
        <v>0</v>
      </c>
      <c r="BE246" s="36">
        <v>1</v>
      </c>
      <c r="BF246">
        <f t="shared" si="98"/>
        <v>-2.6129099999999999E-2</v>
      </c>
      <c r="BG246" s="36">
        <f t="shared" si="99"/>
        <v>0.28902</v>
      </c>
      <c r="BH246" s="36">
        <v>0</v>
      </c>
      <c r="BI246" s="36">
        <v>0</v>
      </c>
      <c r="BJ246" s="36">
        <v>0.35149999999999998</v>
      </c>
      <c r="BK246" s="36">
        <v>0</v>
      </c>
      <c r="BL246" s="36">
        <v>0</v>
      </c>
      <c r="BM246" s="36">
        <v>0</v>
      </c>
      <c r="BN246">
        <f t="shared" si="100"/>
        <v>0.55428600000000006</v>
      </c>
      <c r="BO246" s="36">
        <v>0</v>
      </c>
      <c r="BP246" s="40">
        <v>0</v>
      </c>
      <c r="BQ246">
        <f t="shared" si="103"/>
        <v>51</v>
      </c>
      <c r="BR246">
        <f t="shared" si="101"/>
        <v>0.51</v>
      </c>
      <c r="BS246">
        <f t="shared" si="104"/>
        <v>51</v>
      </c>
    </row>
    <row r="247" spans="1:71" x14ac:dyDescent="0.15">
      <c r="A247" t="str">
        <f t="shared" si="102"/>
        <v>EW_sand_Ruled_52</v>
      </c>
      <c r="B247" s="42" t="s">
        <v>89</v>
      </c>
      <c r="C247" s="36" t="s">
        <v>277</v>
      </c>
      <c r="D247" s="42" t="s">
        <v>234</v>
      </c>
      <c r="E247" s="36">
        <v>0</v>
      </c>
      <c r="F247">
        <f t="shared" si="83"/>
        <v>98.202799999999996</v>
      </c>
      <c r="G247" s="36">
        <v>0</v>
      </c>
      <c r="H247" s="36">
        <v>0</v>
      </c>
      <c r="I247" s="36">
        <v>1</v>
      </c>
      <c r="J247">
        <f t="shared" si="84"/>
        <v>-4.2904999999999998</v>
      </c>
      <c r="K247" s="36">
        <f t="shared" si="85"/>
        <v>13.829500000000001</v>
      </c>
      <c r="L247" s="36">
        <v>0</v>
      </c>
      <c r="M247" s="36">
        <v>1</v>
      </c>
      <c r="N247">
        <f t="shared" si="86"/>
        <v>-0.91779999999999995</v>
      </c>
      <c r="O247">
        <f t="shared" si="87"/>
        <v>8.3669360000000008</v>
      </c>
      <c r="P247" s="36">
        <v>0</v>
      </c>
      <c r="Q247" s="36">
        <v>0</v>
      </c>
      <c r="R247">
        <f t="shared" si="88"/>
        <v>0.94920360000000004</v>
      </c>
      <c r="S247" s="36">
        <v>0</v>
      </c>
      <c r="T247" s="36">
        <v>0</v>
      </c>
      <c r="U247" s="36">
        <v>0</v>
      </c>
      <c r="V247" s="36">
        <v>20</v>
      </c>
      <c r="W247" s="36">
        <v>0</v>
      </c>
      <c r="X247" s="36">
        <v>0</v>
      </c>
      <c r="Y247" s="36">
        <v>1</v>
      </c>
      <c r="Z247">
        <f t="shared" si="89"/>
        <v>-9.3911999999999995E-2</v>
      </c>
      <c r="AA247" s="36">
        <v>0.26050000000000001</v>
      </c>
      <c r="AB247" s="36">
        <v>0</v>
      </c>
      <c r="AC247" s="36">
        <v>0</v>
      </c>
      <c r="AD247" s="36">
        <v>17</v>
      </c>
      <c r="AE247" s="36">
        <v>0</v>
      </c>
      <c r="AF247" s="36">
        <v>0</v>
      </c>
      <c r="AG247" s="36">
        <v>0</v>
      </c>
      <c r="AH247" s="36">
        <v>1E-4</v>
      </c>
      <c r="AI247" s="36">
        <v>0</v>
      </c>
      <c r="AJ247" s="36">
        <v>0</v>
      </c>
      <c r="AK247" s="36">
        <v>1</v>
      </c>
      <c r="AL247">
        <f t="shared" si="90"/>
        <v>-0.19543599999999997</v>
      </c>
      <c r="AM247">
        <f t="shared" si="91"/>
        <v>2.01416</v>
      </c>
      <c r="AN247" s="36">
        <v>0</v>
      </c>
      <c r="AO247" s="36">
        <v>1</v>
      </c>
      <c r="AP247">
        <f t="shared" si="92"/>
        <v>-4.3632000000000004E-2</v>
      </c>
      <c r="AQ247">
        <f t="shared" si="93"/>
        <v>0.51531199999999999</v>
      </c>
      <c r="AR247" s="36">
        <v>0</v>
      </c>
      <c r="AS247" s="36">
        <v>1</v>
      </c>
      <c r="AT247">
        <f t="shared" si="94"/>
        <v>-0.23115300000000003</v>
      </c>
      <c r="AU247">
        <f t="shared" si="95"/>
        <v>4.9527999999999999</v>
      </c>
      <c r="AV247" s="36">
        <v>0</v>
      </c>
      <c r="AW247" s="36">
        <v>1</v>
      </c>
      <c r="AX247">
        <f t="shared" si="96"/>
        <v>-3.1432000000000002E-2</v>
      </c>
      <c r="AY247">
        <f t="shared" si="97"/>
        <v>0.514428</v>
      </c>
      <c r="AZ247" s="36">
        <v>0</v>
      </c>
      <c r="BA247" s="36">
        <v>0</v>
      </c>
      <c r="BB247" s="36">
        <v>44.89</v>
      </c>
      <c r="BC247" s="36">
        <v>0</v>
      </c>
      <c r="BD247" s="36">
        <v>0</v>
      </c>
      <c r="BE247" s="36">
        <v>1</v>
      </c>
      <c r="BF247">
        <f t="shared" si="98"/>
        <v>-2.7033200000000004E-2</v>
      </c>
      <c r="BG247" s="36">
        <f t="shared" si="99"/>
        <v>0.29272999999999999</v>
      </c>
      <c r="BH247" s="36">
        <v>0</v>
      </c>
      <c r="BI247" s="36">
        <v>0</v>
      </c>
      <c r="BJ247" s="36">
        <v>0.35149999999999998</v>
      </c>
      <c r="BK247" s="36">
        <v>0</v>
      </c>
      <c r="BL247" s="36">
        <v>0</v>
      </c>
      <c r="BM247" s="36">
        <v>0</v>
      </c>
      <c r="BN247">
        <f t="shared" si="100"/>
        <v>0.55927199999999999</v>
      </c>
      <c r="BO247" s="36">
        <v>0</v>
      </c>
      <c r="BP247" s="40">
        <v>0</v>
      </c>
      <c r="BQ247">
        <f t="shared" si="103"/>
        <v>52</v>
      </c>
      <c r="BR247">
        <f t="shared" si="101"/>
        <v>0.52</v>
      </c>
      <c r="BS247">
        <f t="shared" si="104"/>
        <v>52</v>
      </c>
    </row>
    <row r="248" spans="1:71" x14ac:dyDescent="0.15">
      <c r="A248" t="str">
        <f t="shared" si="102"/>
        <v>EW_sand_Ruled_53</v>
      </c>
      <c r="B248" s="42" t="s">
        <v>89</v>
      </c>
      <c r="C248" s="36" t="s">
        <v>277</v>
      </c>
      <c r="D248" s="42" t="s">
        <v>234</v>
      </c>
      <c r="E248" s="36">
        <v>0</v>
      </c>
      <c r="F248">
        <f t="shared" si="83"/>
        <v>97.281700000000001</v>
      </c>
      <c r="G248" s="36">
        <v>0</v>
      </c>
      <c r="H248" s="36">
        <v>0</v>
      </c>
      <c r="I248" s="36">
        <v>1</v>
      </c>
      <c r="J248">
        <f t="shared" si="84"/>
        <v>-4.3795000000000002</v>
      </c>
      <c r="K248" s="36">
        <f t="shared" si="85"/>
        <v>14.0884</v>
      </c>
      <c r="L248" s="36">
        <v>0</v>
      </c>
      <c r="M248" s="36">
        <v>1</v>
      </c>
      <c r="N248">
        <f t="shared" si="86"/>
        <v>-0.91779999999999995</v>
      </c>
      <c r="O248">
        <f t="shared" si="87"/>
        <v>8.3599540000000001</v>
      </c>
      <c r="P248" s="36">
        <v>0</v>
      </c>
      <c r="Q248" s="36">
        <v>0</v>
      </c>
      <c r="R248">
        <f t="shared" si="88"/>
        <v>0.94982290000000003</v>
      </c>
      <c r="S248" s="36">
        <v>0</v>
      </c>
      <c r="T248" s="36">
        <v>0</v>
      </c>
      <c r="U248" s="36">
        <v>0</v>
      </c>
      <c r="V248" s="36">
        <v>20</v>
      </c>
      <c r="W248" s="36">
        <v>0</v>
      </c>
      <c r="X248" s="36">
        <v>0</v>
      </c>
      <c r="Y248" s="36">
        <v>1</v>
      </c>
      <c r="Z248">
        <f t="shared" si="89"/>
        <v>-9.1892999999999989E-2</v>
      </c>
      <c r="AA248" s="36">
        <v>0.26050000000000001</v>
      </c>
      <c r="AB248" s="36">
        <v>0</v>
      </c>
      <c r="AC248" s="36">
        <v>0</v>
      </c>
      <c r="AD248" s="36">
        <v>17</v>
      </c>
      <c r="AE248" s="36">
        <v>0</v>
      </c>
      <c r="AF248" s="36">
        <v>0</v>
      </c>
      <c r="AG248" s="36">
        <v>0</v>
      </c>
      <c r="AH248" s="36">
        <v>1E-4</v>
      </c>
      <c r="AI248" s="36">
        <v>0</v>
      </c>
      <c r="AJ248" s="36">
        <v>0</v>
      </c>
      <c r="AK248" s="36">
        <v>1</v>
      </c>
      <c r="AL248">
        <f t="shared" si="90"/>
        <v>-0.202454</v>
      </c>
      <c r="AM248">
        <f t="shared" si="91"/>
        <v>2.0429900000000001</v>
      </c>
      <c r="AN248" s="36">
        <v>0</v>
      </c>
      <c r="AO248" s="36">
        <v>1</v>
      </c>
      <c r="AP248">
        <f t="shared" si="92"/>
        <v>-4.5238E-2</v>
      </c>
      <c r="AQ248">
        <f t="shared" si="93"/>
        <v>0.523308</v>
      </c>
      <c r="AR248" s="36">
        <v>0</v>
      </c>
      <c r="AS248" s="36">
        <v>1</v>
      </c>
      <c r="AT248">
        <f t="shared" si="94"/>
        <v>-0.23544500000000002</v>
      </c>
      <c r="AU248">
        <f t="shared" si="95"/>
        <v>4.9229500000000002</v>
      </c>
      <c r="AV248" s="36">
        <v>0</v>
      </c>
      <c r="AW248" s="36">
        <v>1</v>
      </c>
      <c r="AX248">
        <f t="shared" si="96"/>
        <v>-3.2132500000000001E-2</v>
      </c>
      <c r="AY248">
        <f t="shared" si="97"/>
        <v>0.52240200000000003</v>
      </c>
      <c r="AZ248" s="36">
        <v>0</v>
      </c>
      <c r="BA248" s="36">
        <v>0</v>
      </c>
      <c r="BB248" s="36">
        <v>44.89</v>
      </c>
      <c r="BC248" s="36">
        <v>0</v>
      </c>
      <c r="BD248" s="36">
        <v>0</v>
      </c>
      <c r="BE248" s="36">
        <v>1</v>
      </c>
      <c r="BF248">
        <f t="shared" si="98"/>
        <v>-2.7937300000000002E-2</v>
      </c>
      <c r="BG248" s="36">
        <f t="shared" si="99"/>
        <v>0.29643999999999998</v>
      </c>
      <c r="BH248" s="36">
        <v>0</v>
      </c>
      <c r="BI248" s="36">
        <v>0</v>
      </c>
      <c r="BJ248" s="36">
        <v>0.35149999999999998</v>
      </c>
      <c r="BK248" s="36">
        <v>0</v>
      </c>
      <c r="BL248" s="36">
        <v>0</v>
      </c>
      <c r="BM248" s="36">
        <v>0</v>
      </c>
      <c r="BN248">
        <f t="shared" si="100"/>
        <v>0.56425799999999993</v>
      </c>
      <c r="BO248" s="36">
        <v>0</v>
      </c>
      <c r="BP248" s="40">
        <v>0</v>
      </c>
      <c r="BQ248">
        <f t="shared" si="103"/>
        <v>53</v>
      </c>
      <c r="BR248">
        <f t="shared" si="101"/>
        <v>0.53</v>
      </c>
      <c r="BS248">
        <f t="shared" si="104"/>
        <v>53</v>
      </c>
    </row>
    <row r="249" spans="1:71" x14ac:dyDescent="0.15">
      <c r="A249" t="str">
        <f t="shared" si="102"/>
        <v>EW_sand_Ruled_54</v>
      </c>
      <c r="B249" s="42" t="s">
        <v>89</v>
      </c>
      <c r="C249" s="36" t="s">
        <v>277</v>
      </c>
      <c r="D249" s="42" t="s">
        <v>234</v>
      </c>
      <c r="E249" s="36">
        <v>0</v>
      </c>
      <c r="F249">
        <f t="shared" si="83"/>
        <v>96.360599999999991</v>
      </c>
      <c r="G249" s="36">
        <v>0</v>
      </c>
      <c r="H249" s="36">
        <v>0</v>
      </c>
      <c r="I249" s="36">
        <v>1</v>
      </c>
      <c r="J249">
        <f t="shared" si="84"/>
        <v>-4.4685000000000006</v>
      </c>
      <c r="K249" s="36">
        <f t="shared" si="85"/>
        <v>14.347300000000001</v>
      </c>
      <c r="L249" s="36">
        <v>0</v>
      </c>
      <c r="M249" s="36">
        <v>1</v>
      </c>
      <c r="N249">
        <f t="shared" si="86"/>
        <v>-0.91779999999999995</v>
      </c>
      <c r="O249">
        <f t="shared" si="87"/>
        <v>8.3529720000000012</v>
      </c>
      <c r="P249" s="36">
        <v>0</v>
      </c>
      <c r="Q249" s="36">
        <v>0</v>
      </c>
      <c r="R249">
        <f t="shared" si="88"/>
        <v>0.95044220000000001</v>
      </c>
      <c r="S249" s="36">
        <v>0</v>
      </c>
      <c r="T249" s="36">
        <v>0</v>
      </c>
      <c r="U249" s="36">
        <v>0</v>
      </c>
      <c r="V249" s="36">
        <v>20</v>
      </c>
      <c r="W249" s="36">
        <v>0</v>
      </c>
      <c r="X249" s="36">
        <v>0</v>
      </c>
      <c r="Y249" s="36">
        <v>1</v>
      </c>
      <c r="Z249">
        <f t="shared" si="89"/>
        <v>-8.9873999999999982E-2</v>
      </c>
      <c r="AA249" s="36">
        <v>0.26050000000000001</v>
      </c>
      <c r="AB249" s="36">
        <v>0</v>
      </c>
      <c r="AC249" s="36">
        <v>0</v>
      </c>
      <c r="AD249" s="36">
        <v>17</v>
      </c>
      <c r="AE249" s="36">
        <v>0</v>
      </c>
      <c r="AF249" s="36">
        <v>0</v>
      </c>
      <c r="AG249" s="36">
        <v>0</v>
      </c>
      <c r="AH249" s="36">
        <v>1E-4</v>
      </c>
      <c r="AI249" s="36">
        <v>0</v>
      </c>
      <c r="AJ249" s="36">
        <v>0</v>
      </c>
      <c r="AK249" s="36">
        <v>1</v>
      </c>
      <c r="AL249">
        <f t="shared" si="90"/>
        <v>-0.20947200000000002</v>
      </c>
      <c r="AM249">
        <f t="shared" si="91"/>
        <v>2.0718200000000002</v>
      </c>
      <c r="AN249" s="36">
        <v>0</v>
      </c>
      <c r="AO249" s="36">
        <v>1</v>
      </c>
      <c r="AP249">
        <f t="shared" si="92"/>
        <v>-4.6843999999999997E-2</v>
      </c>
      <c r="AQ249">
        <f t="shared" si="93"/>
        <v>0.531304</v>
      </c>
      <c r="AR249" s="36">
        <v>0</v>
      </c>
      <c r="AS249" s="36">
        <v>1</v>
      </c>
      <c r="AT249">
        <f t="shared" si="94"/>
        <v>-0.23973700000000003</v>
      </c>
      <c r="AU249">
        <f t="shared" si="95"/>
        <v>4.8930999999999996</v>
      </c>
      <c r="AV249" s="36">
        <v>0</v>
      </c>
      <c r="AW249" s="36">
        <v>1</v>
      </c>
      <c r="AX249">
        <f t="shared" si="96"/>
        <v>-3.2833000000000008E-2</v>
      </c>
      <c r="AY249">
        <f t="shared" si="97"/>
        <v>0.53037600000000007</v>
      </c>
      <c r="AZ249" s="36">
        <v>0</v>
      </c>
      <c r="BA249" s="36">
        <v>0</v>
      </c>
      <c r="BB249" s="36">
        <v>44.89</v>
      </c>
      <c r="BC249" s="36">
        <v>0</v>
      </c>
      <c r="BD249" s="36">
        <v>0</v>
      </c>
      <c r="BE249" s="36">
        <v>1</v>
      </c>
      <c r="BF249">
        <f t="shared" si="98"/>
        <v>-2.8841400000000007E-2</v>
      </c>
      <c r="BG249" s="36">
        <f t="shared" si="99"/>
        <v>0.30015000000000003</v>
      </c>
      <c r="BH249" s="36">
        <v>0</v>
      </c>
      <c r="BI249" s="36">
        <v>0</v>
      </c>
      <c r="BJ249" s="36">
        <v>0.35149999999999998</v>
      </c>
      <c r="BK249" s="36">
        <v>0</v>
      </c>
      <c r="BL249" s="36">
        <v>0</v>
      </c>
      <c r="BM249" s="36">
        <v>0</v>
      </c>
      <c r="BN249">
        <f t="shared" si="100"/>
        <v>0.56924399999999997</v>
      </c>
      <c r="BO249" s="36">
        <v>0</v>
      </c>
      <c r="BP249" s="40">
        <v>0</v>
      </c>
      <c r="BQ249">
        <f t="shared" si="103"/>
        <v>54</v>
      </c>
      <c r="BR249">
        <f t="shared" si="101"/>
        <v>0.54</v>
      </c>
      <c r="BS249">
        <f t="shared" si="104"/>
        <v>54</v>
      </c>
    </row>
    <row r="250" spans="1:71" x14ac:dyDescent="0.15">
      <c r="A250" t="str">
        <f t="shared" si="102"/>
        <v>EW_sand_Ruled_55</v>
      </c>
      <c r="B250" s="42" t="s">
        <v>89</v>
      </c>
      <c r="C250" s="36" t="s">
        <v>277</v>
      </c>
      <c r="D250" s="42" t="s">
        <v>234</v>
      </c>
      <c r="E250" s="36">
        <v>0</v>
      </c>
      <c r="F250">
        <f t="shared" si="83"/>
        <v>95.439499999999981</v>
      </c>
      <c r="G250" s="36">
        <v>0</v>
      </c>
      <c r="H250" s="36">
        <v>0</v>
      </c>
      <c r="I250" s="36">
        <v>1</v>
      </c>
      <c r="J250">
        <f t="shared" si="84"/>
        <v>-4.5575000000000001</v>
      </c>
      <c r="K250" s="36">
        <f t="shared" si="85"/>
        <v>14.606200000000001</v>
      </c>
      <c r="L250" s="36">
        <v>0</v>
      </c>
      <c r="M250" s="36">
        <v>1</v>
      </c>
      <c r="N250">
        <f t="shared" si="86"/>
        <v>-0.91779999999999995</v>
      </c>
      <c r="O250">
        <f t="shared" si="87"/>
        <v>8.3459900000000005</v>
      </c>
      <c r="P250" s="36">
        <v>0</v>
      </c>
      <c r="Q250" s="36">
        <v>0</v>
      </c>
      <c r="R250">
        <f t="shared" si="88"/>
        <v>0.9510615</v>
      </c>
      <c r="S250" s="36">
        <v>0</v>
      </c>
      <c r="T250" s="36">
        <v>0</v>
      </c>
      <c r="U250" s="36">
        <v>0</v>
      </c>
      <c r="V250" s="36">
        <v>20</v>
      </c>
      <c r="W250" s="36">
        <v>0</v>
      </c>
      <c r="X250" s="36">
        <v>0</v>
      </c>
      <c r="Y250" s="36">
        <v>1</v>
      </c>
      <c r="Z250">
        <f t="shared" si="89"/>
        <v>-8.7854999999999989E-2</v>
      </c>
      <c r="AA250" s="36">
        <v>0.26050000000000001</v>
      </c>
      <c r="AB250" s="36">
        <v>0</v>
      </c>
      <c r="AC250" s="36">
        <v>0</v>
      </c>
      <c r="AD250" s="36">
        <v>17</v>
      </c>
      <c r="AE250" s="36">
        <v>0</v>
      </c>
      <c r="AF250" s="36">
        <v>0</v>
      </c>
      <c r="AG250" s="36">
        <v>0</v>
      </c>
      <c r="AH250" s="36">
        <v>1E-4</v>
      </c>
      <c r="AI250" s="36">
        <v>0</v>
      </c>
      <c r="AJ250" s="36">
        <v>0</v>
      </c>
      <c r="AK250" s="36">
        <v>1</v>
      </c>
      <c r="AL250">
        <f t="shared" si="90"/>
        <v>-0.21648999999999999</v>
      </c>
      <c r="AM250">
        <f t="shared" si="91"/>
        <v>2.1006500000000004</v>
      </c>
      <c r="AN250" s="36">
        <v>0</v>
      </c>
      <c r="AO250" s="36">
        <v>1</v>
      </c>
      <c r="AP250">
        <f t="shared" si="92"/>
        <v>-4.8450000000000007E-2</v>
      </c>
      <c r="AQ250">
        <f t="shared" si="93"/>
        <v>0.5393</v>
      </c>
      <c r="AR250" s="36">
        <v>0</v>
      </c>
      <c r="AS250" s="36">
        <v>1</v>
      </c>
      <c r="AT250">
        <f t="shared" si="94"/>
        <v>-0.24402900000000002</v>
      </c>
      <c r="AU250">
        <f t="shared" si="95"/>
        <v>4.8632499999999999</v>
      </c>
      <c r="AV250" s="36">
        <v>0</v>
      </c>
      <c r="AW250" s="36">
        <v>1</v>
      </c>
      <c r="AX250">
        <f t="shared" si="96"/>
        <v>-3.3533500000000008E-2</v>
      </c>
      <c r="AY250">
        <f t="shared" si="97"/>
        <v>0.53835</v>
      </c>
      <c r="AZ250" s="36">
        <v>0</v>
      </c>
      <c r="BA250" s="36">
        <v>0</v>
      </c>
      <c r="BB250" s="36">
        <v>44.89</v>
      </c>
      <c r="BC250" s="36">
        <v>0</v>
      </c>
      <c r="BD250" s="36">
        <v>0</v>
      </c>
      <c r="BE250" s="36">
        <v>1</v>
      </c>
      <c r="BF250">
        <f t="shared" si="98"/>
        <v>-2.9745500000000005E-2</v>
      </c>
      <c r="BG250" s="36">
        <f t="shared" si="99"/>
        <v>0.30386000000000002</v>
      </c>
      <c r="BH250" s="36">
        <v>0</v>
      </c>
      <c r="BI250" s="36">
        <v>0</v>
      </c>
      <c r="BJ250" s="36">
        <v>0.35149999999999998</v>
      </c>
      <c r="BK250" s="36">
        <v>0</v>
      </c>
      <c r="BL250" s="36">
        <v>0</v>
      </c>
      <c r="BM250" s="36">
        <v>0</v>
      </c>
      <c r="BN250">
        <f t="shared" si="100"/>
        <v>0.57423000000000002</v>
      </c>
      <c r="BO250" s="36">
        <v>0</v>
      </c>
      <c r="BP250" s="40">
        <v>0</v>
      </c>
      <c r="BQ250">
        <f t="shared" si="103"/>
        <v>55</v>
      </c>
      <c r="BR250">
        <f t="shared" si="101"/>
        <v>0.55000000000000004</v>
      </c>
      <c r="BS250">
        <f t="shared" si="104"/>
        <v>55</v>
      </c>
    </row>
    <row r="251" spans="1:71" x14ac:dyDescent="0.15">
      <c r="A251" t="str">
        <f t="shared" si="102"/>
        <v>EW_sand_Ruled_56</v>
      </c>
      <c r="B251" s="42" t="s">
        <v>89</v>
      </c>
      <c r="C251" s="36" t="s">
        <v>277</v>
      </c>
      <c r="D251" s="42" t="s">
        <v>234</v>
      </c>
      <c r="E251" s="36">
        <v>0</v>
      </c>
      <c r="F251">
        <f t="shared" si="83"/>
        <v>94.518399999999986</v>
      </c>
      <c r="G251" s="36">
        <v>0</v>
      </c>
      <c r="H251" s="36">
        <v>0</v>
      </c>
      <c r="I251" s="36">
        <v>1</v>
      </c>
      <c r="J251">
        <f t="shared" si="84"/>
        <v>-4.6465000000000005</v>
      </c>
      <c r="K251" s="36">
        <f t="shared" si="85"/>
        <v>14.865100000000002</v>
      </c>
      <c r="L251" s="36">
        <v>0</v>
      </c>
      <c r="M251" s="36">
        <v>1</v>
      </c>
      <c r="N251">
        <f t="shared" si="86"/>
        <v>-0.91779999999999995</v>
      </c>
      <c r="O251">
        <f t="shared" si="87"/>
        <v>8.3390079999999998</v>
      </c>
      <c r="P251" s="36">
        <v>0</v>
      </c>
      <c r="Q251" s="36">
        <v>0</v>
      </c>
      <c r="R251">
        <f t="shared" si="88"/>
        <v>0.95168079999999999</v>
      </c>
      <c r="S251" s="36">
        <v>0</v>
      </c>
      <c r="T251" s="36">
        <v>0</v>
      </c>
      <c r="U251" s="36">
        <v>0</v>
      </c>
      <c r="V251" s="36">
        <v>20</v>
      </c>
      <c r="W251" s="36">
        <v>0</v>
      </c>
      <c r="X251" s="36">
        <v>0</v>
      </c>
      <c r="Y251" s="36">
        <v>1</v>
      </c>
      <c r="Z251">
        <f t="shared" si="89"/>
        <v>-8.5835999999999982E-2</v>
      </c>
      <c r="AA251" s="36">
        <v>0.26050000000000001</v>
      </c>
      <c r="AB251" s="36">
        <v>0</v>
      </c>
      <c r="AC251" s="36">
        <v>0</v>
      </c>
      <c r="AD251" s="36">
        <v>17</v>
      </c>
      <c r="AE251" s="36">
        <v>0</v>
      </c>
      <c r="AF251" s="36">
        <v>0</v>
      </c>
      <c r="AG251" s="36">
        <v>0</v>
      </c>
      <c r="AH251" s="36">
        <v>1E-4</v>
      </c>
      <c r="AI251" s="36">
        <v>0</v>
      </c>
      <c r="AJ251" s="36">
        <v>0</v>
      </c>
      <c r="AK251" s="36">
        <v>1</v>
      </c>
      <c r="AL251">
        <f t="shared" si="90"/>
        <v>-0.22350800000000001</v>
      </c>
      <c r="AM251">
        <f t="shared" si="91"/>
        <v>2.12948</v>
      </c>
      <c r="AN251" s="36">
        <v>0</v>
      </c>
      <c r="AO251" s="36">
        <v>1</v>
      </c>
      <c r="AP251">
        <f t="shared" si="92"/>
        <v>-5.0056000000000003E-2</v>
      </c>
      <c r="AQ251">
        <f t="shared" si="93"/>
        <v>0.547296</v>
      </c>
      <c r="AR251" s="36">
        <v>0</v>
      </c>
      <c r="AS251" s="36">
        <v>1</v>
      </c>
      <c r="AT251">
        <f t="shared" si="94"/>
        <v>-0.24832100000000004</v>
      </c>
      <c r="AU251">
        <f t="shared" si="95"/>
        <v>4.8333999999999993</v>
      </c>
      <c r="AV251" s="36">
        <v>0</v>
      </c>
      <c r="AW251" s="36">
        <v>1</v>
      </c>
      <c r="AX251">
        <f t="shared" si="96"/>
        <v>-3.4234000000000007E-2</v>
      </c>
      <c r="AY251">
        <f t="shared" si="97"/>
        <v>0.54632400000000003</v>
      </c>
      <c r="AZ251" s="36">
        <v>0</v>
      </c>
      <c r="BA251" s="36">
        <v>0</v>
      </c>
      <c r="BB251" s="36">
        <v>44.89</v>
      </c>
      <c r="BC251" s="36">
        <v>0</v>
      </c>
      <c r="BD251" s="36">
        <v>0</v>
      </c>
      <c r="BE251" s="36">
        <v>1</v>
      </c>
      <c r="BF251">
        <f t="shared" si="98"/>
        <v>-3.0649600000000003E-2</v>
      </c>
      <c r="BG251" s="36">
        <f t="shared" si="99"/>
        <v>0.30757000000000001</v>
      </c>
      <c r="BH251" s="36">
        <v>0</v>
      </c>
      <c r="BI251" s="36">
        <v>0</v>
      </c>
      <c r="BJ251" s="36">
        <v>0.35149999999999998</v>
      </c>
      <c r="BK251" s="36">
        <v>0</v>
      </c>
      <c r="BL251" s="36">
        <v>0</v>
      </c>
      <c r="BM251" s="36">
        <v>0</v>
      </c>
      <c r="BN251">
        <f t="shared" si="100"/>
        <v>0.57921599999999995</v>
      </c>
      <c r="BO251" s="36">
        <v>0</v>
      </c>
      <c r="BP251" s="40">
        <v>0</v>
      </c>
      <c r="BQ251">
        <f t="shared" si="103"/>
        <v>56</v>
      </c>
      <c r="BR251">
        <f t="shared" si="101"/>
        <v>0.56000000000000005</v>
      </c>
      <c r="BS251">
        <f t="shared" si="104"/>
        <v>56</v>
      </c>
    </row>
    <row r="252" spans="1:71" x14ac:dyDescent="0.15">
      <c r="A252" t="str">
        <f t="shared" si="102"/>
        <v>EW_sand_Ruled_57</v>
      </c>
      <c r="B252" s="42" t="s">
        <v>89</v>
      </c>
      <c r="C252" s="36" t="s">
        <v>277</v>
      </c>
      <c r="D252" s="42" t="s">
        <v>234</v>
      </c>
      <c r="E252" s="36">
        <v>0</v>
      </c>
      <c r="F252">
        <f t="shared" si="83"/>
        <v>93.59729999999999</v>
      </c>
      <c r="G252" s="36">
        <v>0</v>
      </c>
      <c r="H252" s="36">
        <v>0</v>
      </c>
      <c r="I252" s="36">
        <v>1</v>
      </c>
      <c r="J252">
        <f t="shared" si="84"/>
        <v>-4.7354999999999992</v>
      </c>
      <c r="K252" s="36">
        <f t="shared" si="85"/>
        <v>15.123999999999999</v>
      </c>
      <c r="L252" s="36">
        <v>0</v>
      </c>
      <c r="M252" s="36">
        <v>1</v>
      </c>
      <c r="N252">
        <f t="shared" si="86"/>
        <v>-0.91779999999999995</v>
      </c>
      <c r="O252">
        <f t="shared" si="87"/>
        <v>8.3320260000000008</v>
      </c>
      <c r="P252" s="36">
        <v>0</v>
      </c>
      <c r="Q252" s="36">
        <v>0</v>
      </c>
      <c r="R252">
        <f t="shared" si="88"/>
        <v>0.95230009999999998</v>
      </c>
      <c r="S252" s="36">
        <v>0</v>
      </c>
      <c r="T252" s="36">
        <v>0</v>
      </c>
      <c r="U252" s="36">
        <v>0</v>
      </c>
      <c r="V252" s="36">
        <v>20</v>
      </c>
      <c r="W252" s="36">
        <v>0</v>
      </c>
      <c r="X252" s="36">
        <v>0</v>
      </c>
      <c r="Y252" s="36">
        <v>1</v>
      </c>
      <c r="Z252">
        <f t="shared" si="89"/>
        <v>-8.3817000000000003E-2</v>
      </c>
      <c r="AA252" s="36">
        <v>0.26050000000000001</v>
      </c>
      <c r="AB252" s="36">
        <v>0</v>
      </c>
      <c r="AC252" s="36">
        <v>0</v>
      </c>
      <c r="AD252" s="36">
        <v>17</v>
      </c>
      <c r="AE252" s="36">
        <v>0</v>
      </c>
      <c r="AF252" s="36">
        <v>0</v>
      </c>
      <c r="AG252" s="36">
        <v>0</v>
      </c>
      <c r="AH252" s="36">
        <v>1E-4</v>
      </c>
      <c r="AI252" s="36">
        <v>0</v>
      </c>
      <c r="AJ252" s="36">
        <v>0</v>
      </c>
      <c r="AK252" s="36">
        <v>1</v>
      </c>
      <c r="AL252">
        <f t="shared" si="90"/>
        <v>-0.23052599999999993</v>
      </c>
      <c r="AM252">
        <f t="shared" si="91"/>
        <v>2.1583099999999997</v>
      </c>
      <c r="AN252" s="36">
        <v>0</v>
      </c>
      <c r="AO252" s="36">
        <v>1</v>
      </c>
      <c r="AP252">
        <f t="shared" si="92"/>
        <v>-5.1661999999999986E-2</v>
      </c>
      <c r="AQ252">
        <f t="shared" si="93"/>
        <v>0.5552919999999999</v>
      </c>
      <c r="AR252" s="36">
        <v>0</v>
      </c>
      <c r="AS252" s="36">
        <v>1</v>
      </c>
      <c r="AT252">
        <f t="shared" si="94"/>
        <v>-0.25261299999999998</v>
      </c>
      <c r="AU252">
        <f t="shared" si="95"/>
        <v>4.8035500000000004</v>
      </c>
      <c r="AV252" s="36">
        <v>0</v>
      </c>
      <c r="AW252" s="36">
        <v>1</v>
      </c>
      <c r="AX252">
        <f t="shared" si="96"/>
        <v>-3.49345E-2</v>
      </c>
      <c r="AY252">
        <f t="shared" si="97"/>
        <v>0.55429799999999996</v>
      </c>
      <c r="AZ252" s="36">
        <v>0</v>
      </c>
      <c r="BA252" s="36">
        <v>0</v>
      </c>
      <c r="BB252" s="36">
        <v>44.89</v>
      </c>
      <c r="BC252" s="36">
        <v>0</v>
      </c>
      <c r="BD252" s="36">
        <v>0</v>
      </c>
      <c r="BE252" s="36">
        <v>1</v>
      </c>
      <c r="BF252">
        <f t="shared" si="98"/>
        <v>-3.155369999999999E-2</v>
      </c>
      <c r="BG252" s="36">
        <f t="shared" si="99"/>
        <v>0.31128</v>
      </c>
      <c r="BH252" s="36">
        <v>0</v>
      </c>
      <c r="BI252" s="36">
        <v>0</v>
      </c>
      <c r="BJ252" s="36">
        <v>0.35149999999999998</v>
      </c>
      <c r="BK252" s="36">
        <v>0</v>
      </c>
      <c r="BL252" s="36">
        <v>0</v>
      </c>
      <c r="BM252" s="36">
        <v>0</v>
      </c>
      <c r="BN252">
        <f t="shared" si="100"/>
        <v>0.58420199999999989</v>
      </c>
      <c r="BO252" s="36">
        <v>0</v>
      </c>
      <c r="BP252" s="40">
        <v>0</v>
      </c>
      <c r="BQ252">
        <f t="shared" si="103"/>
        <v>57</v>
      </c>
      <c r="BR252">
        <f t="shared" si="101"/>
        <v>0.56999999999999995</v>
      </c>
      <c r="BS252">
        <f t="shared" si="104"/>
        <v>57</v>
      </c>
    </row>
    <row r="253" spans="1:71" x14ac:dyDescent="0.15">
      <c r="A253" t="str">
        <f t="shared" si="102"/>
        <v>EW_sand_Ruled_58</v>
      </c>
      <c r="B253" s="42" t="s">
        <v>89</v>
      </c>
      <c r="C253" s="36" t="s">
        <v>277</v>
      </c>
      <c r="D253" s="42" t="s">
        <v>234</v>
      </c>
      <c r="E253" s="36">
        <v>0</v>
      </c>
      <c r="F253">
        <f t="shared" si="83"/>
        <v>92.676199999999994</v>
      </c>
      <c r="G253" s="36">
        <v>0</v>
      </c>
      <c r="H253" s="36">
        <v>0</v>
      </c>
      <c r="I253" s="36">
        <v>1</v>
      </c>
      <c r="J253">
        <f t="shared" si="84"/>
        <v>-4.8244999999999996</v>
      </c>
      <c r="K253" s="36">
        <f t="shared" si="85"/>
        <v>15.382899999999999</v>
      </c>
      <c r="L253" s="36">
        <v>0</v>
      </c>
      <c r="M253" s="36">
        <v>1</v>
      </c>
      <c r="N253">
        <f t="shared" si="86"/>
        <v>-0.91779999999999995</v>
      </c>
      <c r="O253">
        <f t="shared" si="87"/>
        <v>8.3250440000000001</v>
      </c>
      <c r="P253" s="36">
        <v>0</v>
      </c>
      <c r="Q253" s="36">
        <v>0</v>
      </c>
      <c r="R253">
        <f t="shared" si="88"/>
        <v>0.95291940000000008</v>
      </c>
      <c r="S253" s="36">
        <v>0</v>
      </c>
      <c r="T253" s="36">
        <v>0</v>
      </c>
      <c r="U253" s="36">
        <v>0</v>
      </c>
      <c r="V253" s="36">
        <v>20</v>
      </c>
      <c r="W253" s="36">
        <v>0</v>
      </c>
      <c r="X253" s="36">
        <v>0</v>
      </c>
      <c r="Y253" s="36">
        <v>1</v>
      </c>
      <c r="Z253">
        <f t="shared" si="89"/>
        <v>-8.179800000000001E-2</v>
      </c>
      <c r="AA253" s="36">
        <v>0.26050000000000001</v>
      </c>
      <c r="AB253" s="36">
        <v>0</v>
      </c>
      <c r="AC253" s="36">
        <v>0</v>
      </c>
      <c r="AD253" s="36">
        <v>17</v>
      </c>
      <c r="AE253" s="36">
        <v>0</v>
      </c>
      <c r="AF253" s="36">
        <v>0</v>
      </c>
      <c r="AG253" s="36">
        <v>0</v>
      </c>
      <c r="AH253" s="36">
        <v>1E-4</v>
      </c>
      <c r="AI253" s="36">
        <v>0</v>
      </c>
      <c r="AJ253" s="36">
        <v>0</v>
      </c>
      <c r="AK253" s="36">
        <v>1</v>
      </c>
      <c r="AL253">
        <f t="shared" si="90"/>
        <v>-0.23754399999999995</v>
      </c>
      <c r="AM253">
        <f t="shared" si="91"/>
        <v>2.1871399999999999</v>
      </c>
      <c r="AN253" s="36">
        <v>0</v>
      </c>
      <c r="AO253" s="36">
        <v>1</v>
      </c>
      <c r="AP253">
        <f t="shared" si="92"/>
        <v>-5.3267999999999996E-2</v>
      </c>
      <c r="AQ253">
        <f t="shared" si="93"/>
        <v>0.56328800000000001</v>
      </c>
      <c r="AR253" s="36">
        <v>0</v>
      </c>
      <c r="AS253" s="36">
        <v>1</v>
      </c>
      <c r="AT253">
        <f t="shared" si="94"/>
        <v>-0.25690499999999999</v>
      </c>
      <c r="AU253">
        <f t="shared" si="95"/>
        <v>4.7736999999999998</v>
      </c>
      <c r="AV253" s="36">
        <v>0</v>
      </c>
      <c r="AW253" s="36">
        <v>1</v>
      </c>
      <c r="AX253">
        <f t="shared" si="96"/>
        <v>-3.5635E-2</v>
      </c>
      <c r="AY253">
        <f t="shared" si="97"/>
        <v>0.56227199999999999</v>
      </c>
      <c r="AZ253" s="36">
        <v>0</v>
      </c>
      <c r="BA253" s="36">
        <v>0</v>
      </c>
      <c r="BB253" s="36">
        <v>44.89</v>
      </c>
      <c r="BC253" s="36">
        <v>0</v>
      </c>
      <c r="BD253" s="36">
        <v>0</v>
      </c>
      <c r="BE253" s="36">
        <v>1</v>
      </c>
      <c r="BF253">
        <f t="shared" si="98"/>
        <v>-3.2457799999999995E-2</v>
      </c>
      <c r="BG253" s="36">
        <f t="shared" si="99"/>
        <v>0.31498999999999999</v>
      </c>
      <c r="BH253" s="36">
        <v>0</v>
      </c>
      <c r="BI253" s="36">
        <v>0</v>
      </c>
      <c r="BJ253" s="36">
        <v>0.35149999999999998</v>
      </c>
      <c r="BK253" s="36">
        <v>0</v>
      </c>
      <c r="BL253" s="36">
        <v>0</v>
      </c>
      <c r="BM253" s="36">
        <v>0</v>
      </c>
      <c r="BN253">
        <f t="shared" si="100"/>
        <v>0.58918800000000005</v>
      </c>
      <c r="BO253" s="36">
        <v>0</v>
      </c>
      <c r="BP253" s="40">
        <v>0</v>
      </c>
      <c r="BQ253">
        <f t="shared" si="103"/>
        <v>58</v>
      </c>
      <c r="BR253">
        <f t="shared" si="101"/>
        <v>0.57999999999999996</v>
      </c>
      <c r="BS253">
        <f t="shared" si="104"/>
        <v>58</v>
      </c>
    </row>
    <row r="254" spans="1:71" x14ac:dyDescent="0.15">
      <c r="A254" t="str">
        <f t="shared" si="102"/>
        <v>EW_sand_Ruled_59</v>
      </c>
      <c r="B254" s="42" t="s">
        <v>89</v>
      </c>
      <c r="C254" s="36" t="s">
        <v>277</v>
      </c>
      <c r="D254" s="42" t="s">
        <v>234</v>
      </c>
      <c r="E254" s="36">
        <v>0</v>
      </c>
      <c r="F254">
        <f t="shared" si="83"/>
        <v>91.755099999999999</v>
      </c>
      <c r="G254" s="36">
        <v>0</v>
      </c>
      <c r="H254" s="36">
        <v>0</v>
      </c>
      <c r="I254" s="36">
        <v>1</v>
      </c>
      <c r="J254">
        <f t="shared" si="84"/>
        <v>-4.9135</v>
      </c>
      <c r="K254" s="36">
        <f t="shared" si="85"/>
        <v>15.6418</v>
      </c>
      <c r="L254" s="36">
        <v>0</v>
      </c>
      <c r="M254" s="36">
        <v>1</v>
      </c>
      <c r="N254">
        <f t="shared" si="86"/>
        <v>-0.91779999999999995</v>
      </c>
      <c r="O254">
        <f t="shared" si="87"/>
        <v>8.3180620000000012</v>
      </c>
      <c r="P254" s="36">
        <v>0</v>
      </c>
      <c r="Q254" s="36">
        <v>0</v>
      </c>
      <c r="R254">
        <f t="shared" si="88"/>
        <v>0.95353870000000007</v>
      </c>
      <c r="S254" s="36">
        <v>0</v>
      </c>
      <c r="T254" s="36">
        <v>0</v>
      </c>
      <c r="U254" s="36">
        <v>0</v>
      </c>
      <c r="V254" s="36">
        <v>20</v>
      </c>
      <c r="W254" s="36">
        <v>0</v>
      </c>
      <c r="X254" s="36">
        <v>0</v>
      </c>
      <c r="Y254" s="36">
        <v>1</v>
      </c>
      <c r="Z254">
        <f t="shared" si="89"/>
        <v>-7.9779000000000003E-2</v>
      </c>
      <c r="AA254" s="36">
        <v>0.26050000000000001</v>
      </c>
      <c r="AB254" s="36">
        <v>0</v>
      </c>
      <c r="AC254" s="36">
        <v>0</v>
      </c>
      <c r="AD254" s="36">
        <v>17</v>
      </c>
      <c r="AE254" s="36">
        <v>0</v>
      </c>
      <c r="AF254" s="36">
        <v>0</v>
      </c>
      <c r="AG254" s="36">
        <v>0</v>
      </c>
      <c r="AH254" s="36">
        <v>1E-4</v>
      </c>
      <c r="AI254" s="36">
        <v>0</v>
      </c>
      <c r="AJ254" s="36">
        <v>0</v>
      </c>
      <c r="AK254" s="36">
        <v>1</v>
      </c>
      <c r="AL254">
        <f t="shared" si="90"/>
        <v>-0.24456199999999997</v>
      </c>
      <c r="AM254">
        <f t="shared" si="91"/>
        <v>2.21597</v>
      </c>
      <c r="AN254" s="36">
        <v>0</v>
      </c>
      <c r="AO254" s="36">
        <v>1</v>
      </c>
      <c r="AP254">
        <f t="shared" si="92"/>
        <v>-5.4873999999999992E-2</v>
      </c>
      <c r="AQ254">
        <f t="shared" si="93"/>
        <v>0.5712839999999999</v>
      </c>
      <c r="AR254" s="36">
        <v>0</v>
      </c>
      <c r="AS254" s="36">
        <v>1</v>
      </c>
      <c r="AT254">
        <f t="shared" si="94"/>
        <v>-0.26119700000000001</v>
      </c>
      <c r="AU254">
        <f t="shared" si="95"/>
        <v>4.7438500000000001</v>
      </c>
      <c r="AV254" s="36">
        <v>0</v>
      </c>
      <c r="AW254" s="36">
        <v>1</v>
      </c>
      <c r="AX254">
        <f t="shared" si="96"/>
        <v>-3.63355E-2</v>
      </c>
      <c r="AY254">
        <f t="shared" si="97"/>
        <v>0.57024600000000003</v>
      </c>
      <c r="AZ254" s="36">
        <v>0</v>
      </c>
      <c r="BA254" s="36">
        <v>0</v>
      </c>
      <c r="BB254" s="36">
        <v>44.89</v>
      </c>
      <c r="BC254" s="36">
        <v>0</v>
      </c>
      <c r="BD254" s="36">
        <v>0</v>
      </c>
      <c r="BE254" s="36">
        <v>1</v>
      </c>
      <c r="BF254">
        <f t="shared" si="98"/>
        <v>-3.33619E-2</v>
      </c>
      <c r="BG254" s="36">
        <f t="shared" si="99"/>
        <v>0.31869999999999998</v>
      </c>
      <c r="BH254" s="36">
        <v>0</v>
      </c>
      <c r="BI254" s="36">
        <v>0</v>
      </c>
      <c r="BJ254" s="36">
        <v>0.35149999999999998</v>
      </c>
      <c r="BK254" s="36">
        <v>0</v>
      </c>
      <c r="BL254" s="36">
        <v>0</v>
      </c>
      <c r="BM254" s="36">
        <v>0</v>
      </c>
      <c r="BN254">
        <f t="shared" si="100"/>
        <v>0.59417399999999998</v>
      </c>
      <c r="BO254" s="36">
        <v>0</v>
      </c>
      <c r="BP254" s="40">
        <v>0</v>
      </c>
      <c r="BQ254">
        <f t="shared" si="103"/>
        <v>59</v>
      </c>
      <c r="BR254">
        <f t="shared" si="101"/>
        <v>0.59</v>
      </c>
      <c r="BS254">
        <f t="shared" si="104"/>
        <v>59</v>
      </c>
    </row>
    <row r="255" spans="1:71" x14ac:dyDescent="0.15">
      <c r="A255" t="str">
        <f t="shared" si="102"/>
        <v>EW_sand_Ruled_60</v>
      </c>
      <c r="B255" s="42" t="s">
        <v>89</v>
      </c>
      <c r="C255" s="36" t="s">
        <v>277</v>
      </c>
      <c r="D255" s="42" t="s">
        <v>234</v>
      </c>
      <c r="E255" s="36">
        <v>0</v>
      </c>
      <c r="F255">
        <f t="shared" si="83"/>
        <v>90.834000000000003</v>
      </c>
      <c r="G255" s="36">
        <v>0</v>
      </c>
      <c r="H255" s="36">
        <v>0</v>
      </c>
      <c r="I255" s="36">
        <v>1</v>
      </c>
      <c r="J255">
        <f t="shared" si="84"/>
        <v>-5.0024999999999995</v>
      </c>
      <c r="K255" s="36">
        <f t="shared" si="85"/>
        <v>15.900699999999999</v>
      </c>
      <c r="L255" s="36">
        <v>0</v>
      </c>
      <c r="M255" s="36">
        <v>1</v>
      </c>
      <c r="N255">
        <f t="shared" si="86"/>
        <v>-0.91779999999999995</v>
      </c>
      <c r="O255">
        <f t="shared" si="87"/>
        <v>8.3110800000000005</v>
      </c>
      <c r="P255" s="36">
        <v>0</v>
      </c>
      <c r="Q255" s="36">
        <v>0</v>
      </c>
      <c r="R255">
        <f t="shared" si="88"/>
        <v>0.95415800000000006</v>
      </c>
      <c r="S255" s="36">
        <v>0</v>
      </c>
      <c r="T255" s="36">
        <v>0</v>
      </c>
      <c r="U255" s="36">
        <v>0</v>
      </c>
      <c r="V255" s="36">
        <v>20</v>
      </c>
      <c r="W255" s="36">
        <v>0</v>
      </c>
      <c r="X255" s="36">
        <v>0</v>
      </c>
      <c r="Y255" s="36">
        <v>1</v>
      </c>
      <c r="Z255">
        <f t="shared" si="89"/>
        <v>-7.7759999999999996E-2</v>
      </c>
      <c r="AA255" s="36">
        <v>0.26050000000000001</v>
      </c>
      <c r="AB255" s="36">
        <v>0</v>
      </c>
      <c r="AC255" s="36">
        <v>0</v>
      </c>
      <c r="AD255" s="36">
        <v>17</v>
      </c>
      <c r="AE255" s="36">
        <v>0</v>
      </c>
      <c r="AF255" s="36">
        <v>0</v>
      </c>
      <c r="AG255" s="36">
        <v>0</v>
      </c>
      <c r="AH255" s="36">
        <v>1E-4</v>
      </c>
      <c r="AI255" s="36">
        <v>0</v>
      </c>
      <c r="AJ255" s="36">
        <v>0</v>
      </c>
      <c r="AK255" s="36">
        <v>1</v>
      </c>
      <c r="AL255">
        <f t="shared" si="90"/>
        <v>-0.25157999999999991</v>
      </c>
      <c r="AM255">
        <f t="shared" si="91"/>
        <v>2.2448000000000001</v>
      </c>
      <c r="AN255" s="36">
        <v>0</v>
      </c>
      <c r="AO255" s="36">
        <v>1</v>
      </c>
      <c r="AP255">
        <f t="shared" si="92"/>
        <v>-5.6479999999999989E-2</v>
      </c>
      <c r="AQ255">
        <f t="shared" si="93"/>
        <v>0.57928000000000002</v>
      </c>
      <c r="AR255" s="36">
        <v>0</v>
      </c>
      <c r="AS255" s="36">
        <v>1</v>
      </c>
      <c r="AT255">
        <f t="shared" si="94"/>
        <v>-0.26548900000000003</v>
      </c>
      <c r="AU255">
        <f t="shared" si="95"/>
        <v>4.7140000000000004</v>
      </c>
      <c r="AV255" s="36">
        <v>0</v>
      </c>
      <c r="AW255" s="36">
        <v>1</v>
      </c>
      <c r="AX255">
        <f t="shared" si="96"/>
        <v>-3.7035999999999999E-2</v>
      </c>
      <c r="AY255">
        <f t="shared" si="97"/>
        <v>0.57821999999999996</v>
      </c>
      <c r="AZ255" s="36">
        <v>0</v>
      </c>
      <c r="BA255" s="36">
        <v>0</v>
      </c>
      <c r="BB255" s="36">
        <v>44.89</v>
      </c>
      <c r="BC255" s="36">
        <v>0</v>
      </c>
      <c r="BD255" s="36">
        <v>0</v>
      </c>
      <c r="BE255" s="36">
        <v>1</v>
      </c>
      <c r="BF255">
        <f t="shared" si="98"/>
        <v>-3.4266000000000005E-2</v>
      </c>
      <c r="BG255" s="36">
        <f t="shared" si="99"/>
        <v>0.32240999999999997</v>
      </c>
      <c r="BH255" s="36">
        <v>0</v>
      </c>
      <c r="BI255" s="36">
        <v>0</v>
      </c>
      <c r="BJ255" s="36">
        <v>0.35149999999999998</v>
      </c>
      <c r="BK255" s="36">
        <v>0</v>
      </c>
      <c r="BL255" s="36">
        <v>0</v>
      </c>
      <c r="BM255" s="36">
        <v>0</v>
      </c>
      <c r="BN255">
        <f t="shared" si="100"/>
        <v>0.59915999999999991</v>
      </c>
      <c r="BO255" s="36">
        <v>0</v>
      </c>
      <c r="BP255" s="40">
        <v>0</v>
      </c>
      <c r="BQ255">
        <f t="shared" si="103"/>
        <v>60</v>
      </c>
      <c r="BR255">
        <f t="shared" si="101"/>
        <v>0.6</v>
      </c>
      <c r="BS255">
        <f t="shared" si="104"/>
        <v>60</v>
      </c>
    </row>
    <row r="256" spans="1:71" x14ac:dyDescent="0.15">
      <c r="A256" t="str">
        <f t="shared" si="102"/>
        <v>EW_sand_Ruled_61</v>
      </c>
      <c r="B256" s="42" t="s">
        <v>89</v>
      </c>
      <c r="C256" s="36" t="s">
        <v>277</v>
      </c>
      <c r="D256" s="42" t="s">
        <v>234</v>
      </c>
      <c r="E256" s="36">
        <v>0</v>
      </c>
      <c r="F256">
        <f t="shared" si="83"/>
        <v>89.912899999999993</v>
      </c>
      <c r="G256" s="36">
        <v>0</v>
      </c>
      <c r="H256" s="36">
        <v>0</v>
      </c>
      <c r="I256" s="36">
        <v>1</v>
      </c>
      <c r="J256">
        <f t="shared" si="84"/>
        <v>-5.0914999999999999</v>
      </c>
      <c r="K256" s="36">
        <f t="shared" si="85"/>
        <v>16.159600000000001</v>
      </c>
      <c r="L256" s="36">
        <v>0</v>
      </c>
      <c r="M256" s="36">
        <v>1</v>
      </c>
      <c r="N256">
        <f t="shared" si="86"/>
        <v>-0.91779999999999995</v>
      </c>
      <c r="O256">
        <f t="shared" si="87"/>
        <v>8.3040979999999998</v>
      </c>
      <c r="P256" s="36">
        <v>0</v>
      </c>
      <c r="Q256" s="36">
        <v>0</v>
      </c>
      <c r="R256">
        <f t="shared" si="88"/>
        <v>0.95477730000000005</v>
      </c>
      <c r="S256" s="36">
        <v>0</v>
      </c>
      <c r="T256" s="36">
        <v>0</v>
      </c>
      <c r="U256" s="36">
        <v>0</v>
      </c>
      <c r="V256" s="36">
        <v>20</v>
      </c>
      <c r="W256" s="36">
        <v>0</v>
      </c>
      <c r="X256" s="36">
        <v>0</v>
      </c>
      <c r="Y256" s="36">
        <v>1</v>
      </c>
      <c r="Z256">
        <f t="shared" si="89"/>
        <v>-7.5741000000000003E-2</v>
      </c>
      <c r="AA256" s="36">
        <v>0.26050000000000001</v>
      </c>
      <c r="AB256" s="36">
        <v>0</v>
      </c>
      <c r="AC256" s="36">
        <v>0</v>
      </c>
      <c r="AD256" s="36">
        <v>17</v>
      </c>
      <c r="AE256" s="36">
        <v>0</v>
      </c>
      <c r="AF256" s="36">
        <v>0</v>
      </c>
      <c r="AG256" s="36">
        <v>0</v>
      </c>
      <c r="AH256" s="36">
        <v>1E-4</v>
      </c>
      <c r="AI256" s="36">
        <v>0</v>
      </c>
      <c r="AJ256" s="36">
        <v>0</v>
      </c>
      <c r="AK256" s="36">
        <v>1</v>
      </c>
      <c r="AL256">
        <f t="shared" si="90"/>
        <v>-0.25859799999999999</v>
      </c>
      <c r="AM256">
        <f t="shared" si="91"/>
        <v>2.2736299999999998</v>
      </c>
      <c r="AN256" s="36">
        <v>0</v>
      </c>
      <c r="AO256" s="36">
        <v>1</v>
      </c>
      <c r="AP256">
        <f t="shared" si="92"/>
        <v>-5.8085999999999999E-2</v>
      </c>
      <c r="AQ256">
        <f t="shared" si="93"/>
        <v>0.58727599999999991</v>
      </c>
      <c r="AR256" s="36">
        <v>0</v>
      </c>
      <c r="AS256" s="36">
        <v>1</v>
      </c>
      <c r="AT256">
        <f t="shared" si="94"/>
        <v>-0.26978099999999999</v>
      </c>
      <c r="AU256">
        <f t="shared" si="95"/>
        <v>4.6841499999999998</v>
      </c>
      <c r="AV256" s="36">
        <v>0</v>
      </c>
      <c r="AW256" s="36">
        <v>1</v>
      </c>
      <c r="AX256">
        <f t="shared" si="96"/>
        <v>-3.7736499999999999E-2</v>
      </c>
      <c r="AY256">
        <f t="shared" si="97"/>
        <v>0.58619399999999999</v>
      </c>
      <c r="AZ256" s="36">
        <v>0</v>
      </c>
      <c r="BA256" s="36">
        <v>0</v>
      </c>
      <c r="BB256" s="36">
        <v>44.89</v>
      </c>
      <c r="BC256" s="36">
        <v>0</v>
      </c>
      <c r="BD256" s="36">
        <v>0</v>
      </c>
      <c r="BE256" s="36">
        <v>1</v>
      </c>
      <c r="BF256">
        <f t="shared" si="98"/>
        <v>-3.5170099999999996E-2</v>
      </c>
      <c r="BG256" s="36">
        <f t="shared" si="99"/>
        <v>0.32611999999999997</v>
      </c>
      <c r="BH256" s="36">
        <v>0</v>
      </c>
      <c r="BI256" s="36">
        <v>0</v>
      </c>
      <c r="BJ256" s="36">
        <v>0.35149999999999998</v>
      </c>
      <c r="BK256" s="36">
        <v>0</v>
      </c>
      <c r="BL256" s="36">
        <v>0</v>
      </c>
      <c r="BM256" s="36">
        <v>0</v>
      </c>
      <c r="BN256">
        <f t="shared" si="100"/>
        <v>0.60414599999999996</v>
      </c>
      <c r="BO256" s="36">
        <v>0</v>
      </c>
      <c r="BP256" s="40">
        <v>0</v>
      </c>
      <c r="BQ256">
        <f t="shared" si="103"/>
        <v>61</v>
      </c>
      <c r="BR256">
        <f t="shared" si="101"/>
        <v>0.61</v>
      </c>
      <c r="BS256">
        <f t="shared" si="104"/>
        <v>61</v>
      </c>
    </row>
    <row r="257" spans="1:71" x14ac:dyDescent="0.15">
      <c r="A257" t="str">
        <f t="shared" si="102"/>
        <v>EW_sand_Ruled_62</v>
      </c>
      <c r="B257" s="42" t="s">
        <v>89</v>
      </c>
      <c r="C257" s="36" t="s">
        <v>277</v>
      </c>
      <c r="D257" s="42" t="s">
        <v>234</v>
      </c>
      <c r="E257" s="36">
        <v>0</v>
      </c>
      <c r="F257">
        <f t="shared" si="83"/>
        <v>88.991799999999998</v>
      </c>
      <c r="G257" s="36">
        <v>0</v>
      </c>
      <c r="H257" s="36">
        <v>0</v>
      </c>
      <c r="I257" s="36">
        <v>1</v>
      </c>
      <c r="J257">
        <f t="shared" si="84"/>
        <v>-5.1804999999999994</v>
      </c>
      <c r="K257" s="36">
        <f t="shared" si="85"/>
        <v>16.418500000000002</v>
      </c>
      <c r="L257" s="36">
        <v>0</v>
      </c>
      <c r="M257" s="36">
        <v>1</v>
      </c>
      <c r="N257">
        <f t="shared" si="86"/>
        <v>-0.91779999999999995</v>
      </c>
      <c r="O257">
        <f t="shared" si="87"/>
        <v>8.2971160000000008</v>
      </c>
      <c r="P257" s="36">
        <v>0</v>
      </c>
      <c r="Q257" s="36">
        <v>0</v>
      </c>
      <c r="R257">
        <f t="shared" si="88"/>
        <v>0.95539660000000004</v>
      </c>
      <c r="S257" s="36">
        <v>0</v>
      </c>
      <c r="T257" s="36">
        <v>0</v>
      </c>
      <c r="U257" s="36">
        <v>0</v>
      </c>
      <c r="V257" s="36">
        <v>20</v>
      </c>
      <c r="W257" s="36">
        <v>0</v>
      </c>
      <c r="X257" s="36">
        <v>0</v>
      </c>
      <c r="Y257" s="36">
        <v>1</v>
      </c>
      <c r="Z257">
        <f t="shared" si="89"/>
        <v>-7.372200000000001E-2</v>
      </c>
      <c r="AA257" s="36">
        <v>0.26050000000000001</v>
      </c>
      <c r="AB257" s="36">
        <v>0</v>
      </c>
      <c r="AC257" s="36">
        <v>0</v>
      </c>
      <c r="AD257" s="36">
        <v>17</v>
      </c>
      <c r="AE257" s="36">
        <v>0</v>
      </c>
      <c r="AF257" s="36">
        <v>0</v>
      </c>
      <c r="AG257" s="36">
        <v>0</v>
      </c>
      <c r="AH257" s="36">
        <v>1E-4</v>
      </c>
      <c r="AI257" s="36">
        <v>0</v>
      </c>
      <c r="AJ257" s="36">
        <v>0</v>
      </c>
      <c r="AK257" s="36">
        <v>1</v>
      </c>
      <c r="AL257">
        <f t="shared" si="90"/>
        <v>-0.26561599999999996</v>
      </c>
      <c r="AM257">
        <f t="shared" si="91"/>
        <v>2.30246</v>
      </c>
      <c r="AN257" s="36">
        <v>0</v>
      </c>
      <c r="AO257" s="36">
        <v>1</v>
      </c>
      <c r="AP257">
        <f t="shared" si="92"/>
        <v>-5.9691999999999995E-2</v>
      </c>
      <c r="AQ257">
        <f t="shared" si="93"/>
        <v>0.59527200000000002</v>
      </c>
      <c r="AR257" s="36">
        <v>0</v>
      </c>
      <c r="AS257" s="36">
        <v>1</v>
      </c>
      <c r="AT257">
        <f t="shared" si="94"/>
        <v>-0.27407300000000001</v>
      </c>
      <c r="AU257">
        <f t="shared" si="95"/>
        <v>4.6543000000000001</v>
      </c>
      <c r="AV257" s="36">
        <v>0</v>
      </c>
      <c r="AW257" s="36">
        <v>1</v>
      </c>
      <c r="AX257">
        <f t="shared" si="96"/>
        <v>-3.8436999999999999E-2</v>
      </c>
      <c r="AY257">
        <f t="shared" si="97"/>
        <v>0.59416800000000003</v>
      </c>
      <c r="AZ257" s="36">
        <v>0</v>
      </c>
      <c r="BA257" s="36">
        <v>0</v>
      </c>
      <c r="BB257" s="36">
        <v>44.89</v>
      </c>
      <c r="BC257" s="36">
        <v>0</v>
      </c>
      <c r="BD257" s="36">
        <v>0</v>
      </c>
      <c r="BE257" s="36">
        <v>1</v>
      </c>
      <c r="BF257">
        <f t="shared" si="98"/>
        <v>-3.6074200000000001E-2</v>
      </c>
      <c r="BG257" s="36">
        <f t="shared" si="99"/>
        <v>0.32983000000000001</v>
      </c>
      <c r="BH257" s="36">
        <v>0</v>
      </c>
      <c r="BI257" s="36">
        <v>0</v>
      </c>
      <c r="BJ257" s="36">
        <v>0.35149999999999998</v>
      </c>
      <c r="BK257" s="36">
        <v>0</v>
      </c>
      <c r="BL257" s="36">
        <v>0</v>
      </c>
      <c r="BM257" s="36">
        <v>0</v>
      </c>
      <c r="BN257">
        <f t="shared" si="100"/>
        <v>0.60913200000000001</v>
      </c>
      <c r="BO257" s="36">
        <v>0</v>
      </c>
      <c r="BP257" s="40">
        <v>0</v>
      </c>
      <c r="BQ257">
        <f t="shared" si="103"/>
        <v>62</v>
      </c>
      <c r="BR257">
        <f t="shared" si="101"/>
        <v>0.62</v>
      </c>
      <c r="BS257">
        <f t="shared" si="104"/>
        <v>62</v>
      </c>
    </row>
    <row r="258" spans="1:71" x14ac:dyDescent="0.15">
      <c r="A258" t="str">
        <f t="shared" si="102"/>
        <v>EW_sand_Ruled_63</v>
      </c>
      <c r="B258" s="42" t="s">
        <v>89</v>
      </c>
      <c r="C258" s="36" t="s">
        <v>277</v>
      </c>
      <c r="D258" s="42" t="s">
        <v>234</v>
      </c>
      <c r="E258" s="36">
        <v>0</v>
      </c>
      <c r="F258">
        <f t="shared" si="83"/>
        <v>88.070699999999988</v>
      </c>
      <c r="G258" s="36">
        <v>0</v>
      </c>
      <c r="H258" s="36">
        <v>0</v>
      </c>
      <c r="I258" s="36">
        <v>1</v>
      </c>
      <c r="J258">
        <f t="shared" si="84"/>
        <v>-5.2694999999999999</v>
      </c>
      <c r="K258" s="36">
        <f t="shared" si="85"/>
        <v>16.677400000000002</v>
      </c>
      <c r="L258" s="36">
        <v>0</v>
      </c>
      <c r="M258" s="36">
        <v>1</v>
      </c>
      <c r="N258">
        <f t="shared" si="86"/>
        <v>-0.91779999999999995</v>
      </c>
      <c r="O258">
        <f t="shared" si="87"/>
        <v>8.2901340000000001</v>
      </c>
      <c r="P258" s="36">
        <v>0</v>
      </c>
      <c r="Q258" s="36">
        <v>0</v>
      </c>
      <c r="R258">
        <f t="shared" si="88"/>
        <v>0.95601590000000003</v>
      </c>
      <c r="S258" s="36">
        <v>0</v>
      </c>
      <c r="T258" s="36">
        <v>0</v>
      </c>
      <c r="U258" s="36">
        <v>0</v>
      </c>
      <c r="V258" s="36">
        <v>20</v>
      </c>
      <c r="W258" s="36">
        <v>0</v>
      </c>
      <c r="X258" s="36">
        <v>0</v>
      </c>
      <c r="Y258" s="36">
        <v>1</v>
      </c>
      <c r="Z258">
        <f t="shared" si="89"/>
        <v>-7.1702999999999989E-2</v>
      </c>
      <c r="AA258" s="36">
        <v>0.26050000000000001</v>
      </c>
      <c r="AB258" s="36">
        <v>0</v>
      </c>
      <c r="AC258" s="36">
        <v>0</v>
      </c>
      <c r="AD258" s="36">
        <v>17</v>
      </c>
      <c r="AE258" s="36">
        <v>0</v>
      </c>
      <c r="AF258" s="36">
        <v>0</v>
      </c>
      <c r="AG258" s="36">
        <v>0</v>
      </c>
      <c r="AH258" s="36">
        <v>1E-4</v>
      </c>
      <c r="AI258" s="36">
        <v>0</v>
      </c>
      <c r="AJ258" s="36">
        <v>0</v>
      </c>
      <c r="AK258" s="36">
        <v>1</v>
      </c>
      <c r="AL258">
        <f t="shared" si="90"/>
        <v>-0.27263399999999993</v>
      </c>
      <c r="AM258">
        <f t="shared" si="91"/>
        <v>2.3312900000000001</v>
      </c>
      <c r="AN258" s="36">
        <v>0</v>
      </c>
      <c r="AO258" s="36">
        <v>1</v>
      </c>
      <c r="AP258">
        <f t="shared" si="92"/>
        <v>-6.1297999999999991E-2</v>
      </c>
      <c r="AQ258">
        <f t="shared" si="93"/>
        <v>0.60326799999999992</v>
      </c>
      <c r="AR258" s="36">
        <v>0</v>
      </c>
      <c r="AS258" s="36">
        <v>1</v>
      </c>
      <c r="AT258">
        <f t="shared" si="94"/>
        <v>-0.27836500000000003</v>
      </c>
      <c r="AU258">
        <f t="shared" si="95"/>
        <v>4.6244499999999995</v>
      </c>
      <c r="AV258" s="36">
        <v>0</v>
      </c>
      <c r="AW258" s="36">
        <v>1</v>
      </c>
      <c r="AX258">
        <f t="shared" si="96"/>
        <v>-3.9137500000000006E-2</v>
      </c>
      <c r="AY258">
        <f t="shared" si="97"/>
        <v>0.60214199999999996</v>
      </c>
      <c r="AZ258" s="36">
        <v>0</v>
      </c>
      <c r="BA258" s="36">
        <v>0</v>
      </c>
      <c r="BB258" s="36">
        <v>44.89</v>
      </c>
      <c r="BC258" s="36">
        <v>0</v>
      </c>
      <c r="BD258" s="36">
        <v>0</v>
      </c>
      <c r="BE258" s="36">
        <v>1</v>
      </c>
      <c r="BF258">
        <f t="shared" si="98"/>
        <v>-3.6978300000000006E-2</v>
      </c>
      <c r="BG258" s="36">
        <f t="shared" si="99"/>
        <v>0.33354</v>
      </c>
      <c r="BH258" s="36">
        <v>0</v>
      </c>
      <c r="BI258" s="36">
        <v>0</v>
      </c>
      <c r="BJ258" s="36">
        <v>0.35149999999999998</v>
      </c>
      <c r="BK258" s="36">
        <v>0</v>
      </c>
      <c r="BL258" s="36">
        <v>0</v>
      </c>
      <c r="BM258" s="36">
        <v>0</v>
      </c>
      <c r="BN258">
        <f t="shared" si="100"/>
        <v>0.61411799999999994</v>
      </c>
      <c r="BO258" s="36">
        <v>0</v>
      </c>
      <c r="BP258" s="40">
        <v>0</v>
      </c>
      <c r="BQ258">
        <f t="shared" si="103"/>
        <v>63</v>
      </c>
      <c r="BR258">
        <f t="shared" si="101"/>
        <v>0.63</v>
      </c>
      <c r="BS258">
        <f t="shared" si="104"/>
        <v>63</v>
      </c>
    </row>
    <row r="259" spans="1:71" x14ac:dyDescent="0.15">
      <c r="A259" t="str">
        <f t="shared" si="102"/>
        <v>EW_sand_Ruled_64</v>
      </c>
      <c r="B259" s="42" t="s">
        <v>89</v>
      </c>
      <c r="C259" s="36" t="s">
        <v>277</v>
      </c>
      <c r="D259" s="42" t="s">
        <v>234</v>
      </c>
      <c r="E259" s="36">
        <v>0</v>
      </c>
      <c r="F259">
        <f t="shared" si="83"/>
        <v>87.149599999999992</v>
      </c>
      <c r="G259" s="36">
        <v>0</v>
      </c>
      <c r="H259" s="36">
        <v>0</v>
      </c>
      <c r="I259" s="36">
        <v>1</v>
      </c>
      <c r="J259">
        <f t="shared" si="84"/>
        <v>-5.3585000000000003</v>
      </c>
      <c r="K259" s="36">
        <f t="shared" si="85"/>
        <v>16.936300000000003</v>
      </c>
      <c r="L259" s="36">
        <v>0</v>
      </c>
      <c r="M259" s="36">
        <v>1</v>
      </c>
      <c r="N259">
        <f t="shared" si="86"/>
        <v>-0.91779999999999995</v>
      </c>
      <c r="O259">
        <f t="shared" si="87"/>
        <v>8.2831520000000012</v>
      </c>
      <c r="P259" s="36">
        <v>0</v>
      </c>
      <c r="Q259" s="36">
        <v>0</v>
      </c>
      <c r="R259">
        <f t="shared" si="88"/>
        <v>0.95663520000000002</v>
      </c>
      <c r="S259" s="36">
        <v>0</v>
      </c>
      <c r="T259" s="36">
        <v>0</v>
      </c>
      <c r="U259" s="36">
        <v>0</v>
      </c>
      <c r="V259" s="36">
        <v>20</v>
      </c>
      <c r="W259" s="36">
        <v>0</v>
      </c>
      <c r="X259" s="36">
        <v>0</v>
      </c>
      <c r="Y259" s="36">
        <v>1</v>
      </c>
      <c r="Z259">
        <f t="shared" si="89"/>
        <v>-6.9683999999999996E-2</v>
      </c>
      <c r="AA259" s="36">
        <v>0.26050000000000001</v>
      </c>
      <c r="AB259" s="36">
        <v>0</v>
      </c>
      <c r="AC259" s="36">
        <v>0</v>
      </c>
      <c r="AD259" s="36">
        <v>17</v>
      </c>
      <c r="AE259" s="36">
        <v>0</v>
      </c>
      <c r="AF259" s="36">
        <v>0</v>
      </c>
      <c r="AG259" s="36">
        <v>0</v>
      </c>
      <c r="AH259" s="36">
        <v>1E-4</v>
      </c>
      <c r="AI259" s="36">
        <v>0</v>
      </c>
      <c r="AJ259" s="36">
        <v>0</v>
      </c>
      <c r="AK259" s="36">
        <v>1</v>
      </c>
      <c r="AL259">
        <f t="shared" si="90"/>
        <v>-0.27965200000000001</v>
      </c>
      <c r="AM259">
        <f t="shared" si="91"/>
        <v>2.3601200000000002</v>
      </c>
      <c r="AN259" s="36">
        <v>0</v>
      </c>
      <c r="AO259" s="36">
        <v>1</v>
      </c>
      <c r="AP259">
        <f t="shared" si="92"/>
        <v>-6.2904000000000002E-2</v>
      </c>
      <c r="AQ259">
        <f t="shared" si="93"/>
        <v>0.61126400000000003</v>
      </c>
      <c r="AR259" s="36">
        <v>0</v>
      </c>
      <c r="AS259" s="36">
        <v>1</v>
      </c>
      <c r="AT259">
        <f t="shared" si="94"/>
        <v>-0.28265700000000005</v>
      </c>
      <c r="AU259">
        <f t="shared" si="95"/>
        <v>4.5945999999999998</v>
      </c>
      <c r="AV259" s="36">
        <v>0</v>
      </c>
      <c r="AW259" s="36">
        <v>1</v>
      </c>
      <c r="AX259">
        <f t="shared" si="96"/>
        <v>-3.9838000000000005E-2</v>
      </c>
      <c r="AY259">
        <f t="shared" si="97"/>
        <v>0.61011599999999999</v>
      </c>
      <c r="AZ259" s="36">
        <v>0</v>
      </c>
      <c r="BA259" s="36">
        <v>0</v>
      </c>
      <c r="BB259" s="36">
        <v>44.89</v>
      </c>
      <c r="BC259" s="36">
        <v>0</v>
      </c>
      <c r="BD259" s="36">
        <v>0</v>
      </c>
      <c r="BE259" s="36">
        <v>1</v>
      </c>
      <c r="BF259">
        <f t="shared" si="98"/>
        <v>-3.7882399999999997E-2</v>
      </c>
      <c r="BG259" s="36">
        <f t="shared" si="99"/>
        <v>0.33724999999999999</v>
      </c>
      <c r="BH259" s="36">
        <v>0</v>
      </c>
      <c r="BI259" s="36">
        <v>0</v>
      </c>
      <c r="BJ259" s="36">
        <v>0.35149999999999998</v>
      </c>
      <c r="BK259" s="36">
        <v>0</v>
      </c>
      <c r="BL259" s="36">
        <v>0</v>
      </c>
      <c r="BM259" s="36">
        <v>0</v>
      </c>
      <c r="BN259">
        <f t="shared" si="100"/>
        <v>0.61910399999999999</v>
      </c>
      <c r="BO259" s="36">
        <v>0</v>
      </c>
      <c r="BP259" s="40">
        <v>0</v>
      </c>
      <c r="BQ259">
        <f t="shared" si="103"/>
        <v>64</v>
      </c>
      <c r="BR259">
        <f t="shared" si="101"/>
        <v>0.64</v>
      </c>
      <c r="BS259">
        <f t="shared" si="104"/>
        <v>64</v>
      </c>
    </row>
    <row r="260" spans="1:71" x14ac:dyDescent="0.15">
      <c r="A260" t="str">
        <f t="shared" si="102"/>
        <v>EW_sand_Ruled_65</v>
      </c>
      <c r="B260" s="42" t="s">
        <v>89</v>
      </c>
      <c r="C260" s="36" t="s">
        <v>277</v>
      </c>
      <c r="D260" s="42" t="s">
        <v>234</v>
      </c>
      <c r="E260" s="36">
        <v>0</v>
      </c>
      <c r="F260">
        <f t="shared" ref="F260:F295" si="105">146.1-92.11*BR260</f>
        <v>86.228499999999997</v>
      </c>
      <c r="G260" s="36">
        <v>0</v>
      </c>
      <c r="H260" s="36">
        <v>0</v>
      </c>
      <c r="I260" s="36">
        <v>1</v>
      </c>
      <c r="J260">
        <f t="shared" ref="J260:J295" si="106">0.3375-8.9*BR260</f>
        <v>-5.4474999999999998</v>
      </c>
      <c r="K260" s="36">
        <f t="shared" ref="K260:K295" si="107">0.3667+25.89*BR260</f>
        <v>17.195200000000003</v>
      </c>
      <c r="L260" s="36">
        <v>0</v>
      </c>
      <c r="M260" s="36">
        <v>1</v>
      </c>
      <c r="N260">
        <f t="shared" ref="N260:N295" si="108">-0.9178</f>
        <v>-0.91779999999999995</v>
      </c>
      <c r="O260">
        <f t="shared" ref="O260:O295" si="109">8.73-0.6982*BR260</f>
        <v>8.2761700000000005</v>
      </c>
      <c r="P260" s="36">
        <v>0</v>
      </c>
      <c r="Q260" s="36">
        <v>0</v>
      </c>
      <c r="R260">
        <f t="shared" ref="R260:R295" si="110">0.917+0.06193*BR260</f>
        <v>0.95725450000000001</v>
      </c>
      <c r="S260" s="36">
        <v>0</v>
      </c>
      <c r="T260" s="36">
        <v>0</v>
      </c>
      <c r="U260" s="36">
        <v>0</v>
      </c>
      <c r="V260" s="36">
        <v>20</v>
      </c>
      <c r="W260" s="36">
        <v>0</v>
      </c>
      <c r="X260" s="36">
        <v>0</v>
      </c>
      <c r="Y260" s="36">
        <v>1</v>
      </c>
      <c r="Z260">
        <f t="shared" ref="Z260:Z295" si="111">-0.1989+0.2019*BR260</f>
        <v>-6.7665000000000003E-2</v>
      </c>
      <c r="AA260" s="36">
        <v>0.26050000000000001</v>
      </c>
      <c r="AB260" s="36">
        <v>0</v>
      </c>
      <c r="AC260" s="36">
        <v>0</v>
      </c>
      <c r="AD260" s="36">
        <v>17</v>
      </c>
      <c r="AE260" s="36">
        <v>0</v>
      </c>
      <c r="AF260" s="36">
        <v>0</v>
      </c>
      <c r="AG260" s="36">
        <v>0</v>
      </c>
      <c r="AH260" s="36">
        <v>1E-4</v>
      </c>
      <c r="AI260" s="36">
        <v>0</v>
      </c>
      <c r="AJ260" s="36">
        <v>0</v>
      </c>
      <c r="AK260" s="36">
        <v>1</v>
      </c>
      <c r="AL260">
        <f t="shared" ref="AL260:AL295" si="112">0.1695-0.7018*BR260</f>
        <v>-0.28666999999999998</v>
      </c>
      <c r="AM260">
        <f t="shared" ref="AM260:AM295" si="113">0.515+2.883*BR260</f>
        <v>2.3889499999999999</v>
      </c>
      <c r="AN260" s="36">
        <v>0</v>
      </c>
      <c r="AO260" s="36">
        <v>1</v>
      </c>
      <c r="AP260">
        <f t="shared" ref="AP260:AP295" si="114">0.03988-0.1606*BR260</f>
        <v>-6.4509999999999998E-2</v>
      </c>
      <c r="AQ260">
        <f t="shared" ref="AQ260:AQ295" si="115">0.09952+0.7996*BR260</f>
        <v>0.61925999999999992</v>
      </c>
      <c r="AR260" s="36">
        <v>0</v>
      </c>
      <c r="AS260" s="36">
        <v>1</v>
      </c>
      <c r="AT260">
        <f t="shared" ref="AT260:AT295" si="116">-0.007969-0.4292*BR260</f>
        <v>-0.28694900000000001</v>
      </c>
      <c r="AU260">
        <f t="shared" ref="AU260:AU295" si="117">6.505-2.985*BR260</f>
        <v>4.5647500000000001</v>
      </c>
      <c r="AV260" s="36">
        <v>0</v>
      </c>
      <c r="AW260" s="36">
        <v>1</v>
      </c>
      <c r="AX260">
        <f t="shared" ref="AX260:AX295" si="118">0.004994-0.07005*BR260</f>
        <v>-4.0538500000000005E-2</v>
      </c>
      <c r="AY260">
        <f t="shared" ref="AY260:AY295" si="119">0.09978+0.7974*BR260</f>
        <v>0.61809000000000003</v>
      </c>
      <c r="AZ260" s="36">
        <v>0</v>
      </c>
      <c r="BA260" s="36">
        <v>0</v>
      </c>
      <c r="BB260" s="36">
        <v>44.89</v>
      </c>
      <c r="BC260" s="36">
        <v>0</v>
      </c>
      <c r="BD260" s="36">
        <v>0</v>
      </c>
      <c r="BE260" s="36">
        <v>1</v>
      </c>
      <c r="BF260">
        <f t="shared" ref="BF260:BF295" si="120">0.01998-0.09041*BR260</f>
        <v>-3.8786500000000002E-2</v>
      </c>
      <c r="BG260" s="36">
        <f t="shared" ref="BG260:BG295" si="121">0.09981+0.371*BR260</f>
        <v>0.34095999999999999</v>
      </c>
      <c r="BH260" s="36">
        <v>0</v>
      </c>
      <c r="BI260" s="36">
        <v>0</v>
      </c>
      <c r="BJ260" s="36">
        <v>0.35149999999999998</v>
      </c>
      <c r="BK260" s="36">
        <v>0</v>
      </c>
      <c r="BL260" s="36">
        <v>0</v>
      </c>
      <c r="BM260" s="36">
        <v>0</v>
      </c>
      <c r="BN260">
        <f t="shared" ref="BN260:BN295" si="122">0.3+0.4986*BR260</f>
        <v>0.62409000000000003</v>
      </c>
      <c r="BO260" s="36">
        <v>0</v>
      </c>
      <c r="BP260" s="40">
        <v>0</v>
      </c>
      <c r="BQ260">
        <f t="shared" si="103"/>
        <v>65</v>
      </c>
      <c r="BR260">
        <f t="shared" ref="BR260:BR295" si="123">BQ260/100</f>
        <v>0.65</v>
      </c>
      <c r="BS260">
        <f t="shared" si="104"/>
        <v>65</v>
      </c>
    </row>
    <row r="261" spans="1:71" x14ac:dyDescent="0.15">
      <c r="A261" t="str">
        <f t="shared" ref="A261:A295" si="124">"EW_sand_Ruled"&amp;"_"&amp;BQ261</f>
        <v>EW_sand_Ruled_66</v>
      </c>
      <c r="B261" s="42" t="s">
        <v>89</v>
      </c>
      <c r="C261" s="36" t="s">
        <v>277</v>
      </c>
      <c r="D261" s="42" t="s">
        <v>234</v>
      </c>
      <c r="E261" s="36">
        <v>0</v>
      </c>
      <c r="F261">
        <f t="shared" si="105"/>
        <v>85.307400000000001</v>
      </c>
      <c r="G261" s="36">
        <v>0</v>
      </c>
      <c r="H261" s="36">
        <v>0</v>
      </c>
      <c r="I261" s="36">
        <v>1</v>
      </c>
      <c r="J261">
        <f t="shared" si="106"/>
        <v>-5.5365000000000002</v>
      </c>
      <c r="K261" s="36">
        <f t="shared" si="107"/>
        <v>17.454100000000004</v>
      </c>
      <c r="L261" s="36">
        <v>0</v>
      </c>
      <c r="M261" s="36">
        <v>1</v>
      </c>
      <c r="N261">
        <f t="shared" si="108"/>
        <v>-0.91779999999999995</v>
      </c>
      <c r="O261">
        <f t="shared" si="109"/>
        <v>8.2691879999999998</v>
      </c>
      <c r="P261" s="36">
        <v>0</v>
      </c>
      <c r="Q261" s="36">
        <v>0</v>
      </c>
      <c r="R261">
        <f t="shared" si="110"/>
        <v>0.9578738</v>
      </c>
      <c r="S261" s="36">
        <v>0</v>
      </c>
      <c r="T261" s="36">
        <v>0</v>
      </c>
      <c r="U261" s="36">
        <v>0</v>
      </c>
      <c r="V261" s="36">
        <v>20</v>
      </c>
      <c r="W261" s="36">
        <v>0</v>
      </c>
      <c r="X261" s="36">
        <v>0</v>
      </c>
      <c r="Y261" s="36">
        <v>1</v>
      </c>
      <c r="Z261">
        <f t="shared" si="111"/>
        <v>-6.5645999999999982E-2</v>
      </c>
      <c r="AA261" s="36">
        <v>0.26050000000000001</v>
      </c>
      <c r="AB261" s="36">
        <v>0</v>
      </c>
      <c r="AC261" s="36">
        <v>0</v>
      </c>
      <c r="AD261" s="36">
        <v>17</v>
      </c>
      <c r="AE261" s="36">
        <v>0</v>
      </c>
      <c r="AF261" s="36">
        <v>0</v>
      </c>
      <c r="AG261" s="36">
        <v>0</v>
      </c>
      <c r="AH261" s="36">
        <v>1E-4</v>
      </c>
      <c r="AI261" s="36">
        <v>0</v>
      </c>
      <c r="AJ261" s="36">
        <v>0</v>
      </c>
      <c r="AK261" s="36">
        <v>1</v>
      </c>
      <c r="AL261">
        <f t="shared" si="112"/>
        <v>-0.29368799999999995</v>
      </c>
      <c r="AM261">
        <f t="shared" si="113"/>
        <v>2.41778</v>
      </c>
      <c r="AN261" s="36">
        <v>0</v>
      </c>
      <c r="AO261" s="36">
        <v>1</v>
      </c>
      <c r="AP261">
        <f t="shared" si="114"/>
        <v>-6.6116000000000008E-2</v>
      </c>
      <c r="AQ261">
        <f t="shared" si="115"/>
        <v>0.62725600000000004</v>
      </c>
      <c r="AR261" s="36">
        <v>0</v>
      </c>
      <c r="AS261" s="36">
        <v>1</v>
      </c>
      <c r="AT261">
        <f t="shared" si="116"/>
        <v>-0.29124100000000003</v>
      </c>
      <c r="AU261">
        <f t="shared" si="117"/>
        <v>4.5349000000000004</v>
      </c>
      <c r="AV261" s="36">
        <v>0</v>
      </c>
      <c r="AW261" s="36">
        <v>1</v>
      </c>
      <c r="AX261">
        <f t="shared" si="118"/>
        <v>-4.1239000000000005E-2</v>
      </c>
      <c r="AY261">
        <f t="shared" si="119"/>
        <v>0.62606399999999995</v>
      </c>
      <c r="AZ261" s="36">
        <v>0</v>
      </c>
      <c r="BA261" s="36">
        <v>0</v>
      </c>
      <c r="BB261" s="36">
        <v>44.89</v>
      </c>
      <c r="BC261" s="36">
        <v>0</v>
      </c>
      <c r="BD261" s="36">
        <v>0</v>
      </c>
      <c r="BE261" s="36">
        <v>1</v>
      </c>
      <c r="BF261">
        <f t="shared" si="120"/>
        <v>-3.9690600000000006E-2</v>
      </c>
      <c r="BG261" s="36">
        <f t="shared" si="121"/>
        <v>0.34467000000000003</v>
      </c>
      <c r="BH261" s="36">
        <v>0</v>
      </c>
      <c r="BI261" s="36">
        <v>0</v>
      </c>
      <c r="BJ261" s="36">
        <v>0.35149999999999998</v>
      </c>
      <c r="BK261" s="36">
        <v>0</v>
      </c>
      <c r="BL261" s="36">
        <v>0</v>
      </c>
      <c r="BM261" s="36">
        <v>0</v>
      </c>
      <c r="BN261">
        <f t="shared" si="122"/>
        <v>0.62907599999999997</v>
      </c>
      <c r="BO261" s="36">
        <v>0</v>
      </c>
      <c r="BP261" s="40">
        <v>0</v>
      </c>
      <c r="BQ261">
        <f t="shared" ref="BQ261:BQ295" si="125">BS261</f>
        <v>66</v>
      </c>
      <c r="BR261">
        <f t="shared" si="123"/>
        <v>0.66</v>
      </c>
      <c r="BS261">
        <f t="shared" si="104"/>
        <v>66</v>
      </c>
    </row>
    <row r="262" spans="1:71" x14ac:dyDescent="0.15">
      <c r="A262" t="str">
        <f t="shared" si="124"/>
        <v>EW_sand_Ruled_67</v>
      </c>
      <c r="B262" s="42" t="s">
        <v>89</v>
      </c>
      <c r="C262" s="36" t="s">
        <v>277</v>
      </c>
      <c r="D262" s="42" t="s">
        <v>234</v>
      </c>
      <c r="E262" s="36">
        <v>0</v>
      </c>
      <c r="F262">
        <f t="shared" si="105"/>
        <v>84.386299999999991</v>
      </c>
      <c r="G262" s="36">
        <v>0</v>
      </c>
      <c r="H262" s="36">
        <v>0</v>
      </c>
      <c r="I262" s="36">
        <v>1</v>
      </c>
      <c r="J262">
        <f t="shared" si="106"/>
        <v>-5.6255000000000006</v>
      </c>
      <c r="K262" s="36">
        <f t="shared" si="107"/>
        <v>17.713000000000005</v>
      </c>
      <c r="L262" s="36">
        <v>0</v>
      </c>
      <c r="M262" s="36">
        <v>1</v>
      </c>
      <c r="N262">
        <f t="shared" si="108"/>
        <v>-0.91779999999999995</v>
      </c>
      <c r="O262">
        <f t="shared" si="109"/>
        <v>8.2622060000000008</v>
      </c>
      <c r="P262" s="36">
        <v>0</v>
      </c>
      <c r="Q262" s="36">
        <v>0</v>
      </c>
      <c r="R262">
        <f t="shared" si="110"/>
        <v>0.9584931000000001</v>
      </c>
      <c r="S262" s="36">
        <v>0</v>
      </c>
      <c r="T262" s="36">
        <v>0</v>
      </c>
      <c r="U262" s="36">
        <v>0</v>
      </c>
      <c r="V262" s="36">
        <v>20</v>
      </c>
      <c r="W262" s="36">
        <v>0</v>
      </c>
      <c r="X262" s="36">
        <v>0</v>
      </c>
      <c r="Y262" s="36">
        <v>1</v>
      </c>
      <c r="Z262">
        <f t="shared" si="111"/>
        <v>-6.3626999999999989E-2</v>
      </c>
      <c r="AA262" s="36">
        <v>0.26050000000000001</v>
      </c>
      <c r="AB262" s="36">
        <v>0</v>
      </c>
      <c r="AC262" s="36">
        <v>0</v>
      </c>
      <c r="AD262" s="36">
        <v>17</v>
      </c>
      <c r="AE262" s="36">
        <v>0</v>
      </c>
      <c r="AF262" s="36">
        <v>0</v>
      </c>
      <c r="AG262" s="36">
        <v>0</v>
      </c>
      <c r="AH262" s="36">
        <v>1E-4</v>
      </c>
      <c r="AI262" s="36">
        <v>0</v>
      </c>
      <c r="AJ262" s="36">
        <v>0</v>
      </c>
      <c r="AK262" s="36">
        <v>1</v>
      </c>
      <c r="AL262">
        <f t="shared" si="112"/>
        <v>-0.30070600000000003</v>
      </c>
      <c r="AM262">
        <f t="shared" si="113"/>
        <v>2.4466100000000002</v>
      </c>
      <c r="AN262" s="36">
        <v>0</v>
      </c>
      <c r="AO262" s="36">
        <v>1</v>
      </c>
      <c r="AP262">
        <f t="shared" si="114"/>
        <v>-6.7722000000000004E-2</v>
      </c>
      <c r="AQ262">
        <f t="shared" si="115"/>
        <v>0.63525199999999993</v>
      </c>
      <c r="AR262" s="36">
        <v>0</v>
      </c>
      <c r="AS262" s="36">
        <v>1</v>
      </c>
      <c r="AT262">
        <f t="shared" si="116"/>
        <v>-0.29553300000000005</v>
      </c>
      <c r="AU262">
        <f t="shared" si="117"/>
        <v>4.5050499999999998</v>
      </c>
      <c r="AV262" s="36">
        <v>0</v>
      </c>
      <c r="AW262" s="36">
        <v>1</v>
      </c>
      <c r="AX262">
        <f t="shared" si="118"/>
        <v>-4.1939500000000005E-2</v>
      </c>
      <c r="AY262">
        <f t="shared" si="119"/>
        <v>0.63403799999999999</v>
      </c>
      <c r="AZ262" s="36">
        <v>0</v>
      </c>
      <c r="BA262" s="36">
        <v>0</v>
      </c>
      <c r="BB262" s="36">
        <v>44.89</v>
      </c>
      <c r="BC262" s="36">
        <v>0</v>
      </c>
      <c r="BD262" s="36">
        <v>0</v>
      </c>
      <c r="BE262" s="36">
        <v>1</v>
      </c>
      <c r="BF262">
        <f t="shared" si="120"/>
        <v>-4.0594700000000011E-2</v>
      </c>
      <c r="BG262" s="36">
        <f t="shared" si="121"/>
        <v>0.34838000000000002</v>
      </c>
      <c r="BH262" s="36">
        <v>0</v>
      </c>
      <c r="BI262" s="36">
        <v>0</v>
      </c>
      <c r="BJ262" s="36">
        <v>0.35149999999999998</v>
      </c>
      <c r="BK262" s="36">
        <v>0</v>
      </c>
      <c r="BL262" s="36">
        <v>0</v>
      </c>
      <c r="BM262" s="36">
        <v>0</v>
      </c>
      <c r="BN262">
        <f t="shared" si="122"/>
        <v>0.63406200000000001</v>
      </c>
      <c r="BO262" s="36">
        <v>0</v>
      </c>
      <c r="BP262" s="40">
        <v>0</v>
      </c>
      <c r="BQ262">
        <f t="shared" si="125"/>
        <v>67</v>
      </c>
      <c r="BR262">
        <f t="shared" si="123"/>
        <v>0.67</v>
      </c>
      <c r="BS262">
        <f t="shared" ref="BS262:BS295" si="126">1+BS261</f>
        <v>67</v>
      </c>
    </row>
    <row r="263" spans="1:71" x14ac:dyDescent="0.15">
      <c r="A263" t="str">
        <f t="shared" si="124"/>
        <v>EW_sand_Ruled_68</v>
      </c>
      <c r="B263" s="42" t="s">
        <v>89</v>
      </c>
      <c r="C263" s="36" t="s">
        <v>277</v>
      </c>
      <c r="D263" s="42" t="s">
        <v>234</v>
      </c>
      <c r="E263" s="36">
        <v>0</v>
      </c>
      <c r="F263">
        <f t="shared" si="105"/>
        <v>83.465199999999982</v>
      </c>
      <c r="G263" s="36">
        <v>0</v>
      </c>
      <c r="H263" s="36">
        <v>0</v>
      </c>
      <c r="I263" s="36">
        <v>1</v>
      </c>
      <c r="J263">
        <f t="shared" si="106"/>
        <v>-5.7145000000000001</v>
      </c>
      <c r="K263" s="36">
        <f t="shared" si="107"/>
        <v>17.971900000000002</v>
      </c>
      <c r="L263" s="36">
        <v>0</v>
      </c>
      <c r="M263" s="36">
        <v>1</v>
      </c>
      <c r="N263">
        <f t="shared" si="108"/>
        <v>-0.91779999999999995</v>
      </c>
      <c r="O263">
        <f t="shared" si="109"/>
        <v>8.2552240000000001</v>
      </c>
      <c r="P263" s="36">
        <v>0</v>
      </c>
      <c r="Q263" s="36">
        <v>0</v>
      </c>
      <c r="R263">
        <f t="shared" si="110"/>
        <v>0.95911240000000009</v>
      </c>
      <c r="S263" s="36">
        <v>0</v>
      </c>
      <c r="T263" s="36">
        <v>0</v>
      </c>
      <c r="U263" s="36">
        <v>0</v>
      </c>
      <c r="V263" s="36">
        <v>20</v>
      </c>
      <c r="W263" s="36">
        <v>0</v>
      </c>
      <c r="X263" s="36">
        <v>0</v>
      </c>
      <c r="Y263" s="36">
        <v>1</v>
      </c>
      <c r="Z263">
        <f t="shared" si="111"/>
        <v>-6.1607999999999996E-2</v>
      </c>
      <c r="AA263" s="36">
        <v>0.26050000000000001</v>
      </c>
      <c r="AB263" s="36">
        <v>0</v>
      </c>
      <c r="AC263" s="36">
        <v>0</v>
      </c>
      <c r="AD263" s="36">
        <v>17</v>
      </c>
      <c r="AE263" s="36">
        <v>0</v>
      </c>
      <c r="AF263" s="36">
        <v>0</v>
      </c>
      <c r="AG263" s="36">
        <v>0</v>
      </c>
      <c r="AH263" s="36">
        <v>1E-4</v>
      </c>
      <c r="AI263" s="36">
        <v>0</v>
      </c>
      <c r="AJ263" s="36">
        <v>0</v>
      </c>
      <c r="AK263" s="36">
        <v>1</v>
      </c>
      <c r="AL263">
        <f t="shared" si="112"/>
        <v>-0.307724</v>
      </c>
      <c r="AM263">
        <f t="shared" si="113"/>
        <v>2.4754400000000003</v>
      </c>
      <c r="AN263" s="36">
        <v>0</v>
      </c>
      <c r="AO263" s="36">
        <v>1</v>
      </c>
      <c r="AP263">
        <f t="shared" si="114"/>
        <v>-6.9328000000000001E-2</v>
      </c>
      <c r="AQ263">
        <f t="shared" si="115"/>
        <v>0.64324800000000004</v>
      </c>
      <c r="AR263" s="36">
        <v>0</v>
      </c>
      <c r="AS263" s="36">
        <v>1</v>
      </c>
      <c r="AT263">
        <f t="shared" si="116"/>
        <v>-0.29982500000000006</v>
      </c>
      <c r="AU263">
        <f t="shared" si="117"/>
        <v>4.4751999999999992</v>
      </c>
      <c r="AV263" s="36">
        <v>0</v>
      </c>
      <c r="AW263" s="36">
        <v>1</v>
      </c>
      <c r="AX263">
        <f t="shared" si="118"/>
        <v>-4.2640000000000004E-2</v>
      </c>
      <c r="AY263">
        <f t="shared" si="119"/>
        <v>0.64201200000000003</v>
      </c>
      <c r="AZ263" s="36">
        <v>0</v>
      </c>
      <c r="BA263" s="36">
        <v>0</v>
      </c>
      <c r="BB263" s="36">
        <v>44.89</v>
      </c>
      <c r="BC263" s="36">
        <v>0</v>
      </c>
      <c r="BD263" s="36">
        <v>0</v>
      </c>
      <c r="BE263" s="36">
        <v>1</v>
      </c>
      <c r="BF263">
        <f t="shared" si="120"/>
        <v>-4.1498800000000002E-2</v>
      </c>
      <c r="BG263" s="36">
        <f t="shared" si="121"/>
        <v>0.35209000000000001</v>
      </c>
      <c r="BH263" s="36">
        <v>0</v>
      </c>
      <c r="BI263" s="36">
        <v>0</v>
      </c>
      <c r="BJ263" s="36">
        <v>0.35149999999999998</v>
      </c>
      <c r="BK263" s="36">
        <v>0</v>
      </c>
      <c r="BL263" s="36">
        <v>0</v>
      </c>
      <c r="BM263" s="36">
        <v>0</v>
      </c>
      <c r="BN263">
        <f t="shared" si="122"/>
        <v>0.63904800000000006</v>
      </c>
      <c r="BO263" s="36">
        <v>0</v>
      </c>
      <c r="BP263" s="40">
        <v>0</v>
      </c>
      <c r="BQ263">
        <f t="shared" si="125"/>
        <v>68</v>
      </c>
      <c r="BR263">
        <f t="shared" si="123"/>
        <v>0.68</v>
      </c>
      <c r="BS263">
        <f t="shared" si="126"/>
        <v>68</v>
      </c>
    </row>
    <row r="264" spans="1:71" x14ac:dyDescent="0.15">
      <c r="A264" t="str">
        <f t="shared" si="124"/>
        <v>EW_sand_Ruled_69</v>
      </c>
      <c r="B264" s="42" t="s">
        <v>89</v>
      </c>
      <c r="C264" s="36" t="s">
        <v>277</v>
      </c>
      <c r="D264" s="42" t="s">
        <v>234</v>
      </c>
      <c r="E264" s="36">
        <v>0</v>
      </c>
      <c r="F264">
        <f t="shared" si="105"/>
        <v>82.5441</v>
      </c>
      <c r="G264" s="36">
        <v>0</v>
      </c>
      <c r="H264" s="36">
        <v>0</v>
      </c>
      <c r="I264" s="36">
        <v>1</v>
      </c>
      <c r="J264">
        <f t="shared" si="106"/>
        <v>-5.8034999999999997</v>
      </c>
      <c r="K264" s="36">
        <f t="shared" si="107"/>
        <v>18.230800000000002</v>
      </c>
      <c r="L264" s="36">
        <v>0</v>
      </c>
      <c r="M264" s="36">
        <v>1</v>
      </c>
      <c r="N264">
        <f t="shared" si="108"/>
        <v>-0.91779999999999995</v>
      </c>
      <c r="O264">
        <f t="shared" si="109"/>
        <v>8.2482420000000012</v>
      </c>
      <c r="P264" s="36">
        <v>0</v>
      </c>
      <c r="Q264" s="36">
        <v>0</v>
      </c>
      <c r="R264">
        <f t="shared" si="110"/>
        <v>0.95973170000000008</v>
      </c>
      <c r="S264" s="36">
        <v>0</v>
      </c>
      <c r="T264" s="36">
        <v>0</v>
      </c>
      <c r="U264" s="36">
        <v>0</v>
      </c>
      <c r="V264" s="36">
        <v>20</v>
      </c>
      <c r="W264" s="36">
        <v>0</v>
      </c>
      <c r="X264" s="36">
        <v>0</v>
      </c>
      <c r="Y264" s="36">
        <v>1</v>
      </c>
      <c r="Z264">
        <f t="shared" si="111"/>
        <v>-5.9589000000000003E-2</v>
      </c>
      <c r="AA264" s="36">
        <v>0.26050000000000001</v>
      </c>
      <c r="AB264" s="36">
        <v>0</v>
      </c>
      <c r="AC264" s="36">
        <v>0</v>
      </c>
      <c r="AD264" s="36">
        <v>17</v>
      </c>
      <c r="AE264" s="36">
        <v>0</v>
      </c>
      <c r="AF264" s="36">
        <v>0</v>
      </c>
      <c r="AG264" s="36">
        <v>0</v>
      </c>
      <c r="AH264" s="36">
        <v>1E-4</v>
      </c>
      <c r="AI264" s="36">
        <v>0</v>
      </c>
      <c r="AJ264" s="36">
        <v>0</v>
      </c>
      <c r="AK264" s="36">
        <v>1</v>
      </c>
      <c r="AL264">
        <f t="shared" si="112"/>
        <v>-0.31474199999999997</v>
      </c>
      <c r="AM264">
        <f t="shared" si="113"/>
        <v>2.50427</v>
      </c>
      <c r="AN264" s="36">
        <v>0</v>
      </c>
      <c r="AO264" s="36">
        <v>1</v>
      </c>
      <c r="AP264">
        <f t="shared" si="114"/>
        <v>-7.0933999999999983E-2</v>
      </c>
      <c r="AQ264">
        <f t="shared" si="115"/>
        <v>0.65124399999999993</v>
      </c>
      <c r="AR264" s="36">
        <v>0</v>
      </c>
      <c r="AS264" s="36">
        <v>1</v>
      </c>
      <c r="AT264">
        <f t="shared" si="116"/>
        <v>-0.30411700000000003</v>
      </c>
      <c r="AU264">
        <f t="shared" si="117"/>
        <v>4.4453500000000004</v>
      </c>
      <c r="AV264" s="36">
        <v>0</v>
      </c>
      <c r="AW264" s="36">
        <v>1</v>
      </c>
      <c r="AX264">
        <f t="shared" si="118"/>
        <v>-4.3340499999999997E-2</v>
      </c>
      <c r="AY264">
        <f t="shared" si="119"/>
        <v>0.64998599999999995</v>
      </c>
      <c r="AZ264" s="36">
        <v>0</v>
      </c>
      <c r="BA264" s="36">
        <v>0</v>
      </c>
      <c r="BB264" s="36">
        <v>44.89</v>
      </c>
      <c r="BC264" s="36">
        <v>0</v>
      </c>
      <c r="BD264" s="36">
        <v>0</v>
      </c>
      <c r="BE264" s="36">
        <v>1</v>
      </c>
      <c r="BF264">
        <f t="shared" si="120"/>
        <v>-4.2402899999999993E-2</v>
      </c>
      <c r="BG264" s="36">
        <f t="shared" si="121"/>
        <v>0.35580000000000001</v>
      </c>
      <c r="BH264" s="36">
        <v>0</v>
      </c>
      <c r="BI264" s="36">
        <v>0</v>
      </c>
      <c r="BJ264" s="36">
        <v>0.35149999999999998</v>
      </c>
      <c r="BK264" s="36">
        <v>0</v>
      </c>
      <c r="BL264" s="36">
        <v>0</v>
      </c>
      <c r="BM264" s="36">
        <v>0</v>
      </c>
      <c r="BN264">
        <f t="shared" si="122"/>
        <v>0.644034</v>
      </c>
      <c r="BO264" s="36">
        <v>0</v>
      </c>
      <c r="BP264" s="40">
        <v>0</v>
      </c>
      <c r="BQ264">
        <f t="shared" si="125"/>
        <v>69</v>
      </c>
      <c r="BR264">
        <f t="shared" si="123"/>
        <v>0.69</v>
      </c>
      <c r="BS264">
        <f t="shared" si="126"/>
        <v>69</v>
      </c>
    </row>
    <row r="265" spans="1:71" x14ac:dyDescent="0.15">
      <c r="A265" t="str">
        <f t="shared" si="124"/>
        <v>EW_sand_Ruled_70</v>
      </c>
      <c r="B265" s="42" t="s">
        <v>89</v>
      </c>
      <c r="C265" s="36" t="s">
        <v>277</v>
      </c>
      <c r="D265" s="42" t="s">
        <v>234</v>
      </c>
      <c r="E265" s="36">
        <v>0</v>
      </c>
      <c r="F265">
        <f t="shared" si="105"/>
        <v>81.623000000000005</v>
      </c>
      <c r="G265" s="36">
        <v>0</v>
      </c>
      <c r="H265" s="36">
        <v>0</v>
      </c>
      <c r="I265" s="36">
        <v>1</v>
      </c>
      <c r="J265">
        <f t="shared" si="106"/>
        <v>-5.8924999999999992</v>
      </c>
      <c r="K265" s="36">
        <f t="shared" si="107"/>
        <v>18.489699999999999</v>
      </c>
      <c r="L265" s="36">
        <v>0</v>
      </c>
      <c r="M265" s="36">
        <v>1</v>
      </c>
      <c r="N265">
        <f t="shared" si="108"/>
        <v>-0.91779999999999995</v>
      </c>
      <c r="O265">
        <f t="shared" si="109"/>
        <v>8.2412600000000005</v>
      </c>
      <c r="P265" s="36">
        <v>0</v>
      </c>
      <c r="Q265" s="36">
        <v>0</v>
      </c>
      <c r="R265">
        <f t="shared" si="110"/>
        <v>0.96035100000000007</v>
      </c>
      <c r="S265" s="36">
        <v>0</v>
      </c>
      <c r="T265" s="36">
        <v>0</v>
      </c>
      <c r="U265" s="36">
        <v>0</v>
      </c>
      <c r="V265" s="36">
        <v>20</v>
      </c>
      <c r="W265" s="36">
        <v>0</v>
      </c>
      <c r="X265" s="36">
        <v>0</v>
      </c>
      <c r="Y265" s="36">
        <v>1</v>
      </c>
      <c r="Z265">
        <f t="shared" si="111"/>
        <v>-5.757000000000001E-2</v>
      </c>
      <c r="AA265" s="36">
        <v>0.26050000000000001</v>
      </c>
      <c r="AB265" s="36">
        <v>0</v>
      </c>
      <c r="AC265" s="36">
        <v>0</v>
      </c>
      <c r="AD265" s="36">
        <v>17</v>
      </c>
      <c r="AE265" s="36">
        <v>0</v>
      </c>
      <c r="AF265" s="36">
        <v>0</v>
      </c>
      <c r="AG265" s="36">
        <v>0</v>
      </c>
      <c r="AH265" s="36">
        <v>1E-4</v>
      </c>
      <c r="AI265" s="36">
        <v>0</v>
      </c>
      <c r="AJ265" s="36">
        <v>0</v>
      </c>
      <c r="AK265" s="36">
        <v>1</v>
      </c>
      <c r="AL265">
        <f t="shared" si="112"/>
        <v>-0.32175999999999993</v>
      </c>
      <c r="AM265">
        <f t="shared" si="113"/>
        <v>2.5331000000000001</v>
      </c>
      <c r="AN265" s="36">
        <v>0</v>
      </c>
      <c r="AO265" s="36">
        <v>1</v>
      </c>
      <c r="AP265">
        <f t="shared" si="114"/>
        <v>-7.2539999999999993E-2</v>
      </c>
      <c r="AQ265">
        <f t="shared" si="115"/>
        <v>0.65924000000000005</v>
      </c>
      <c r="AR265" s="36">
        <v>0</v>
      </c>
      <c r="AS265" s="36">
        <v>1</v>
      </c>
      <c r="AT265">
        <f t="shared" si="116"/>
        <v>-0.30840899999999999</v>
      </c>
      <c r="AU265">
        <f t="shared" si="117"/>
        <v>4.4154999999999998</v>
      </c>
      <c r="AV265" s="36">
        <v>0</v>
      </c>
      <c r="AW265" s="36">
        <v>1</v>
      </c>
      <c r="AX265">
        <f t="shared" si="118"/>
        <v>-4.4040999999999997E-2</v>
      </c>
      <c r="AY265">
        <f t="shared" si="119"/>
        <v>0.65795999999999999</v>
      </c>
      <c r="AZ265" s="36">
        <v>0</v>
      </c>
      <c r="BA265" s="36">
        <v>0</v>
      </c>
      <c r="BB265" s="36">
        <v>44.89</v>
      </c>
      <c r="BC265" s="36">
        <v>0</v>
      </c>
      <c r="BD265" s="36">
        <v>0</v>
      </c>
      <c r="BE265" s="36">
        <v>1</v>
      </c>
      <c r="BF265">
        <f t="shared" si="120"/>
        <v>-4.3306999999999998E-2</v>
      </c>
      <c r="BG265" s="36">
        <f t="shared" si="121"/>
        <v>0.35951</v>
      </c>
      <c r="BH265" s="36">
        <v>0</v>
      </c>
      <c r="BI265" s="36">
        <v>0</v>
      </c>
      <c r="BJ265" s="36">
        <v>0.35149999999999998</v>
      </c>
      <c r="BK265" s="36">
        <v>0</v>
      </c>
      <c r="BL265" s="36">
        <v>0</v>
      </c>
      <c r="BM265" s="36">
        <v>0</v>
      </c>
      <c r="BN265">
        <f t="shared" si="122"/>
        <v>0.64901999999999993</v>
      </c>
      <c r="BO265" s="36">
        <v>0</v>
      </c>
      <c r="BP265" s="40">
        <v>0</v>
      </c>
      <c r="BQ265">
        <f t="shared" si="125"/>
        <v>70</v>
      </c>
      <c r="BR265">
        <f t="shared" si="123"/>
        <v>0.7</v>
      </c>
      <c r="BS265">
        <f t="shared" si="126"/>
        <v>70</v>
      </c>
    </row>
    <row r="266" spans="1:71" x14ac:dyDescent="0.15">
      <c r="A266" t="str">
        <f t="shared" si="124"/>
        <v>EW_sand_Ruled_71</v>
      </c>
      <c r="B266" s="42" t="s">
        <v>89</v>
      </c>
      <c r="C266" s="36" t="s">
        <v>277</v>
      </c>
      <c r="D266" s="42" t="s">
        <v>234</v>
      </c>
      <c r="E266" s="36">
        <v>0</v>
      </c>
      <c r="F266">
        <f t="shared" si="105"/>
        <v>80.701899999999995</v>
      </c>
      <c r="G266" s="36">
        <v>0</v>
      </c>
      <c r="H266" s="36">
        <v>0</v>
      </c>
      <c r="I266" s="36">
        <v>1</v>
      </c>
      <c r="J266">
        <f t="shared" si="106"/>
        <v>-5.9814999999999996</v>
      </c>
      <c r="K266" s="36">
        <f t="shared" si="107"/>
        <v>18.7486</v>
      </c>
      <c r="L266" s="36">
        <v>0</v>
      </c>
      <c r="M266" s="36">
        <v>1</v>
      </c>
      <c r="N266">
        <f t="shared" si="108"/>
        <v>-0.91779999999999995</v>
      </c>
      <c r="O266">
        <f t="shared" si="109"/>
        <v>8.2342779999999998</v>
      </c>
      <c r="P266" s="36">
        <v>0</v>
      </c>
      <c r="Q266" s="36">
        <v>0</v>
      </c>
      <c r="R266">
        <f t="shared" si="110"/>
        <v>0.96097030000000006</v>
      </c>
      <c r="S266" s="36">
        <v>0</v>
      </c>
      <c r="T266" s="36">
        <v>0</v>
      </c>
      <c r="U266" s="36">
        <v>0</v>
      </c>
      <c r="V266" s="36">
        <v>20</v>
      </c>
      <c r="W266" s="36">
        <v>0</v>
      </c>
      <c r="X266" s="36">
        <v>0</v>
      </c>
      <c r="Y266" s="36">
        <v>1</v>
      </c>
      <c r="Z266">
        <f t="shared" si="111"/>
        <v>-5.5551000000000017E-2</v>
      </c>
      <c r="AA266" s="36">
        <v>0.26050000000000001</v>
      </c>
      <c r="AB266" s="36">
        <v>0</v>
      </c>
      <c r="AC266" s="36">
        <v>0</v>
      </c>
      <c r="AD266" s="36">
        <v>17</v>
      </c>
      <c r="AE266" s="36">
        <v>0</v>
      </c>
      <c r="AF266" s="36">
        <v>0</v>
      </c>
      <c r="AG266" s="36">
        <v>0</v>
      </c>
      <c r="AH266" s="36">
        <v>1E-4</v>
      </c>
      <c r="AI266" s="36">
        <v>0</v>
      </c>
      <c r="AJ266" s="36">
        <v>0</v>
      </c>
      <c r="AK266" s="36">
        <v>1</v>
      </c>
      <c r="AL266">
        <f t="shared" si="112"/>
        <v>-0.3287779999999999</v>
      </c>
      <c r="AM266">
        <f t="shared" si="113"/>
        <v>2.5619299999999998</v>
      </c>
      <c r="AN266" s="36">
        <v>0</v>
      </c>
      <c r="AO266" s="36">
        <v>1</v>
      </c>
      <c r="AP266">
        <f t="shared" si="114"/>
        <v>-7.414599999999999E-2</v>
      </c>
      <c r="AQ266">
        <f t="shared" si="115"/>
        <v>0.66723599999999994</v>
      </c>
      <c r="AR266" s="36">
        <v>0</v>
      </c>
      <c r="AS266" s="36">
        <v>1</v>
      </c>
      <c r="AT266">
        <f t="shared" si="116"/>
        <v>-0.31270100000000001</v>
      </c>
      <c r="AU266">
        <f t="shared" si="117"/>
        <v>4.38565</v>
      </c>
      <c r="AV266" s="36">
        <v>0</v>
      </c>
      <c r="AW266" s="36">
        <v>1</v>
      </c>
      <c r="AX266">
        <f t="shared" si="118"/>
        <v>-4.4741499999999997E-2</v>
      </c>
      <c r="AY266">
        <f t="shared" si="119"/>
        <v>0.66593399999999991</v>
      </c>
      <c r="AZ266" s="36">
        <v>0</v>
      </c>
      <c r="BA266" s="36">
        <v>0</v>
      </c>
      <c r="BB266" s="36">
        <v>44.89</v>
      </c>
      <c r="BC266" s="36">
        <v>0</v>
      </c>
      <c r="BD266" s="36">
        <v>0</v>
      </c>
      <c r="BE266" s="36">
        <v>1</v>
      </c>
      <c r="BF266">
        <f t="shared" si="120"/>
        <v>-4.4211100000000003E-2</v>
      </c>
      <c r="BG266" s="36">
        <f t="shared" si="121"/>
        <v>0.36321999999999999</v>
      </c>
      <c r="BH266" s="36">
        <v>0</v>
      </c>
      <c r="BI266" s="36">
        <v>0</v>
      </c>
      <c r="BJ266" s="36">
        <v>0.35149999999999998</v>
      </c>
      <c r="BK266" s="36">
        <v>0</v>
      </c>
      <c r="BL266" s="36">
        <v>0</v>
      </c>
      <c r="BM266" s="36">
        <v>0</v>
      </c>
      <c r="BN266">
        <f t="shared" si="122"/>
        <v>0.65400599999999998</v>
      </c>
      <c r="BO266" s="36">
        <v>0</v>
      </c>
      <c r="BP266" s="40">
        <v>0</v>
      </c>
      <c r="BQ266">
        <f t="shared" si="125"/>
        <v>71</v>
      </c>
      <c r="BR266">
        <f t="shared" si="123"/>
        <v>0.71</v>
      </c>
      <c r="BS266">
        <f t="shared" si="126"/>
        <v>71</v>
      </c>
    </row>
    <row r="267" spans="1:71" x14ac:dyDescent="0.15">
      <c r="A267" t="str">
        <f t="shared" si="124"/>
        <v>EW_sand_Ruled_72</v>
      </c>
      <c r="B267" s="42" t="s">
        <v>89</v>
      </c>
      <c r="C267" s="36" t="s">
        <v>277</v>
      </c>
      <c r="D267" s="42" t="s">
        <v>234</v>
      </c>
      <c r="E267" s="36">
        <v>0</v>
      </c>
      <c r="F267">
        <f t="shared" si="105"/>
        <v>79.780799999999999</v>
      </c>
      <c r="G267" s="36">
        <v>0</v>
      </c>
      <c r="H267" s="36">
        <v>0</v>
      </c>
      <c r="I267" s="36">
        <v>1</v>
      </c>
      <c r="J267">
        <f t="shared" si="106"/>
        <v>-6.0705</v>
      </c>
      <c r="K267" s="36">
        <f t="shared" si="107"/>
        <v>19.0075</v>
      </c>
      <c r="L267" s="36">
        <v>0</v>
      </c>
      <c r="M267" s="36">
        <v>1</v>
      </c>
      <c r="N267">
        <f t="shared" si="108"/>
        <v>-0.91779999999999995</v>
      </c>
      <c r="O267">
        <f t="shared" si="109"/>
        <v>8.2272960000000008</v>
      </c>
      <c r="P267" s="36">
        <v>0</v>
      </c>
      <c r="Q267" s="36">
        <v>0</v>
      </c>
      <c r="R267">
        <f t="shared" si="110"/>
        <v>0.96158960000000004</v>
      </c>
      <c r="S267" s="36">
        <v>0</v>
      </c>
      <c r="T267" s="36">
        <v>0</v>
      </c>
      <c r="U267" s="36">
        <v>0</v>
      </c>
      <c r="V267" s="36">
        <v>20</v>
      </c>
      <c r="W267" s="36">
        <v>0</v>
      </c>
      <c r="X267" s="36">
        <v>0</v>
      </c>
      <c r="Y267" s="36">
        <v>1</v>
      </c>
      <c r="Z267">
        <f t="shared" si="111"/>
        <v>-5.3531999999999996E-2</v>
      </c>
      <c r="AA267" s="36">
        <v>0.26050000000000001</v>
      </c>
      <c r="AB267" s="36">
        <v>0</v>
      </c>
      <c r="AC267" s="36">
        <v>0</v>
      </c>
      <c r="AD267" s="36">
        <v>17</v>
      </c>
      <c r="AE267" s="36">
        <v>0</v>
      </c>
      <c r="AF267" s="36">
        <v>0</v>
      </c>
      <c r="AG267" s="36">
        <v>0</v>
      </c>
      <c r="AH267" s="36">
        <v>1E-4</v>
      </c>
      <c r="AI267" s="36">
        <v>0</v>
      </c>
      <c r="AJ267" s="36">
        <v>0</v>
      </c>
      <c r="AK267" s="36">
        <v>1</v>
      </c>
      <c r="AL267">
        <f t="shared" si="112"/>
        <v>-0.33579599999999998</v>
      </c>
      <c r="AM267">
        <f t="shared" si="113"/>
        <v>2.59076</v>
      </c>
      <c r="AN267" s="36">
        <v>0</v>
      </c>
      <c r="AO267" s="36">
        <v>1</v>
      </c>
      <c r="AP267">
        <f t="shared" si="114"/>
        <v>-7.5751999999999986E-2</v>
      </c>
      <c r="AQ267">
        <f t="shared" si="115"/>
        <v>0.67523200000000005</v>
      </c>
      <c r="AR267" s="36">
        <v>0</v>
      </c>
      <c r="AS267" s="36">
        <v>1</v>
      </c>
      <c r="AT267">
        <f t="shared" si="116"/>
        <v>-0.31699300000000002</v>
      </c>
      <c r="AU267">
        <f t="shared" si="117"/>
        <v>4.3558000000000003</v>
      </c>
      <c r="AV267" s="36">
        <v>0</v>
      </c>
      <c r="AW267" s="36">
        <v>1</v>
      </c>
      <c r="AX267">
        <f t="shared" si="118"/>
        <v>-4.5442000000000003E-2</v>
      </c>
      <c r="AY267">
        <f t="shared" si="119"/>
        <v>0.67390799999999995</v>
      </c>
      <c r="AZ267" s="36">
        <v>0</v>
      </c>
      <c r="BA267" s="36">
        <v>0</v>
      </c>
      <c r="BB267" s="36">
        <v>44.89</v>
      </c>
      <c r="BC267" s="36">
        <v>0</v>
      </c>
      <c r="BD267" s="36">
        <v>0</v>
      </c>
      <c r="BE267" s="36">
        <v>1</v>
      </c>
      <c r="BF267">
        <f t="shared" si="120"/>
        <v>-4.5115200000000008E-2</v>
      </c>
      <c r="BG267" s="36">
        <f t="shared" si="121"/>
        <v>0.36692999999999998</v>
      </c>
      <c r="BH267" s="36">
        <v>0</v>
      </c>
      <c r="BI267" s="36">
        <v>0</v>
      </c>
      <c r="BJ267" s="36">
        <v>0.35149999999999998</v>
      </c>
      <c r="BK267" s="36">
        <v>0</v>
      </c>
      <c r="BL267" s="36">
        <v>0</v>
      </c>
      <c r="BM267" s="36">
        <v>0</v>
      </c>
      <c r="BN267">
        <f t="shared" si="122"/>
        <v>0.65899200000000002</v>
      </c>
      <c r="BO267" s="36">
        <v>0</v>
      </c>
      <c r="BP267" s="40">
        <v>0</v>
      </c>
      <c r="BQ267">
        <f t="shared" si="125"/>
        <v>72</v>
      </c>
      <c r="BR267">
        <f t="shared" si="123"/>
        <v>0.72</v>
      </c>
      <c r="BS267">
        <f t="shared" si="126"/>
        <v>72</v>
      </c>
    </row>
    <row r="268" spans="1:71" x14ac:dyDescent="0.15">
      <c r="A268" t="str">
        <f t="shared" si="124"/>
        <v>EW_sand_Ruled_73</v>
      </c>
      <c r="B268" s="42" t="s">
        <v>89</v>
      </c>
      <c r="C268" s="36" t="s">
        <v>277</v>
      </c>
      <c r="D268" s="42" t="s">
        <v>234</v>
      </c>
      <c r="E268" s="36">
        <v>0</v>
      </c>
      <c r="F268">
        <f t="shared" si="105"/>
        <v>78.859699999999989</v>
      </c>
      <c r="G268" s="36">
        <v>0</v>
      </c>
      <c r="H268" s="36">
        <v>0</v>
      </c>
      <c r="I268" s="36">
        <v>1</v>
      </c>
      <c r="J268">
        <f t="shared" si="106"/>
        <v>-6.1594999999999995</v>
      </c>
      <c r="K268" s="36">
        <f t="shared" si="107"/>
        <v>19.266400000000001</v>
      </c>
      <c r="L268" s="36">
        <v>0</v>
      </c>
      <c r="M268" s="36">
        <v>1</v>
      </c>
      <c r="N268">
        <f t="shared" si="108"/>
        <v>-0.91779999999999995</v>
      </c>
      <c r="O268">
        <f t="shared" si="109"/>
        <v>8.2203140000000001</v>
      </c>
      <c r="P268" s="36">
        <v>0</v>
      </c>
      <c r="Q268" s="36">
        <v>0</v>
      </c>
      <c r="R268">
        <f t="shared" si="110"/>
        <v>0.96220890000000003</v>
      </c>
      <c r="S268" s="36">
        <v>0</v>
      </c>
      <c r="T268" s="36">
        <v>0</v>
      </c>
      <c r="U268" s="36">
        <v>0</v>
      </c>
      <c r="V268" s="36">
        <v>20</v>
      </c>
      <c r="W268" s="36">
        <v>0</v>
      </c>
      <c r="X268" s="36">
        <v>0</v>
      </c>
      <c r="Y268" s="36">
        <v>1</v>
      </c>
      <c r="Z268">
        <f t="shared" si="111"/>
        <v>-5.1513000000000003E-2</v>
      </c>
      <c r="AA268" s="36">
        <v>0.26050000000000001</v>
      </c>
      <c r="AB268" s="36">
        <v>0</v>
      </c>
      <c r="AC268" s="36">
        <v>0</v>
      </c>
      <c r="AD268" s="36">
        <v>17</v>
      </c>
      <c r="AE268" s="36">
        <v>0</v>
      </c>
      <c r="AF268" s="36">
        <v>0</v>
      </c>
      <c r="AG268" s="36">
        <v>0</v>
      </c>
      <c r="AH268" s="36">
        <v>1E-4</v>
      </c>
      <c r="AI268" s="36">
        <v>0</v>
      </c>
      <c r="AJ268" s="36">
        <v>0</v>
      </c>
      <c r="AK268" s="36">
        <v>1</v>
      </c>
      <c r="AL268">
        <f t="shared" si="112"/>
        <v>-0.34281399999999995</v>
      </c>
      <c r="AM268">
        <f t="shared" si="113"/>
        <v>2.6195900000000001</v>
      </c>
      <c r="AN268" s="36">
        <v>0</v>
      </c>
      <c r="AO268" s="36">
        <v>1</v>
      </c>
      <c r="AP268">
        <f t="shared" si="114"/>
        <v>-7.7357999999999996E-2</v>
      </c>
      <c r="AQ268">
        <f t="shared" si="115"/>
        <v>0.68322799999999995</v>
      </c>
      <c r="AR268" s="36">
        <v>0</v>
      </c>
      <c r="AS268" s="36">
        <v>1</v>
      </c>
      <c r="AT268">
        <f t="shared" si="116"/>
        <v>-0.32128500000000004</v>
      </c>
      <c r="AU268">
        <f t="shared" si="117"/>
        <v>4.3259500000000006</v>
      </c>
      <c r="AV268" s="36">
        <v>0</v>
      </c>
      <c r="AW268" s="36">
        <v>1</v>
      </c>
      <c r="AX268">
        <f t="shared" si="118"/>
        <v>-4.6142500000000003E-2</v>
      </c>
      <c r="AY268">
        <f t="shared" si="119"/>
        <v>0.68188199999999999</v>
      </c>
      <c r="AZ268" s="36">
        <v>0</v>
      </c>
      <c r="BA268" s="36">
        <v>0</v>
      </c>
      <c r="BB268" s="36">
        <v>44.89</v>
      </c>
      <c r="BC268" s="36">
        <v>0</v>
      </c>
      <c r="BD268" s="36">
        <v>0</v>
      </c>
      <c r="BE268" s="36">
        <v>1</v>
      </c>
      <c r="BF268">
        <f t="shared" si="120"/>
        <v>-4.6019299999999999E-2</v>
      </c>
      <c r="BG268" s="36">
        <f t="shared" si="121"/>
        <v>0.37064000000000002</v>
      </c>
      <c r="BH268" s="36">
        <v>0</v>
      </c>
      <c r="BI268" s="36">
        <v>0</v>
      </c>
      <c r="BJ268" s="36">
        <v>0.35149999999999998</v>
      </c>
      <c r="BK268" s="36">
        <v>0</v>
      </c>
      <c r="BL268" s="36">
        <v>0</v>
      </c>
      <c r="BM268" s="36">
        <v>0</v>
      </c>
      <c r="BN268">
        <f t="shared" si="122"/>
        <v>0.66397799999999996</v>
      </c>
      <c r="BO268" s="36">
        <v>0</v>
      </c>
      <c r="BP268" s="40">
        <v>0</v>
      </c>
      <c r="BQ268">
        <f t="shared" si="125"/>
        <v>73</v>
      </c>
      <c r="BR268">
        <f t="shared" si="123"/>
        <v>0.73</v>
      </c>
      <c r="BS268">
        <f t="shared" si="126"/>
        <v>73</v>
      </c>
    </row>
    <row r="269" spans="1:71" x14ac:dyDescent="0.15">
      <c r="A269" t="str">
        <f t="shared" si="124"/>
        <v>EW_sand_Ruled_74</v>
      </c>
      <c r="B269" s="42" t="s">
        <v>89</v>
      </c>
      <c r="C269" s="36" t="s">
        <v>277</v>
      </c>
      <c r="D269" s="42" t="s">
        <v>234</v>
      </c>
      <c r="E269" s="36">
        <v>0</v>
      </c>
      <c r="F269">
        <f t="shared" si="105"/>
        <v>77.938599999999994</v>
      </c>
      <c r="G269" s="36">
        <v>0</v>
      </c>
      <c r="H269" s="36">
        <v>0</v>
      </c>
      <c r="I269" s="36">
        <v>1</v>
      </c>
      <c r="J269">
        <f t="shared" si="106"/>
        <v>-6.2484999999999999</v>
      </c>
      <c r="K269" s="36">
        <f t="shared" si="107"/>
        <v>19.525300000000001</v>
      </c>
      <c r="L269" s="36">
        <v>0</v>
      </c>
      <c r="M269" s="36">
        <v>1</v>
      </c>
      <c r="N269">
        <f t="shared" si="108"/>
        <v>-0.91779999999999995</v>
      </c>
      <c r="O269">
        <f t="shared" si="109"/>
        <v>8.2133320000000012</v>
      </c>
      <c r="P269" s="36">
        <v>0</v>
      </c>
      <c r="Q269" s="36">
        <v>0</v>
      </c>
      <c r="R269">
        <f t="shared" si="110"/>
        <v>0.96282820000000002</v>
      </c>
      <c r="S269" s="36">
        <v>0</v>
      </c>
      <c r="T269" s="36">
        <v>0</v>
      </c>
      <c r="U269" s="36">
        <v>0</v>
      </c>
      <c r="V269" s="36">
        <v>20</v>
      </c>
      <c r="W269" s="36">
        <v>0</v>
      </c>
      <c r="X269" s="36">
        <v>0</v>
      </c>
      <c r="Y269" s="36">
        <v>1</v>
      </c>
      <c r="Z269">
        <f t="shared" si="111"/>
        <v>-4.949400000000001E-2</v>
      </c>
      <c r="AA269" s="36">
        <v>0.26050000000000001</v>
      </c>
      <c r="AB269" s="36">
        <v>0</v>
      </c>
      <c r="AC269" s="36">
        <v>0</v>
      </c>
      <c r="AD269" s="36">
        <v>17</v>
      </c>
      <c r="AE269" s="36">
        <v>0</v>
      </c>
      <c r="AF269" s="36">
        <v>0</v>
      </c>
      <c r="AG269" s="36">
        <v>0</v>
      </c>
      <c r="AH269" s="36">
        <v>1E-4</v>
      </c>
      <c r="AI269" s="36">
        <v>0</v>
      </c>
      <c r="AJ269" s="36">
        <v>0</v>
      </c>
      <c r="AK269" s="36">
        <v>1</v>
      </c>
      <c r="AL269">
        <f t="shared" si="112"/>
        <v>-0.34983200000000003</v>
      </c>
      <c r="AM269">
        <f t="shared" si="113"/>
        <v>2.6484200000000002</v>
      </c>
      <c r="AN269" s="36">
        <v>0</v>
      </c>
      <c r="AO269" s="36">
        <v>1</v>
      </c>
      <c r="AP269">
        <f t="shared" si="114"/>
        <v>-7.8963999999999993E-2</v>
      </c>
      <c r="AQ269">
        <f t="shared" si="115"/>
        <v>0.69122400000000006</v>
      </c>
      <c r="AR269" s="36">
        <v>0</v>
      </c>
      <c r="AS269" s="36">
        <v>1</v>
      </c>
      <c r="AT269">
        <f t="shared" si="116"/>
        <v>-0.32557700000000001</v>
      </c>
      <c r="AU269">
        <f t="shared" si="117"/>
        <v>4.2961</v>
      </c>
      <c r="AV269" s="36">
        <v>0</v>
      </c>
      <c r="AW269" s="36">
        <v>1</v>
      </c>
      <c r="AX269">
        <f t="shared" si="118"/>
        <v>-4.6843000000000003E-2</v>
      </c>
      <c r="AY269">
        <f t="shared" si="119"/>
        <v>0.68985600000000002</v>
      </c>
      <c r="AZ269" s="36">
        <v>0</v>
      </c>
      <c r="BA269" s="36">
        <v>0</v>
      </c>
      <c r="BB269" s="36">
        <v>44.89</v>
      </c>
      <c r="BC269" s="36">
        <v>0</v>
      </c>
      <c r="BD269" s="36">
        <v>0</v>
      </c>
      <c r="BE269" s="36">
        <v>1</v>
      </c>
      <c r="BF269">
        <f t="shared" si="120"/>
        <v>-4.6923400000000004E-2</v>
      </c>
      <c r="BG269" s="36">
        <f t="shared" si="121"/>
        <v>0.37435000000000002</v>
      </c>
      <c r="BH269" s="36">
        <v>0</v>
      </c>
      <c r="BI269" s="36">
        <v>0</v>
      </c>
      <c r="BJ269" s="36">
        <v>0.35149999999999998</v>
      </c>
      <c r="BK269" s="36">
        <v>0</v>
      </c>
      <c r="BL269" s="36">
        <v>0</v>
      </c>
      <c r="BM269" s="36">
        <v>0</v>
      </c>
      <c r="BN269">
        <f t="shared" si="122"/>
        <v>0.66896399999999989</v>
      </c>
      <c r="BO269" s="36">
        <v>0</v>
      </c>
      <c r="BP269" s="40">
        <v>0</v>
      </c>
      <c r="BQ269">
        <f t="shared" si="125"/>
        <v>74</v>
      </c>
      <c r="BR269">
        <f t="shared" si="123"/>
        <v>0.74</v>
      </c>
      <c r="BS269">
        <f t="shared" si="126"/>
        <v>74</v>
      </c>
    </row>
    <row r="270" spans="1:71" s="94" customFormat="1" x14ac:dyDescent="0.15">
      <c r="A270" s="94" t="str">
        <f t="shared" si="124"/>
        <v>EW_sand_Ruled_75</v>
      </c>
      <c r="B270" s="95" t="s">
        <v>89</v>
      </c>
      <c r="C270" s="96" t="s">
        <v>277</v>
      </c>
      <c r="D270" s="95" t="s">
        <v>234</v>
      </c>
      <c r="E270" s="36">
        <v>0</v>
      </c>
      <c r="F270" s="94">
        <f t="shared" si="105"/>
        <v>77.017499999999998</v>
      </c>
      <c r="G270" s="96">
        <v>0</v>
      </c>
      <c r="H270" s="96">
        <v>0</v>
      </c>
      <c r="I270" s="96">
        <v>1</v>
      </c>
      <c r="J270" s="94">
        <f t="shared" si="106"/>
        <v>-6.3375000000000004</v>
      </c>
      <c r="K270" s="96">
        <f t="shared" si="107"/>
        <v>19.784200000000002</v>
      </c>
      <c r="L270" s="96">
        <v>0</v>
      </c>
      <c r="M270" s="96">
        <v>1</v>
      </c>
      <c r="N270" s="94">
        <f t="shared" si="108"/>
        <v>-0.91779999999999995</v>
      </c>
      <c r="O270" s="94">
        <f t="shared" si="109"/>
        <v>8.2063500000000005</v>
      </c>
      <c r="P270" s="96">
        <v>0</v>
      </c>
      <c r="Q270" s="96">
        <v>0</v>
      </c>
      <c r="R270" s="94">
        <f t="shared" si="110"/>
        <v>0.96344750000000001</v>
      </c>
      <c r="S270" s="96">
        <v>0</v>
      </c>
      <c r="T270" s="96">
        <v>0</v>
      </c>
      <c r="U270" s="96">
        <v>0</v>
      </c>
      <c r="V270" s="96">
        <v>20</v>
      </c>
      <c r="W270" s="96">
        <v>0</v>
      </c>
      <c r="X270" s="96">
        <v>0</v>
      </c>
      <c r="Y270" s="96">
        <v>1</v>
      </c>
      <c r="Z270" s="94">
        <f t="shared" si="111"/>
        <v>-4.7474999999999989E-2</v>
      </c>
      <c r="AA270" s="96">
        <v>0.26050000000000001</v>
      </c>
      <c r="AB270" s="96">
        <v>0</v>
      </c>
      <c r="AC270" s="96">
        <v>0</v>
      </c>
      <c r="AD270" s="96">
        <v>17</v>
      </c>
      <c r="AE270" s="96">
        <v>0</v>
      </c>
      <c r="AF270" s="96">
        <v>0</v>
      </c>
      <c r="AG270" s="96">
        <v>0</v>
      </c>
      <c r="AH270" s="96">
        <v>1E-4</v>
      </c>
      <c r="AI270" s="96">
        <v>0</v>
      </c>
      <c r="AJ270" s="96">
        <v>0</v>
      </c>
      <c r="AK270" s="96">
        <v>1</v>
      </c>
      <c r="AL270" s="94">
        <f t="shared" si="112"/>
        <v>-0.35685</v>
      </c>
      <c r="AM270" s="94">
        <f t="shared" si="113"/>
        <v>2.6772500000000004</v>
      </c>
      <c r="AN270" s="96">
        <v>0</v>
      </c>
      <c r="AO270" s="96">
        <v>1</v>
      </c>
      <c r="AP270" s="94">
        <f t="shared" si="114"/>
        <v>-8.0570000000000003E-2</v>
      </c>
      <c r="AQ270" s="94">
        <f t="shared" si="115"/>
        <v>0.69921999999999995</v>
      </c>
      <c r="AR270" s="96">
        <v>0</v>
      </c>
      <c r="AS270" s="96">
        <v>1</v>
      </c>
      <c r="AT270" s="94">
        <f t="shared" si="116"/>
        <v>-0.32986900000000002</v>
      </c>
      <c r="AU270" s="94">
        <f t="shared" si="117"/>
        <v>4.2662499999999994</v>
      </c>
      <c r="AV270" s="96">
        <v>0</v>
      </c>
      <c r="AW270" s="96">
        <v>1</v>
      </c>
      <c r="AX270" s="94">
        <f t="shared" si="118"/>
        <v>-4.7543500000000002E-2</v>
      </c>
      <c r="AY270" s="94">
        <f t="shared" si="119"/>
        <v>0.69782999999999995</v>
      </c>
      <c r="AZ270" s="96">
        <v>0</v>
      </c>
      <c r="BA270" s="96">
        <v>0</v>
      </c>
      <c r="BB270" s="96">
        <v>44.89</v>
      </c>
      <c r="BC270" s="96">
        <v>0</v>
      </c>
      <c r="BD270" s="96">
        <v>0</v>
      </c>
      <c r="BE270" s="96">
        <v>1</v>
      </c>
      <c r="BF270" s="94">
        <f t="shared" si="120"/>
        <v>-4.7827500000000009E-2</v>
      </c>
      <c r="BG270" s="96">
        <f t="shared" si="121"/>
        <v>0.37806000000000001</v>
      </c>
      <c r="BH270" s="96">
        <v>0</v>
      </c>
      <c r="BI270" s="96">
        <v>0</v>
      </c>
      <c r="BJ270" s="96">
        <v>0.35149999999999998</v>
      </c>
      <c r="BK270" s="96">
        <v>0</v>
      </c>
      <c r="BL270" s="96">
        <v>0</v>
      </c>
      <c r="BM270" s="96">
        <v>0</v>
      </c>
      <c r="BN270" s="94">
        <f t="shared" si="122"/>
        <v>0.67395000000000005</v>
      </c>
      <c r="BO270" s="96">
        <v>0</v>
      </c>
      <c r="BP270" s="97">
        <v>0</v>
      </c>
      <c r="BQ270" s="94">
        <f t="shared" si="125"/>
        <v>75</v>
      </c>
      <c r="BR270" s="94">
        <f t="shared" si="123"/>
        <v>0.75</v>
      </c>
      <c r="BS270" s="94">
        <f t="shared" si="126"/>
        <v>75</v>
      </c>
    </row>
    <row r="271" spans="1:71" x14ac:dyDescent="0.15">
      <c r="A271" t="str">
        <f t="shared" si="124"/>
        <v>EW_sand_Ruled_76</v>
      </c>
      <c r="B271" s="42" t="s">
        <v>89</v>
      </c>
      <c r="C271" s="36" t="s">
        <v>277</v>
      </c>
      <c r="D271" s="42" t="s">
        <v>234</v>
      </c>
      <c r="E271" s="36">
        <v>0</v>
      </c>
      <c r="F271">
        <f t="shared" si="105"/>
        <v>76.096399999999988</v>
      </c>
      <c r="G271" s="36">
        <v>0</v>
      </c>
      <c r="H271" s="36">
        <v>0</v>
      </c>
      <c r="I271" s="36">
        <v>1</v>
      </c>
      <c r="J271">
        <f t="shared" si="106"/>
        <v>-6.4264999999999999</v>
      </c>
      <c r="K271" s="36">
        <f t="shared" si="107"/>
        <v>20.043100000000003</v>
      </c>
      <c r="L271" s="36">
        <v>0</v>
      </c>
      <c r="M271" s="36">
        <v>1</v>
      </c>
      <c r="N271">
        <f t="shared" si="108"/>
        <v>-0.91779999999999995</v>
      </c>
      <c r="O271">
        <f t="shared" si="109"/>
        <v>8.1993679999999998</v>
      </c>
      <c r="P271" s="36">
        <v>0</v>
      </c>
      <c r="Q271" s="36">
        <v>0</v>
      </c>
      <c r="R271">
        <f t="shared" si="110"/>
        <v>0.9640668</v>
      </c>
      <c r="S271" s="36">
        <v>0</v>
      </c>
      <c r="T271" s="36">
        <v>0</v>
      </c>
      <c r="U271" s="36">
        <v>0</v>
      </c>
      <c r="V271" s="36">
        <v>20</v>
      </c>
      <c r="W271" s="36">
        <v>0</v>
      </c>
      <c r="X271" s="36">
        <v>0</v>
      </c>
      <c r="Y271" s="36">
        <v>1</v>
      </c>
      <c r="Z271">
        <f t="shared" si="111"/>
        <v>-4.5455999999999996E-2</v>
      </c>
      <c r="AA271" s="36">
        <v>0.26050000000000001</v>
      </c>
      <c r="AB271" s="36">
        <v>0</v>
      </c>
      <c r="AC271" s="36">
        <v>0</v>
      </c>
      <c r="AD271" s="36">
        <v>17</v>
      </c>
      <c r="AE271" s="36">
        <v>0</v>
      </c>
      <c r="AF271" s="36">
        <v>0</v>
      </c>
      <c r="AG271" s="36">
        <v>0</v>
      </c>
      <c r="AH271" s="36">
        <v>1E-4</v>
      </c>
      <c r="AI271" s="36">
        <v>0</v>
      </c>
      <c r="AJ271" s="36">
        <v>0</v>
      </c>
      <c r="AK271" s="36">
        <v>1</v>
      </c>
      <c r="AL271">
        <f t="shared" si="112"/>
        <v>-0.36386799999999997</v>
      </c>
      <c r="AM271">
        <f t="shared" si="113"/>
        <v>2.70608</v>
      </c>
      <c r="AN271" s="36">
        <v>0</v>
      </c>
      <c r="AO271" s="36">
        <v>1</v>
      </c>
      <c r="AP271">
        <f t="shared" si="114"/>
        <v>-8.2175999999999999E-2</v>
      </c>
      <c r="AQ271">
        <f t="shared" si="115"/>
        <v>0.70721600000000007</v>
      </c>
      <c r="AR271" s="36">
        <v>0</v>
      </c>
      <c r="AS271" s="36">
        <v>1</v>
      </c>
      <c r="AT271">
        <f t="shared" si="116"/>
        <v>-0.33416100000000004</v>
      </c>
      <c r="AU271">
        <f t="shared" si="117"/>
        <v>4.2363999999999997</v>
      </c>
      <c r="AV271" s="36">
        <v>0</v>
      </c>
      <c r="AW271" s="36">
        <v>1</v>
      </c>
      <c r="AX271">
        <f t="shared" si="118"/>
        <v>-4.8244000000000002E-2</v>
      </c>
      <c r="AY271">
        <f t="shared" si="119"/>
        <v>0.70580399999999999</v>
      </c>
      <c r="AZ271" s="36">
        <v>0</v>
      </c>
      <c r="BA271" s="36">
        <v>0</v>
      </c>
      <c r="BB271" s="36">
        <v>44.89</v>
      </c>
      <c r="BC271" s="36">
        <v>0</v>
      </c>
      <c r="BD271" s="36">
        <v>0</v>
      </c>
      <c r="BE271" s="36">
        <v>1</v>
      </c>
      <c r="BF271">
        <f t="shared" si="120"/>
        <v>-4.87316E-2</v>
      </c>
      <c r="BG271" s="36">
        <f t="shared" si="121"/>
        <v>0.38177</v>
      </c>
      <c r="BH271" s="36">
        <v>0</v>
      </c>
      <c r="BI271" s="36">
        <v>0</v>
      </c>
      <c r="BJ271" s="36">
        <v>0.35149999999999998</v>
      </c>
      <c r="BK271" s="36">
        <v>0</v>
      </c>
      <c r="BL271" s="36">
        <v>0</v>
      </c>
      <c r="BM271" s="36">
        <v>0</v>
      </c>
      <c r="BN271">
        <f t="shared" si="122"/>
        <v>0.67893599999999998</v>
      </c>
      <c r="BO271" s="36">
        <v>0</v>
      </c>
      <c r="BP271" s="40">
        <v>0</v>
      </c>
      <c r="BQ271">
        <f t="shared" si="125"/>
        <v>76</v>
      </c>
      <c r="BR271">
        <f t="shared" si="123"/>
        <v>0.76</v>
      </c>
      <c r="BS271">
        <f t="shared" si="126"/>
        <v>76</v>
      </c>
    </row>
    <row r="272" spans="1:71" x14ac:dyDescent="0.15">
      <c r="A272" t="str">
        <f t="shared" si="124"/>
        <v>EW_sand_Ruled_77</v>
      </c>
      <c r="B272" s="42" t="s">
        <v>89</v>
      </c>
      <c r="C272" s="36" t="s">
        <v>277</v>
      </c>
      <c r="D272" s="42" t="s">
        <v>234</v>
      </c>
      <c r="E272" s="36">
        <v>0</v>
      </c>
      <c r="F272">
        <f t="shared" si="105"/>
        <v>75.175299999999993</v>
      </c>
      <c r="G272" s="36">
        <v>0</v>
      </c>
      <c r="H272" s="36">
        <v>0</v>
      </c>
      <c r="I272" s="36">
        <v>1</v>
      </c>
      <c r="J272">
        <f t="shared" si="106"/>
        <v>-6.5155000000000003</v>
      </c>
      <c r="K272" s="36">
        <f t="shared" si="107"/>
        <v>20.302000000000003</v>
      </c>
      <c r="L272" s="36">
        <v>0</v>
      </c>
      <c r="M272" s="36">
        <v>1</v>
      </c>
      <c r="N272">
        <f t="shared" si="108"/>
        <v>-0.91779999999999995</v>
      </c>
      <c r="O272">
        <f t="shared" si="109"/>
        <v>8.1923860000000008</v>
      </c>
      <c r="P272" s="36">
        <v>0</v>
      </c>
      <c r="Q272" s="36">
        <v>0</v>
      </c>
      <c r="R272">
        <f t="shared" si="110"/>
        <v>0.96468609999999999</v>
      </c>
      <c r="S272" s="36">
        <v>0</v>
      </c>
      <c r="T272" s="36">
        <v>0</v>
      </c>
      <c r="U272" s="36">
        <v>0</v>
      </c>
      <c r="V272" s="36">
        <v>20</v>
      </c>
      <c r="W272" s="36">
        <v>0</v>
      </c>
      <c r="X272" s="36">
        <v>0</v>
      </c>
      <c r="Y272" s="36">
        <v>1</v>
      </c>
      <c r="Z272">
        <f t="shared" si="111"/>
        <v>-4.3437000000000003E-2</v>
      </c>
      <c r="AA272" s="36">
        <v>0.26050000000000001</v>
      </c>
      <c r="AB272" s="36">
        <v>0</v>
      </c>
      <c r="AC272" s="36">
        <v>0</v>
      </c>
      <c r="AD272" s="36">
        <v>17</v>
      </c>
      <c r="AE272" s="36">
        <v>0</v>
      </c>
      <c r="AF272" s="36">
        <v>0</v>
      </c>
      <c r="AG272" s="36">
        <v>0</v>
      </c>
      <c r="AH272" s="36">
        <v>1E-4</v>
      </c>
      <c r="AI272" s="36">
        <v>0</v>
      </c>
      <c r="AJ272" s="36">
        <v>0</v>
      </c>
      <c r="AK272" s="36">
        <v>1</v>
      </c>
      <c r="AL272">
        <f t="shared" si="112"/>
        <v>-0.37088600000000005</v>
      </c>
      <c r="AM272">
        <f t="shared" si="113"/>
        <v>2.7349100000000002</v>
      </c>
      <c r="AN272" s="36">
        <v>0</v>
      </c>
      <c r="AO272" s="36">
        <v>1</v>
      </c>
      <c r="AP272">
        <f t="shared" si="114"/>
        <v>-8.3781999999999995E-2</v>
      </c>
      <c r="AQ272">
        <f t="shared" si="115"/>
        <v>0.71521199999999996</v>
      </c>
      <c r="AR272" s="36">
        <v>0</v>
      </c>
      <c r="AS272" s="36">
        <v>1</v>
      </c>
      <c r="AT272">
        <f t="shared" si="116"/>
        <v>-0.338453</v>
      </c>
      <c r="AU272">
        <f t="shared" si="117"/>
        <v>4.20655</v>
      </c>
      <c r="AV272" s="36">
        <v>0</v>
      </c>
      <c r="AW272" s="36">
        <v>1</v>
      </c>
      <c r="AX272">
        <f t="shared" si="118"/>
        <v>-4.8944500000000002E-2</v>
      </c>
      <c r="AY272">
        <f t="shared" si="119"/>
        <v>0.71377800000000002</v>
      </c>
      <c r="AZ272" s="36">
        <v>0</v>
      </c>
      <c r="BA272" s="36">
        <v>0</v>
      </c>
      <c r="BB272" s="36">
        <v>44.89</v>
      </c>
      <c r="BC272" s="36">
        <v>0</v>
      </c>
      <c r="BD272" s="36">
        <v>0</v>
      </c>
      <c r="BE272" s="36">
        <v>1</v>
      </c>
      <c r="BF272">
        <f t="shared" si="120"/>
        <v>-4.9635700000000005E-2</v>
      </c>
      <c r="BG272" s="36">
        <f t="shared" si="121"/>
        <v>0.38547999999999999</v>
      </c>
      <c r="BH272" s="36">
        <v>0</v>
      </c>
      <c r="BI272" s="36">
        <v>0</v>
      </c>
      <c r="BJ272" s="36">
        <v>0.35149999999999998</v>
      </c>
      <c r="BK272" s="36">
        <v>0</v>
      </c>
      <c r="BL272" s="36">
        <v>0</v>
      </c>
      <c r="BM272" s="36">
        <v>0</v>
      </c>
      <c r="BN272">
        <f t="shared" si="122"/>
        <v>0.68392199999999992</v>
      </c>
      <c r="BO272" s="36">
        <v>0</v>
      </c>
      <c r="BP272" s="40">
        <v>0</v>
      </c>
      <c r="BQ272">
        <f t="shared" si="125"/>
        <v>77</v>
      </c>
      <c r="BR272">
        <f t="shared" si="123"/>
        <v>0.77</v>
      </c>
      <c r="BS272">
        <f t="shared" si="126"/>
        <v>77</v>
      </c>
    </row>
    <row r="273" spans="1:71" x14ac:dyDescent="0.15">
      <c r="A273" t="str">
        <f t="shared" si="124"/>
        <v>EW_sand_Ruled_78</v>
      </c>
      <c r="B273" s="42" t="s">
        <v>89</v>
      </c>
      <c r="C273" s="36" t="s">
        <v>277</v>
      </c>
      <c r="D273" s="42" t="s">
        <v>234</v>
      </c>
      <c r="E273" s="36">
        <v>0</v>
      </c>
      <c r="F273">
        <f t="shared" si="105"/>
        <v>74.254199999999997</v>
      </c>
      <c r="G273" s="36">
        <v>0</v>
      </c>
      <c r="H273" s="36">
        <v>0</v>
      </c>
      <c r="I273" s="36">
        <v>1</v>
      </c>
      <c r="J273">
        <f t="shared" si="106"/>
        <v>-6.6044999999999998</v>
      </c>
      <c r="K273" s="36">
        <f t="shared" si="107"/>
        <v>20.560900000000004</v>
      </c>
      <c r="L273" s="36">
        <v>0</v>
      </c>
      <c r="M273" s="36">
        <v>1</v>
      </c>
      <c r="N273">
        <f t="shared" si="108"/>
        <v>-0.91779999999999995</v>
      </c>
      <c r="O273">
        <f t="shared" si="109"/>
        <v>8.1854040000000001</v>
      </c>
      <c r="P273" s="36">
        <v>0</v>
      </c>
      <c r="Q273" s="36">
        <v>0</v>
      </c>
      <c r="R273">
        <f t="shared" si="110"/>
        <v>0.96530540000000009</v>
      </c>
      <c r="S273" s="36">
        <v>0</v>
      </c>
      <c r="T273" s="36">
        <v>0</v>
      </c>
      <c r="U273" s="36">
        <v>0</v>
      </c>
      <c r="V273" s="36">
        <v>20</v>
      </c>
      <c r="W273" s="36">
        <v>0</v>
      </c>
      <c r="X273" s="36">
        <v>0</v>
      </c>
      <c r="Y273" s="36">
        <v>1</v>
      </c>
      <c r="Z273">
        <f t="shared" si="111"/>
        <v>-4.1417999999999983E-2</v>
      </c>
      <c r="AA273" s="36">
        <v>0.26050000000000001</v>
      </c>
      <c r="AB273" s="36">
        <v>0</v>
      </c>
      <c r="AC273" s="36">
        <v>0</v>
      </c>
      <c r="AD273" s="36">
        <v>17</v>
      </c>
      <c r="AE273" s="36">
        <v>0</v>
      </c>
      <c r="AF273" s="36">
        <v>0</v>
      </c>
      <c r="AG273" s="36">
        <v>0</v>
      </c>
      <c r="AH273" s="36">
        <v>1E-4</v>
      </c>
      <c r="AI273" s="36">
        <v>0</v>
      </c>
      <c r="AJ273" s="36">
        <v>0</v>
      </c>
      <c r="AK273" s="36">
        <v>1</v>
      </c>
      <c r="AL273">
        <f t="shared" si="112"/>
        <v>-0.37790400000000002</v>
      </c>
      <c r="AM273">
        <f t="shared" si="113"/>
        <v>2.7637400000000003</v>
      </c>
      <c r="AN273" s="36">
        <v>0</v>
      </c>
      <c r="AO273" s="36">
        <v>1</v>
      </c>
      <c r="AP273">
        <f t="shared" si="114"/>
        <v>-8.5387999999999992E-2</v>
      </c>
      <c r="AQ273">
        <f t="shared" si="115"/>
        <v>0.72320800000000007</v>
      </c>
      <c r="AR273" s="36">
        <v>0</v>
      </c>
      <c r="AS273" s="36">
        <v>1</v>
      </c>
      <c r="AT273">
        <f t="shared" si="116"/>
        <v>-0.34274500000000002</v>
      </c>
      <c r="AU273">
        <f t="shared" si="117"/>
        <v>4.1767000000000003</v>
      </c>
      <c r="AV273" s="36">
        <v>0</v>
      </c>
      <c r="AW273" s="36">
        <v>1</v>
      </c>
      <c r="AX273">
        <f t="shared" si="118"/>
        <v>-4.9645000000000002E-2</v>
      </c>
      <c r="AY273">
        <f t="shared" si="119"/>
        <v>0.72175199999999995</v>
      </c>
      <c r="AZ273" s="36">
        <v>0</v>
      </c>
      <c r="BA273" s="36">
        <v>0</v>
      </c>
      <c r="BB273" s="36">
        <v>44.89</v>
      </c>
      <c r="BC273" s="36">
        <v>0</v>
      </c>
      <c r="BD273" s="36">
        <v>0</v>
      </c>
      <c r="BE273" s="36">
        <v>1</v>
      </c>
      <c r="BF273">
        <f t="shared" si="120"/>
        <v>-5.053980000000001E-2</v>
      </c>
      <c r="BG273" s="36">
        <f t="shared" si="121"/>
        <v>0.38919000000000004</v>
      </c>
      <c r="BH273" s="36">
        <v>0</v>
      </c>
      <c r="BI273" s="36">
        <v>0</v>
      </c>
      <c r="BJ273" s="36">
        <v>0.35149999999999998</v>
      </c>
      <c r="BK273" s="36">
        <v>0</v>
      </c>
      <c r="BL273" s="36">
        <v>0</v>
      </c>
      <c r="BM273" s="36">
        <v>0</v>
      </c>
      <c r="BN273">
        <f t="shared" si="122"/>
        <v>0.68890799999999996</v>
      </c>
      <c r="BO273" s="36">
        <v>0</v>
      </c>
      <c r="BP273" s="40">
        <v>0</v>
      </c>
      <c r="BQ273">
        <f t="shared" si="125"/>
        <v>78</v>
      </c>
      <c r="BR273">
        <f t="shared" si="123"/>
        <v>0.78</v>
      </c>
      <c r="BS273">
        <f t="shared" si="126"/>
        <v>78</v>
      </c>
    </row>
    <row r="274" spans="1:71" x14ac:dyDescent="0.15">
      <c r="A274" t="str">
        <f t="shared" si="124"/>
        <v>EW_sand_Ruled_79</v>
      </c>
      <c r="B274" s="42" t="s">
        <v>89</v>
      </c>
      <c r="C274" s="36" t="s">
        <v>277</v>
      </c>
      <c r="D274" s="42" t="s">
        <v>234</v>
      </c>
      <c r="E274" s="36">
        <v>0</v>
      </c>
      <c r="F274">
        <f t="shared" si="105"/>
        <v>73.333099999999988</v>
      </c>
      <c r="G274" s="36">
        <v>0</v>
      </c>
      <c r="H274" s="36">
        <v>0</v>
      </c>
      <c r="I274" s="36">
        <v>1</v>
      </c>
      <c r="J274">
        <f t="shared" si="106"/>
        <v>-6.6935000000000002</v>
      </c>
      <c r="K274" s="36">
        <f t="shared" si="107"/>
        <v>20.819800000000004</v>
      </c>
      <c r="L274" s="36">
        <v>0</v>
      </c>
      <c r="M274" s="36">
        <v>1</v>
      </c>
      <c r="N274">
        <f t="shared" si="108"/>
        <v>-0.91779999999999995</v>
      </c>
      <c r="O274">
        <f t="shared" si="109"/>
        <v>8.1784220000000012</v>
      </c>
      <c r="P274" s="36">
        <v>0</v>
      </c>
      <c r="Q274" s="36">
        <v>0</v>
      </c>
      <c r="R274">
        <f t="shared" si="110"/>
        <v>0.96592470000000008</v>
      </c>
      <c r="S274" s="36">
        <v>0</v>
      </c>
      <c r="T274" s="36">
        <v>0</v>
      </c>
      <c r="U274" s="36">
        <v>0</v>
      </c>
      <c r="V274" s="36">
        <v>20</v>
      </c>
      <c r="W274" s="36">
        <v>0</v>
      </c>
      <c r="X274" s="36">
        <v>0</v>
      </c>
      <c r="Y274" s="36">
        <v>1</v>
      </c>
      <c r="Z274">
        <f t="shared" si="111"/>
        <v>-3.939899999999999E-2</v>
      </c>
      <c r="AA274" s="36">
        <v>0.26050000000000001</v>
      </c>
      <c r="AB274" s="36">
        <v>0</v>
      </c>
      <c r="AC274" s="36">
        <v>0</v>
      </c>
      <c r="AD274" s="36">
        <v>17</v>
      </c>
      <c r="AE274" s="36">
        <v>0</v>
      </c>
      <c r="AF274" s="36">
        <v>0</v>
      </c>
      <c r="AG274" s="36">
        <v>0</v>
      </c>
      <c r="AH274" s="36">
        <v>1E-4</v>
      </c>
      <c r="AI274" s="36">
        <v>0</v>
      </c>
      <c r="AJ274" s="36">
        <v>0</v>
      </c>
      <c r="AK274" s="36">
        <v>1</v>
      </c>
      <c r="AL274">
        <f t="shared" si="112"/>
        <v>-0.38492199999999999</v>
      </c>
      <c r="AM274">
        <f t="shared" si="113"/>
        <v>2.7925700000000004</v>
      </c>
      <c r="AN274" s="36">
        <v>0</v>
      </c>
      <c r="AO274" s="36">
        <v>1</v>
      </c>
      <c r="AP274">
        <f t="shared" si="114"/>
        <v>-8.6993999999999988E-2</v>
      </c>
      <c r="AQ274">
        <f t="shared" si="115"/>
        <v>0.73120399999999997</v>
      </c>
      <c r="AR274" s="36">
        <v>0</v>
      </c>
      <c r="AS274" s="36">
        <v>1</v>
      </c>
      <c r="AT274">
        <f t="shared" si="116"/>
        <v>-0.34703700000000004</v>
      </c>
      <c r="AU274">
        <f t="shared" si="117"/>
        <v>4.1468499999999997</v>
      </c>
      <c r="AV274" s="36">
        <v>0</v>
      </c>
      <c r="AW274" s="36">
        <v>1</v>
      </c>
      <c r="AX274">
        <f t="shared" si="118"/>
        <v>-5.0345500000000008E-2</v>
      </c>
      <c r="AY274">
        <f t="shared" si="119"/>
        <v>0.72972599999999999</v>
      </c>
      <c r="AZ274" s="36">
        <v>0</v>
      </c>
      <c r="BA274" s="36">
        <v>0</v>
      </c>
      <c r="BB274" s="36">
        <v>44.89</v>
      </c>
      <c r="BC274" s="36">
        <v>0</v>
      </c>
      <c r="BD274" s="36">
        <v>0</v>
      </c>
      <c r="BE274" s="36">
        <v>1</v>
      </c>
      <c r="BF274">
        <f t="shared" si="120"/>
        <v>-5.1443900000000015E-2</v>
      </c>
      <c r="BG274" s="36">
        <f t="shared" si="121"/>
        <v>0.39290000000000003</v>
      </c>
      <c r="BH274" s="36">
        <v>0</v>
      </c>
      <c r="BI274" s="36">
        <v>0</v>
      </c>
      <c r="BJ274" s="36">
        <v>0.35149999999999998</v>
      </c>
      <c r="BK274" s="36">
        <v>0</v>
      </c>
      <c r="BL274" s="36">
        <v>0</v>
      </c>
      <c r="BM274" s="36">
        <v>0</v>
      </c>
      <c r="BN274">
        <f t="shared" si="122"/>
        <v>0.69389400000000001</v>
      </c>
      <c r="BO274" s="36">
        <v>0</v>
      </c>
      <c r="BP274" s="40">
        <v>0</v>
      </c>
      <c r="BQ274">
        <f t="shared" si="125"/>
        <v>79</v>
      </c>
      <c r="BR274">
        <f t="shared" si="123"/>
        <v>0.79</v>
      </c>
      <c r="BS274">
        <f t="shared" si="126"/>
        <v>79</v>
      </c>
    </row>
    <row r="275" spans="1:71" x14ac:dyDescent="0.15">
      <c r="A275" t="str">
        <f t="shared" si="124"/>
        <v>EW_sand_Ruled_80</v>
      </c>
      <c r="B275" s="42" t="s">
        <v>89</v>
      </c>
      <c r="C275" s="36" t="s">
        <v>277</v>
      </c>
      <c r="D275" s="42" t="s">
        <v>234</v>
      </c>
      <c r="E275" s="36">
        <v>0</v>
      </c>
      <c r="F275">
        <f t="shared" si="105"/>
        <v>72.411999999999992</v>
      </c>
      <c r="G275" s="36">
        <v>0</v>
      </c>
      <c r="H275" s="36">
        <v>0</v>
      </c>
      <c r="I275" s="36">
        <v>1</v>
      </c>
      <c r="J275">
        <f t="shared" si="106"/>
        <v>-6.7825000000000006</v>
      </c>
      <c r="K275" s="36">
        <f t="shared" si="107"/>
        <v>21.078700000000005</v>
      </c>
      <c r="L275" s="36">
        <v>0</v>
      </c>
      <c r="M275" s="36">
        <v>1</v>
      </c>
      <c r="N275">
        <f t="shared" si="108"/>
        <v>-0.91779999999999995</v>
      </c>
      <c r="O275">
        <f t="shared" si="109"/>
        <v>8.1714400000000005</v>
      </c>
      <c r="P275" s="36">
        <v>0</v>
      </c>
      <c r="Q275" s="36">
        <v>0</v>
      </c>
      <c r="R275">
        <f t="shared" si="110"/>
        <v>0.96654400000000007</v>
      </c>
      <c r="S275" s="36">
        <v>0</v>
      </c>
      <c r="T275" s="36">
        <v>0</v>
      </c>
      <c r="U275" s="36">
        <v>0</v>
      </c>
      <c r="V275" s="36">
        <v>20</v>
      </c>
      <c r="W275" s="36">
        <v>0</v>
      </c>
      <c r="X275" s="36">
        <v>0</v>
      </c>
      <c r="Y275" s="36">
        <v>1</v>
      </c>
      <c r="Z275">
        <f t="shared" si="111"/>
        <v>-3.7379999999999997E-2</v>
      </c>
      <c r="AA275" s="36">
        <v>0.26050000000000001</v>
      </c>
      <c r="AB275" s="36">
        <v>0</v>
      </c>
      <c r="AC275" s="36">
        <v>0</v>
      </c>
      <c r="AD275" s="36">
        <v>17</v>
      </c>
      <c r="AE275" s="36">
        <v>0</v>
      </c>
      <c r="AF275" s="36">
        <v>0</v>
      </c>
      <c r="AG275" s="36">
        <v>0</v>
      </c>
      <c r="AH275" s="36">
        <v>1E-4</v>
      </c>
      <c r="AI275" s="36">
        <v>0</v>
      </c>
      <c r="AJ275" s="36">
        <v>0</v>
      </c>
      <c r="AK275" s="36">
        <v>1</v>
      </c>
      <c r="AL275">
        <f t="shared" si="112"/>
        <v>-0.39194000000000007</v>
      </c>
      <c r="AM275">
        <f t="shared" si="113"/>
        <v>2.8214000000000001</v>
      </c>
      <c r="AN275" s="36">
        <v>0</v>
      </c>
      <c r="AO275" s="36">
        <v>1</v>
      </c>
      <c r="AP275">
        <f t="shared" si="114"/>
        <v>-8.8600000000000012E-2</v>
      </c>
      <c r="AQ275">
        <f t="shared" si="115"/>
        <v>0.73920000000000008</v>
      </c>
      <c r="AR275" s="36">
        <v>0</v>
      </c>
      <c r="AS275" s="36">
        <v>1</v>
      </c>
      <c r="AT275">
        <f t="shared" si="116"/>
        <v>-0.35132900000000006</v>
      </c>
      <c r="AU275">
        <f t="shared" si="117"/>
        <v>4.117</v>
      </c>
      <c r="AV275" s="36">
        <v>0</v>
      </c>
      <c r="AW275" s="36">
        <v>1</v>
      </c>
      <c r="AX275">
        <f t="shared" si="118"/>
        <v>-5.1046000000000008E-2</v>
      </c>
      <c r="AY275">
        <f t="shared" si="119"/>
        <v>0.73770000000000002</v>
      </c>
      <c r="AZ275" s="36">
        <v>0</v>
      </c>
      <c r="BA275" s="36">
        <v>0</v>
      </c>
      <c r="BB275" s="36">
        <v>44.89</v>
      </c>
      <c r="BC275" s="36">
        <v>0</v>
      </c>
      <c r="BD275" s="36">
        <v>0</v>
      </c>
      <c r="BE275" s="36">
        <v>1</v>
      </c>
      <c r="BF275">
        <f t="shared" si="120"/>
        <v>-5.2348000000000006E-2</v>
      </c>
      <c r="BG275" s="36">
        <f t="shared" si="121"/>
        <v>0.39661000000000002</v>
      </c>
      <c r="BH275" s="36">
        <v>0</v>
      </c>
      <c r="BI275" s="36">
        <v>0</v>
      </c>
      <c r="BJ275" s="36">
        <v>0.35149999999999998</v>
      </c>
      <c r="BK275" s="36">
        <v>0</v>
      </c>
      <c r="BL275" s="36">
        <v>0</v>
      </c>
      <c r="BM275" s="36">
        <v>0</v>
      </c>
      <c r="BN275">
        <f t="shared" si="122"/>
        <v>0.69887999999999995</v>
      </c>
      <c r="BO275" s="36">
        <v>0</v>
      </c>
      <c r="BP275" s="40">
        <v>0</v>
      </c>
      <c r="BQ275">
        <f t="shared" si="125"/>
        <v>80</v>
      </c>
      <c r="BR275">
        <f t="shared" si="123"/>
        <v>0.8</v>
      </c>
      <c r="BS275">
        <f t="shared" si="126"/>
        <v>80</v>
      </c>
    </row>
    <row r="276" spans="1:71" x14ac:dyDescent="0.15">
      <c r="A276" t="str">
        <f t="shared" si="124"/>
        <v>EW_sand_Ruled_81</v>
      </c>
      <c r="B276" s="42" t="s">
        <v>89</v>
      </c>
      <c r="C276" s="36" t="s">
        <v>277</v>
      </c>
      <c r="D276" s="42" t="s">
        <v>234</v>
      </c>
      <c r="E276" s="36">
        <v>0</v>
      </c>
      <c r="F276">
        <f t="shared" si="105"/>
        <v>71.490899999999996</v>
      </c>
      <c r="G276" s="36">
        <v>0</v>
      </c>
      <c r="H276" s="36">
        <v>0</v>
      </c>
      <c r="I276" s="36">
        <v>1</v>
      </c>
      <c r="J276">
        <f t="shared" si="106"/>
        <v>-6.8715000000000002</v>
      </c>
      <c r="K276" s="36">
        <f t="shared" si="107"/>
        <v>21.337600000000002</v>
      </c>
      <c r="L276" s="36">
        <v>0</v>
      </c>
      <c r="M276" s="36">
        <v>1</v>
      </c>
      <c r="N276">
        <f t="shared" si="108"/>
        <v>-0.91779999999999995</v>
      </c>
      <c r="O276">
        <f t="shared" si="109"/>
        <v>8.1644579999999998</v>
      </c>
      <c r="P276" s="36">
        <v>0</v>
      </c>
      <c r="Q276" s="36">
        <v>0</v>
      </c>
      <c r="R276">
        <f t="shared" si="110"/>
        <v>0.96716330000000006</v>
      </c>
      <c r="S276" s="36">
        <v>0</v>
      </c>
      <c r="T276" s="36">
        <v>0</v>
      </c>
      <c r="U276" s="36">
        <v>0</v>
      </c>
      <c r="V276" s="36">
        <v>20</v>
      </c>
      <c r="W276" s="36">
        <v>0</v>
      </c>
      <c r="X276" s="36">
        <v>0</v>
      </c>
      <c r="Y276" s="36">
        <v>1</v>
      </c>
      <c r="Z276">
        <f t="shared" si="111"/>
        <v>-3.5360999999999976E-2</v>
      </c>
      <c r="AA276" s="36">
        <v>0.26050000000000001</v>
      </c>
      <c r="AB276" s="36">
        <v>0</v>
      </c>
      <c r="AC276" s="36">
        <v>0</v>
      </c>
      <c r="AD276" s="36">
        <v>17</v>
      </c>
      <c r="AE276" s="36">
        <v>0</v>
      </c>
      <c r="AF276" s="36">
        <v>0</v>
      </c>
      <c r="AG276" s="36">
        <v>0</v>
      </c>
      <c r="AH276" s="36">
        <v>1E-4</v>
      </c>
      <c r="AI276" s="36">
        <v>0</v>
      </c>
      <c r="AJ276" s="36">
        <v>0</v>
      </c>
      <c r="AK276" s="36">
        <v>1</v>
      </c>
      <c r="AL276">
        <f t="shared" si="112"/>
        <v>-0.39895800000000003</v>
      </c>
      <c r="AM276">
        <f t="shared" si="113"/>
        <v>2.8502300000000003</v>
      </c>
      <c r="AN276" s="36">
        <v>0</v>
      </c>
      <c r="AO276" s="36">
        <v>1</v>
      </c>
      <c r="AP276">
        <f t="shared" si="114"/>
        <v>-9.0206000000000008E-2</v>
      </c>
      <c r="AQ276">
        <f t="shared" si="115"/>
        <v>0.74719599999999997</v>
      </c>
      <c r="AR276" s="36">
        <v>0</v>
      </c>
      <c r="AS276" s="36">
        <v>1</v>
      </c>
      <c r="AT276">
        <f t="shared" si="116"/>
        <v>-0.35562100000000002</v>
      </c>
      <c r="AU276">
        <f t="shared" si="117"/>
        <v>4.0871499999999994</v>
      </c>
      <c r="AV276" s="36">
        <v>0</v>
      </c>
      <c r="AW276" s="36">
        <v>1</v>
      </c>
      <c r="AX276">
        <f t="shared" si="118"/>
        <v>-5.1746500000000008E-2</v>
      </c>
      <c r="AY276">
        <f t="shared" si="119"/>
        <v>0.74567400000000006</v>
      </c>
      <c r="AZ276" s="36">
        <v>0</v>
      </c>
      <c r="BA276" s="36">
        <v>0</v>
      </c>
      <c r="BB276" s="36">
        <v>44.89</v>
      </c>
      <c r="BC276" s="36">
        <v>0</v>
      </c>
      <c r="BD276" s="36">
        <v>0</v>
      </c>
      <c r="BE276" s="36">
        <v>1</v>
      </c>
      <c r="BF276">
        <f t="shared" si="120"/>
        <v>-5.3252100000000011E-2</v>
      </c>
      <c r="BG276" s="36">
        <f t="shared" si="121"/>
        <v>0.40032000000000001</v>
      </c>
      <c r="BH276" s="36">
        <v>0</v>
      </c>
      <c r="BI276" s="36">
        <v>0</v>
      </c>
      <c r="BJ276" s="36">
        <v>0.35149999999999998</v>
      </c>
      <c r="BK276" s="36">
        <v>0</v>
      </c>
      <c r="BL276" s="36">
        <v>0</v>
      </c>
      <c r="BM276" s="36">
        <v>0</v>
      </c>
      <c r="BN276">
        <f t="shared" si="122"/>
        <v>0.70386599999999999</v>
      </c>
      <c r="BO276" s="36">
        <v>0</v>
      </c>
      <c r="BP276" s="40">
        <v>0</v>
      </c>
      <c r="BQ276">
        <f t="shared" si="125"/>
        <v>81</v>
      </c>
      <c r="BR276">
        <f t="shared" si="123"/>
        <v>0.81</v>
      </c>
      <c r="BS276">
        <f t="shared" si="126"/>
        <v>81</v>
      </c>
    </row>
    <row r="277" spans="1:71" x14ac:dyDescent="0.15">
      <c r="A277" t="str">
        <f t="shared" si="124"/>
        <v>EW_sand_Ruled_82</v>
      </c>
      <c r="B277" s="42" t="s">
        <v>89</v>
      </c>
      <c r="C277" s="36" t="s">
        <v>277</v>
      </c>
      <c r="D277" s="42" t="s">
        <v>234</v>
      </c>
      <c r="E277" s="36">
        <v>0</v>
      </c>
      <c r="F277">
        <f t="shared" si="105"/>
        <v>70.569800000000001</v>
      </c>
      <c r="G277" s="36">
        <v>0</v>
      </c>
      <c r="H277" s="36">
        <v>0</v>
      </c>
      <c r="I277" s="36">
        <v>1</v>
      </c>
      <c r="J277">
        <f t="shared" si="106"/>
        <v>-6.9604999999999997</v>
      </c>
      <c r="K277" s="36">
        <f t="shared" si="107"/>
        <v>21.596500000000002</v>
      </c>
      <c r="L277" s="36">
        <v>0</v>
      </c>
      <c r="M277" s="36">
        <v>1</v>
      </c>
      <c r="N277">
        <f t="shared" si="108"/>
        <v>-0.91779999999999995</v>
      </c>
      <c r="O277">
        <f t="shared" si="109"/>
        <v>8.1574760000000008</v>
      </c>
      <c r="P277" s="36">
        <v>0</v>
      </c>
      <c r="Q277" s="36">
        <v>0</v>
      </c>
      <c r="R277">
        <f t="shared" si="110"/>
        <v>0.96778260000000005</v>
      </c>
      <c r="S277" s="36">
        <v>0</v>
      </c>
      <c r="T277" s="36">
        <v>0</v>
      </c>
      <c r="U277" s="36">
        <v>0</v>
      </c>
      <c r="V277" s="36">
        <v>20</v>
      </c>
      <c r="W277" s="36">
        <v>0</v>
      </c>
      <c r="X277" s="36">
        <v>0</v>
      </c>
      <c r="Y277" s="36">
        <v>1</v>
      </c>
      <c r="Z277">
        <f t="shared" si="111"/>
        <v>-3.3342000000000011E-2</v>
      </c>
      <c r="AA277" s="36">
        <v>0.26050000000000001</v>
      </c>
      <c r="AB277" s="36">
        <v>0</v>
      </c>
      <c r="AC277" s="36">
        <v>0</v>
      </c>
      <c r="AD277" s="36">
        <v>17</v>
      </c>
      <c r="AE277" s="36">
        <v>0</v>
      </c>
      <c r="AF277" s="36">
        <v>0</v>
      </c>
      <c r="AG277" s="36">
        <v>0</v>
      </c>
      <c r="AH277" s="36">
        <v>1E-4</v>
      </c>
      <c r="AI277" s="36">
        <v>0</v>
      </c>
      <c r="AJ277" s="36">
        <v>0</v>
      </c>
      <c r="AK277" s="36">
        <v>1</v>
      </c>
      <c r="AL277">
        <f t="shared" si="112"/>
        <v>-0.405976</v>
      </c>
      <c r="AM277">
        <f t="shared" si="113"/>
        <v>2.87906</v>
      </c>
      <c r="AN277" s="36">
        <v>0</v>
      </c>
      <c r="AO277" s="36">
        <v>1</v>
      </c>
      <c r="AP277">
        <f t="shared" si="114"/>
        <v>-9.1811999999999977E-2</v>
      </c>
      <c r="AQ277">
        <f t="shared" si="115"/>
        <v>0.75519199999999986</v>
      </c>
      <c r="AR277" s="36">
        <v>0</v>
      </c>
      <c r="AS277" s="36">
        <v>1</v>
      </c>
      <c r="AT277">
        <f t="shared" si="116"/>
        <v>-0.35991299999999998</v>
      </c>
      <c r="AU277">
        <f t="shared" si="117"/>
        <v>4.0572999999999997</v>
      </c>
      <c r="AV277" s="36">
        <v>0</v>
      </c>
      <c r="AW277" s="36">
        <v>1</v>
      </c>
      <c r="AX277">
        <f t="shared" si="118"/>
        <v>-5.2447000000000001E-2</v>
      </c>
      <c r="AY277">
        <f t="shared" si="119"/>
        <v>0.75364799999999998</v>
      </c>
      <c r="AZ277" s="36">
        <v>0</v>
      </c>
      <c r="BA277" s="36">
        <v>0</v>
      </c>
      <c r="BB277" s="36">
        <v>44.89</v>
      </c>
      <c r="BC277" s="36">
        <v>0</v>
      </c>
      <c r="BD277" s="36">
        <v>0</v>
      </c>
      <c r="BE277" s="36">
        <v>1</v>
      </c>
      <c r="BF277">
        <f t="shared" si="120"/>
        <v>-5.4156200000000002E-2</v>
      </c>
      <c r="BG277" s="36">
        <f t="shared" si="121"/>
        <v>0.40403</v>
      </c>
      <c r="BH277" s="36">
        <v>0</v>
      </c>
      <c r="BI277" s="36">
        <v>0</v>
      </c>
      <c r="BJ277" s="36">
        <v>0.35149999999999998</v>
      </c>
      <c r="BK277" s="36">
        <v>0</v>
      </c>
      <c r="BL277" s="36">
        <v>0</v>
      </c>
      <c r="BM277" s="36">
        <v>0</v>
      </c>
      <c r="BN277">
        <f t="shared" si="122"/>
        <v>0.70885200000000004</v>
      </c>
      <c r="BO277" s="36">
        <v>0</v>
      </c>
      <c r="BP277" s="40">
        <v>0</v>
      </c>
      <c r="BQ277">
        <f t="shared" si="125"/>
        <v>82</v>
      </c>
      <c r="BR277">
        <f t="shared" si="123"/>
        <v>0.82</v>
      </c>
      <c r="BS277">
        <f t="shared" si="126"/>
        <v>82</v>
      </c>
    </row>
    <row r="278" spans="1:71" x14ac:dyDescent="0.15">
      <c r="A278" t="str">
        <f t="shared" si="124"/>
        <v>EW_sand_Ruled_83</v>
      </c>
      <c r="B278" s="42" t="s">
        <v>89</v>
      </c>
      <c r="C278" s="36" t="s">
        <v>277</v>
      </c>
      <c r="D278" s="42" t="s">
        <v>234</v>
      </c>
      <c r="E278" s="36">
        <v>0</v>
      </c>
      <c r="F278">
        <f t="shared" si="105"/>
        <v>69.648700000000005</v>
      </c>
      <c r="G278" s="36">
        <v>0</v>
      </c>
      <c r="H278" s="36">
        <v>0</v>
      </c>
      <c r="I278" s="36">
        <v>1</v>
      </c>
      <c r="J278">
        <f t="shared" si="106"/>
        <v>-7.0494999999999992</v>
      </c>
      <c r="K278" s="36">
        <f t="shared" si="107"/>
        <v>21.855399999999999</v>
      </c>
      <c r="L278" s="36">
        <v>0</v>
      </c>
      <c r="M278" s="36">
        <v>1</v>
      </c>
      <c r="N278">
        <f t="shared" si="108"/>
        <v>-0.91779999999999995</v>
      </c>
      <c r="O278">
        <f t="shared" si="109"/>
        <v>8.1504940000000001</v>
      </c>
      <c r="P278" s="36">
        <v>0</v>
      </c>
      <c r="Q278" s="36">
        <v>0</v>
      </c>
      <c r="R278">
        <f t="shared" si="110"/>
        <v>0.96840190000000004</v>
      </c>
      <c r="S278" s="36">
        <v>0</v>
      </c>
      <c r="T278" s="36">
        <v>0</v>
      </c>
      <c r="U278" s="36">
        <v>0</v>
      </c>
      <c r="V278" s="36">
        <v>20</v>
      </c>
      <c r="W278" s="36">
        <v>0</v>
      </c>
      <c r="X278" s="36">
        <v>0</v>
      </c>
      <c r="Y278" s="36">
        <v>1</v>
      </c>
      <c r="Z278">
        <f t="shared" si="111"/>
        <v>-3.1323000000000017E-2</v>
      </c>
      <c r="AA278" s="36">
        <v>0.26050000000000001</v>
      </c>
      <c r="AB278" s="36">
        <v>0</v>
      </c>
      <c r="AC278" s="36">
        <v>0</v>
      </c>
      <c r="AD278" s="36">
        <v>17</v>
      </c>
      <c r="AE278" s="36">
        <v>0</v>
      </c>
      <c r="AF278" s="36">
        <v>0</v>
      </c>
      <c r="AG278" s="36">
        <v>0</v>
      </c>
      <c r="AH278" s="36">
        <v>1E-4</v>
      </c>
      <c r="AI278" s="36">
        <v>0</v>
      </c>
      <c r="AJ278" s="36">
        <v>0</v>
      </c>
      <c r="AK278" s="36">
        <v>1</v>
      </c>
      <c r="AL278">
        <f t="shared" si="112"/>
        <v>-0.41299399999999997</v>
      </c>
      <c r="AM278">
        <f t="shared" si="113"/>
        <v>2.9078900000000001</v>
      </c>
      <c r="AN278" s="36">
        <v>0</v>
      </c>
      <c r="AO278" s="36">
        <v>1</v>
      </c>
      <c r="AP278">
        <f t="shared" si="114"/>
        <v>-9.3418000000000001E-2</v>
      </c>
      <c r="AQ278">
        <f t="shared" si="115"/>
        <v>0.76318799999999998</v>
      </c>
      <c r="AR278" s="36">
        <v>0</v>
      </c>
      <c r="AS278" s="36">
        <v>1</v>
      </c>
      <c r="AT278">
        <f t="shared" si="116"/>
        <v>-0.364205</v>
      </c>
      <c r="AU278">
        <f t="shared" si="117"/>
        <v>4.02745</v>
      </c>
      <c r="AV278" s="36">
        <v>0</v>
      </c>
      <c r="AW278" s="36">
        <v>1</v>
      </c>
      <c r="AX278">
        <f t="shared" si="118"/>
        <v>-5.31475E-2</v>
      </c>
      <c r="AY278">
        <f t="shared" si="119"/>
        <v>0.76162199999999991</v>
      </c>
      <c r="AZ278" s="36">
        <v>0</v>
      </c>
      <c r="BA278" s="36">
        <v>0</v>
      </c>
      <c r="BB278" s="36">
        <v>44.89</v>
      </c>
      <c r="BC278" s="36">
        <v>0</v>
      </c>
      <c r="BD278" s="36">
        <v>0</v>
      </c>
      <c r="BE278" s="36">
        <v>1</v>
      </c>
      <c r="BF278">
        <f t="shared" si="120"/>
        <v>-5.5060300000000006E-2</v>
      </c>
      <c r="BG278" s="36">
        <f t="shared" si="121"/>
        <v>0.40773999999999999</v>
      </c>
      <c r="BH278" s="36">
        <v>0</v>
      </c>
      <c r="BI278" s="36">
        <v>0</v>
      </c>
      <c r="BJ278" s="36">
        <v>0.35149999999999998</v>
      </c>
      <c r="BK278" s="36">
        <v>0</v>
      </c>
      <c r="BL278" s="36">
        <v>0</v>
      </c>
      <c r="BM278" s="36">
        <v>0</v>
      </c>
      <c r="BN278">
        <f t="shared" si="122"/>
        <v>0.71383799999999997</v>
      </c>
      <c r="BO278" s="36">
        <v>0</v>
      </c>
      <c r="BP278" s="40">
        <v>0</v>
      </c>
      <c r="BQ278">
        <f t="shared" si="125"/>
        <v>83</v>
      </c>
      <c r="BR278">
        <f t="shared" si="123"/>
        <v>0.83</v>
      </c>
      <c r="BS278">
        <f t="shared" si="126"/>
        <v>83</v>
      </c>
    </row>
    <row r="279" spans="1:71" x14ac:dyDescent="0.15">
      <c r="A279" t="str">
        <f t="shared" si="124"/>
        <v>EW_sand_Ruled_84</v>
      </c>
      <c r="B279" s="42" t="s">
        <v>89</v>
      </c>
      <c r="C279" s="36" t="s">
        <v>277</v>
      </c>
      <c r="D279" s="42" t="s">
        <v>234</v>
      </c>
      <c r="E279" s="36">
        <v>0</v>
      </c>
      <c r="F279">
        <f t="shared" si="105"/>
        <v>68.727599999999995</v>
      </c>
      <c r="G279" s="36">
        <v>0</v>
      </c>
      <c r="H279" s="36">
        <v>0</v>
      </c>
      <c r="I279" s="36">
        <v>1</v>
      </c>
      <c r="J279">
        <f t="shared" si="106"/>
        <v>-7.1384999999999996</v>
      </c>
      <c r="K279" s="36">
        <f t="shared" si="107"/>
        <v>22.1143</v>
      </c>
      <c r="L279" s="36">
        <v>0</v>
      </c>
      <c r="M279" s="36">
        <v>1</v>
      </c>
      <c r="N279">
        <f t="shared" si="108"/>
        <v>-0.91779999999999995</v>
      </c>
      <c r="O279">
        <f t="shared" si="109"/>
        <v>8.1435120000000012</v>
      </c>
      <c r="P279" s="36">
        <v>0</v>
      </c>
      <c r="Q279" s="36">
        <v>0</v>
      </c>
      <c r="R279">
        <f t="shared" si="110"/>
        <v>0.96902120000000003</v>
      </c>
      <c r="S279" s="36">
        <v>0</v>
      </c>
      <c r="T279" s="36">
        <v>0</v>
      </c>
      <c r="U279" s="36">
        <v>0</v>
      </c>
      <c r="V279" s="36">
        <v>20</v>
      </c>
      <c r="W279" s="36">
        <v>0</v>
      </c>
      <c r="X279" s="36">
        <v>0</v>
      </c>
      <c r="Y279" s="36">
        <v>1</v>
      </c>
      <c r="Z279">
        <f t="shared" si="111"/>
        <v>-2.9303999999999997E-2</v>
      </c>
      <c r="AA279" s="36">
        <v>0.26050000000000001</v>
      </c>
      <c r="AB279" s="36">
        <v>0</v>
      </c>
      <c r="AC279" s="36">
        <v>0</v>
      </c>
      <c r="AD279" s="36">
        <v>17</v>
      </c>
      <c r="AE279" s="36">
        <v>0</v>
      </c>
      <c r="AF279" s="36">
        <v>0</v>
      </c>
      <c r="AG279" s="36">
        <v>0</v>
      </c>
      <c r="AH279" s="36">
        <v>1E-4</v>
      </c>
      <c r="AI279" s="36">
        <v>0</v>
      </c>
      <c r="AJ279" s="36">
        <v>0</v>
      </c>
      <c r="AK279" s="36">
        <v>1</v>
      </c>
      <c r="AL279">
        <f t="shared" si="112"/>
        <v>-0.42001199999999994</v>
      </c>
      <c r="AM279">
        <f t="shared" si="113"/>
        <v>2.9367200000000002</v>
      </c>
      <c r="AN279" s="36">
        <v>0</v>
      </c>
      <c r="AO279" s="36">
        <v>1</v>
      </c>
      <c r="AP279">
        <f t="shared" si="114"/>
        <v>-9.5023999999999997E-2</v>
      </c>
      <c r="AQ279">
        <f t="shared" si="115"/>
        <v>0.77118399999999987</v>
      </c>
      <c r="AR279" s="36">
        <v>0</v>
      </c>
      <c r="AS279" s="36">
        <v>1</v>
      </c>
      <c r="AT279">
        <f t="shared" si="116"/>
        <v>-0.36849700000000002</v>
      </c>
      <c r="AU279">
        <f t="shared" si="117"/>
        <v>3.9976000000000003</v>
      </c>
      <c r="AV279" s="36">
        <v>0</v>
      </c>
      <c r="AW279" s="36">
        <v>1</v>
      </c>
      <c r="AX279">
        <f t="shared" si="118"/>
        <v>-5.3848E-2</v>
      </c>
      <c r="AY279">
        <f t="shared" si="119"/>
        <v>0.76959599999999995</v>
      </c>
      <c r="AZ279" s="36">
        <v>0</v>
      </c>
      <c r="BA279" s="36">
        <v>0</v>
      </c>
      <c r="BB279" s="36">
        <v>44.89</v>
      </c>
      <c r="BC279" s="36">
        <v>0</v>
      </c>
      <c r="BD279" s="36">
        <v>0</v>
      </c>
      <c r="BE279" s="36">
        <v>1</v>
      </c>
      <c r="BF279">
        <f t="shared" si="120"/>
        <v>-5.5964399999999997E-2</v>
      </c>
      <c r="BG279" s="36">
        <f t="shared" si="121"/>
        <v>0.41144999999999998</v>
      </c>
      <c r="BH279" s="36">
        <v>0</v>
      </c>
      <c r="BI279" s="36">
        <v>0</v>
      </c>
      <c r="BJ279" s="36">
        <v>0.35149999999999998</v>
      </c>
      <c r="BK279" s="36">
        <v>0</v>
      </c>
      <c r="BL279" s="36">
        <v>0</v>
      </c>
      <c r="BM279" s="36">
        <v>0</v>
      </c>
      <c r="BN279">
        <f t="shared" si="122"/>
        <v>0.71882399999999991</v>
      </c>
      <c r="BO279" s="36">
        <v>0</v>
      </c>
      <c r="BP279" s="40">
        <v>0</v>
      </c>
      <c r="BQ279">
        <f t="shared" si="125"/>
        <v>84</v>
      </c>
      <c r="BR279">
        <f t="shared" si="123"/>
        <v>0.84</v>
      </c>
      <c r="BS279">
        <f t="shared" si="126"/>
        <v>84</v>
      </c>
    </row>
    <row r="280" spans="1:71" x14ac:dyDescent="0.15">
      <c r="A280" t="str">
        <f t="shared" si="124"/>
        <v>EW_sand_Ruled_85</v>
      </c>
      <c r="B280" s="42" t="s">
        <v>89</v>
      </c>
      <c r="C280" s="36" t="s">
        <v>277</v>
      </c>
      <c r="D280" s="42" t="s">
        <v>234</v>
      </c>
      <c r="E280" s="36">
        <v>0</v>
      </c>
      <c r="F280">
        <f t="shared" si="105"/>
        <v>67.8065</v>
      </c>
      <c r="G280" s="36">
        <v>0</v>
      </c>
      <c r="H280" s="36">
        <v>0</v>
      </c>
      <c r="I280" s="36">
        <v>1</v>
      </c>
      <c r="J280">
        <f t="shared" si="106"/>
        <v>-7.2275</v>
      </c>
      <c r="K280" s="36">
        <f t="shared" si="107"/>
        <v>22.373200000000001</v>
      </c>
      <c r="L280" s="36">
        <v>0</v>
      </c>
      <c r="M280" s="36">
        <v>1</v>
      </c>
      <c r="N280">
        <f t="shared" si="108"/>
        <v>-0.91779999999999995</v>
      </c>
      <c r="O280">
        <f t="shared" si="109"/>
        <v>8.1365300000000005</v>
      </c>
      <c r="P280" s="36">
        <v>0</v>
      </c>
      <c r="Q280" s="36">
        <v>0</v>
      </c>
      <c r="R280">
        <f t="shared" si="110"/>
        <v>0.96964050000000002</v>
      </c>
      <c r="S280" s="36">
        <v>0</v>
      </c>
      <c r="T280" s="36">
        <v>0</v>
      </c>
      <c r="U280" s="36">
        <v>0</v>
      </c>
      <c r="V280" s="36">
        <v>20</v>
      </c>
      <c r="W280" s="36">
        <v>0</v>
      </c>
      <c r="X280" s="36">
        <v>0</v>
      </c>
      <c r="Y280" s="36">
        <v>1</v>
      </c>
      <c r="Z280">
        <f t="shared" si="111"/>
        <v>-2.7285000000000004E-2</v>
      </c>
      <c r="AA280" s="36">
        <v>0.26050000000000001</v>
      </c>
      <c r="AB280" s="36">
        <v>0</v>
      </c>
      <c r="AC280" s="36">
        <v>0</v>
      </c>
      <c r="AD280" s="36">
        <v>17</v>
      </c>
      <c r="AE280" s="36">
        <v>0</v>
      </c>
      <c r="AF280" s="36">
        <v>0</v>
      </c>
      <c r="AG280" s="36">
        <v>0</v>
      </c>
      <c r="AH280" s="36">
        <v>1E-4</v>
      </c>
      <c r="AI280" s="36">
        <v>0</v>
      </c>
      <c r="AJ280" s="36">
        <v>0</v>
      </c>
      <c r="AK280" s="36">
        <v>1</v>
      </c>
      <c r="AL280">
        <f t="shared" si="112"/>
        <v>-0.42703000000000002</v>
      </c>
      <c r="AM280">
        <f t="shared" si="113"/>
        <v>2.9655499999999999</v>
      </c>
      <c r="AN280" s="36">
        <v>0</v>
      </c>
      <c r="AO280" s="36">
        <v>1</v>
      </c>
      <c r="AP280">
        <f t="shared" si="114"/>
        <v>-9.6629999999999994E-2</v>
      </c>
      <c r="AQ280">
        <f t="shared" si="115"/>
        <v>0.77917999999999998</v>
      </c>
      <c r="AR280" s="36">
        <v>0</v>
      </c>
      <c r="AS280" s="36">
        <v>1</v>
      </c>
      <c r="AT280">
        <f t="shared" si="116"/>
        <v>-0.37278900000000004</v>
      </c>
      <c r="AU280">
        <f t="shared" si="117"/>
        <v>3.9677500000000001</v>
      </c>
      <c r="AV280" s="36">
        <v>0</v>
      </c>
      <c r="AW280" s="36">
        <v>1</v>
      </c>
      <c r="AX280">
        <f t="shared" si="118"/>
        <v>-5.45485E-2</v>
      </c>
      <c r="AY280">
        <f t="shared" si="119"/>
        <v>0.77756999999999998</v>
      </c>
      <c r="AZ280" s="36">
        <v>0</v>
      </c>
      <c r="BA280" s="36">
        <v>0</v>
      </c>
      <c r="BB280" s="36">
        <v>44.89</v>
      </c>
      <c r="BC280" s="36">
        <v>0</v>
      </c>
      <c r="BD280" s="36">
        <v>0</v>
      </c>
      <c r="BE280" s="36">
        <v>1</v>
      </c>
      <c r="BF280">
        <f t="shared" si="120"/>
        <v>-5.6868500000000002E-2</v>
      </c>
      <c r="BG280" s="36">
        <f t="shared" si="121"/>
        <v>0.41515999999999997</v>
      </c>
      <c r="BH280" s="36">
        <v>0</v>
      </c>
      <c r="BI280" s="36">
        <v>0</v>
      </c>
      <c r="BJ280" s="36">
        <v>0.35149999999999998</v>
      </c>
      <c r="BK280" s="36">
        <v>0</v>
      </c>
      <c r="BL280" s="36">
        <v>0</v>
      </c>
      <c r="BM280" s="36">
        <v>0</v>
      </c>
      <c r="BN280">
        <f t="shared" si="122"/>
        <v>0.72380999999999995</v>
      </c>
      <c r="BO280" s="36">
        <v>0</v>
      </c>
      <c r="BP280" s="40">
        <v>0</v>
      </c>
      <c r="BQ280">
        <f t="shared" si="125"/>
        <v>85</v>
      </c>
      <c r="BR280">
        <f t="shared" si="123"/>
        <v>0.85</v>
      </c>
      <c r="BS280">
        <f t="shared" si="126"/>
        <v>85</v>
      </c>
    </row>
    <row r="281" spans="1:71" x14ac:dyDescent="0.15">
      <c r="A281" t="str">
        <f t="shared" si="124"/>
        <v>EW_sand_Ruled_86</v>
      </c>
      <c r="B281" s="42" t="s">
        <v>89</v>
      </c>
      <c r="C281" s="36" t="s">
        <v>277</v>
      </c>
      <c r="D281" s="42" t="s">
        <v>234</v>
      </c>
      <c r="E281" s="36">
        <v>0</v>
      </c>
      <c r="F281">
        <f t="shared" si="105"/>
        <v>66.88539999999999</v>
      </c>
      <c r="G281" s="36">
        <v>0</v>
      </c>
      <c r="H281" s="36">
        <v>0</v>
      </c>
      <c r="I281" s="36">
        <v>1</v>
      </c>
      <c r="J281">
        <f t="shared" si="106"/>
        <v>-7.3164999999999996</v>
      </c>
      <c r="K281" s="36">
        <f t="shared" si="107"/>
        <v>22.632100000000001</v>
      </c>
      <c r="L281" s="36">
        <v>0</v>
      </c>
      <c r="M281" s="36">
        <v>1</v>
      </c>
      <c r="N281">
        <f t="shared" si="108"/>
        <v>-0.91779999999999995</v>
      </c>
      <c r="O281">
        <f t="shared" si="109"/>
        <v>8.1295479999999998</v>
      </c>
      <c r="P281" s="36">
        <v>0</v>
      </c>
      <c r="Q281" s="36">
        <v>0</v>
      </c>
      <c r="R281">
        <f t="shared" si="110"/>
        <v>0.97025980000000001</v>
      </c>
      <c r="S281" s="36">
        <v>0</v>
      </c>
      <c r="T281" s="36">
        <v>0</v>
      </c>
      <c r="U281" s="36">
        <v>0</v>
      </c>
      <c r="V281" s="36">
        <v>20</v>
      </c>
      <c r="W281" s="36">
        <v>0</v>
      </c>
      <c r="X281" s="36">
        <v>0</v>
      </c>
      <c r="Y281" s="36">
        <v>1</v>
      </c>
      <c r="Z281">
        <f t="shared" si="111"/>
        <v>-2.5266000000000011E-2</v>
      </c>
      <c r="AA281" s="36">
        <v>0.26050000000000001</v>
      </c>
      <c r="AB281" s="36">
        <v>0</v>
      </c>
      <c r="AC281" s="36">
        <v>0</v>
      </c>
      <c r="AD281" s="36">
        <v>17</v>
      </c>
      <c r="AE281" s="36">
        <v>0</v>
      </c>
      <c r="AF281" s="36">
        <v>0</v>
      </c>
      <c r="AG281" s="36">
        <v>0</v>
      </c>
      <c r="AH281" s="36">
        <v>1E-4</v>
      </c>
      <c r="AI281" s="36">
        <v>0</v>
      </c>
      <c r="AJ281" s="36">
        <v>0</v>
      </c>
      <c r="AK281" s="36">
        <v>1</v>
      </c>
      <c r="AL281">
        <f t="shared" si="112"/>
        <v>-0.43404799999999999</v>
      </c>
      <c r="AM281">
        <f t="shared" si="113"/>
        <v>2.99438</v>
      </c>
      <c r="AN281" s="36">
        <v>0</v>
      </c>
      <c r="AO281" s="36">
        <v>1</v>
      </c>
      <c r="AP281">
        <f t="shared" si="114"/>
        <v>-9.823599999999999E-2</v>
      </c>
      <c r="AQ281">
        <f t="shared" si="115"/>
        <v>0.78717599999999988</v>
      </c>
      <c r="AR281" s="36">
        <v>0</v>
      </c>
      <c r="AS281" s="36">
        <v>1</v>
      </c>
      <c r="AT281">
        <f t="shared" si="116"/>
        <v>-0.377081</v>
      </c>
      <c r="AU281">
        <f t="shared" si="117"/>
        <v>3.9379</v>
      </c>
      <c r="AV281" s="36">
        <v>0</v>
      </c>
      <c r="AW281" s="36">
        <v>1</v>
      </c>
      <c r="AX281">
        <f t="shared" si="118"/>
        <v>-5.5248999999999999E-2</v>
      </c>
      <c r="AY281">
        <f t="shared" si="119"/>
        <v>0.78554400000000002</v>
      </c>
      <c r="AZ281" s="36">
        <v>0</v>
      </c>
      <c r="BA281" s="36">
        <v>0</v>
      </c>
      <c r="BB281" s="36">
        <v>44.89</v>
      </c>
      <c r="BC281" s="36">
        <v>0</v>
      </c>
      <c r="BD281" s="36">
        <v>0</v>
      </c>
      <c r="BE281" s="36">
        <v>1</v>
      </c>
      <c r="BF281">
        <f t="shared" si="120"/>
        <v>-5.7772600000000007E-2</v>
      </c>
      <c r="BG281" s="36">
        <f t="shared" si="121"/>
        <v>0.41887000000000002</v>
      </c>
      <c r="BH281" s="36">
        <v>0</v>
      </c>
      <c r="BI281" s="36">
        <v>0</v>
      </c>
      <c r="BJ281" s="36">
        <v>0.35149999999999998</v>
      </c>
      <c r="BK281" s="36">
        <v>0</v>
      </c>
      <c r="BL281" s="36">
        <v>0</v>
      </c>
      <c r="BM281" s="36">
        <v>0</v>
      </c>
      <c r="BN281">
        <f t="shared" si="122"/>
        <v>0.728796</v>
      </c>
      <c r="BO281" s="36">
        <v>0</v>
      </c>
      <c r="BP281" s="40">
        <v>0</v>
      </c>
      <c r="BQ281">
        <f t="shared" si="125"/>
        <v>86</v>
      </c>
      <c r="BR281">
        <f t="shared" si="123"/>
        <v>0.86</v>
      </c>
      <c r="BS281">
        <f t="shared" si="126"/>
        <v>86</v>
      </c>
    </row>
    <row r="282" spans="1:71" x14ac:dyDescent="0.15">
      <c r="A282" t="str">
        <f t="shared" si="124"/>
        <v>EW_sand_Ruled_87</v>
      </c>
      <c r="B282" s="42" t="s">
        <v>89</v>
      </c>
      <c r="C282" s="36" t="s">
        <v>277</v>
      </c>
      <c r="D282" s="42" t="s">
        <v>234</v>
      </c>
      <c r="E282" s="36">
        <v>0</v>
      </c>
      <c r="F282">
        <f t="shared" si="105"/>
        <v>65.964299999999994</v>
      </c>
      <c r="G282" s="36">
        <v>0</v>
      </c>
      <c r="H282" s="36">
        <v>0</v>
      </c>
      <c r="I282" s="36">
        <v>1</v>
      </c>
      <c r="J282">
        <f t="shared" si="106"/>
        <v>-7.4055</v>
      </c>
      <c r="K282" s="36">
        <f t="shared" si="107"/>
        <v>22.891000000000002</v>
      </c>
      <c r="L282" s="36">
        <v>0</v>
      </c>
      <c r="M282" s="36">
        <v>1</v>
      </c>
      <c r="N282">
        <f t="shared" si="108"/>
        <v>-0.91779999999999995</v>
      </c>
      <c r="O282">
        <f t="shared" si="109"/>
        <v>8.1225660000000008</v>
      </c>
      <c r="P282" s="36">
        <v>0</v>
      </c>
      <c r="Q282" s="36">
        <v>0</v>
      </c>
      <c r="R282">
        <f t="shared" si="110"/>
        <v>0.97087909999999999</v>
      </c>
      <c r="S282" s="36">
        <v>0</v>
      </c>
      <c r="T282" s="36">
        <v>0</v>
      </c>
      <c r="U282" s="36">
        <v>0</v>
      </c>
      <c r="V282" s="36">
        <v>20</v>
      </c>
      <c r="W282" s="36">
        <v>0</v>
      </c>
      <c r="X282" s="36">
        <v>0</v>
      </c>
      <c r="Y282" s="36">
        <v>1</v>
      </c>
      <c r="Z282">
        <f t="shared" si="111"/>
        <v>-2.324699999999999E-2</v>
      </c>
      <c r="AA282" s="36">
        <v>0.26050000000000001</v>
      </c>
      <c r="AB282" s="36">
        <v>0</v>
      </c>
      <c r="AC282" s="36">
        <v>0</v>
      </c>
      <c r="AD282" s="36">
        <v>17</v>
      </c>
      <c r="AE282" s="36">
        <v>0</v>
      </c>
      <c r="AF282" s="36">
        <v>0</v>
      </c>
      <c r="AG282" s="36">
        <v>0</v>
      </c>
      <c r="AH282" s="36">
        <v>1E-4</v>
      </c>
      <c r="AI282" s="36">
        <v>0</v>
      </c>
      <c r="AJ282" s="36">
        <v>0</v>
      </c>
      <c r="AK282" s="36">
        <v>1</v>
      </c>
      <c r="AL282">
        <f t="shared" si="112"/>
        <v>-0.44106599999999996</v>
      </c>
      <c r="AM282">
        <f t="shared" si="113"/>
        <v>3.0232100000000002</v>
      </c>
      <c r="AN282" s="36">
        <v>0</v>
      </c>
      <c r="AO282" s="36">
        <v>1</v>
      </c>
      <c r="AP282">
        <f t="shared" si="114"/>
        <v>-9.9841999999999986E-2</v>
      </c>
      <c r="AQ282">
        <f t="shared" si="115"/>
        <v>0.79517199999999999</v>
      </c>
      <c r="AR282" s="36">
        <v>0</v>
      </c>
      <c r="AS282" s="36">
        <v>1</v>
      </c>
      <c r="AT282">
        <f t="shared" si="116"/>
        <v>-0.38137300000000002</v>
      </c>
      <c r="AU282">
        <f t="shared" si="117"/>
        <v>3.9080499999999998</v>
      </c>
      <c r="AV282" s="36">
        <v>0</v>
      </c>
      <c r="AW282" s="36">
        <v>1</v>
      </c>
      <c r="AX282">
        <f t="shared" si="118"/>
        <v>-5.5949499999999999E-2</v>
      </c>
      <c r="AY282">
        <f t="shared" si="119"/>
        <v>0.79351799999999995</v>
      </c>
      <c r="AZ282" s="36">
        <v>0</v>
      </c>
      <c r="BA282" s="36">
        <v>0</v>
      </c>
      <c r="BB282" s="36">
        <v>44.89</v>
      </c>
      <c r="BC282" s="36">
        <v>0</v>
      </c>
      <c r="BD282" s="36">
        <v>0</v>
      </c>
      <c r="BE282" s="36">
        <v>1</v>
      </c>
      <c r="BF282">
        <f t="shared" si="120"/>
        <v>-5.8676700000000012E-2</v>
      </c>
      <c r="BG282" s="36">
        <f t="shared" si="121"/>
        <v>0.42258000000000001</v>
      </c>
      <c r="BH282" s="36">
        <v>0</v>
      </c>
      <c r="BI282" s="36">
        <v>0</v>
      </c>
      <c r="BJ282" s="36">
        <v>0.35149999999999998</v>
      </c>
      <c r="BK282" s="36">
        <v>0</v>
      </c>
      <c r="BL282" s="36">
        <v>0</v>
      </c>
      <c r="BM282" s="36">
        <v>0</v>
      </c>
      <c r="BN282">
        <f t="shared" si="122"/>
        <v>0.73378199999999993</v>
      </c>
      <c r="BO282" s="36">
        <v>0</v>
      </c>
      <c r="BP282" s="40">
        <v>0</v>
      </c>
      <c r="BQ282">
        <f t="shared" si="125"/>
        <v>87</v>
      </c>
      <c r="BR282">
        <f t="shared" si="123"/>
        <v>0.87</v>
      </c>
      <c r="BS282">
        <f t="shared" si="126"/>
        <v>87</v>
      </c>
    </row>
    <row r="283" spans="1:71" x14ac:dyDescent="0.15">
      <c r="A283" t="str">
        <f t="shared" si="124"/>
        <v>EW_sand_Ruled_88</v>
      </c>
      <c r="B283" s="42" t="s">
        <v>89</v>
      </c>
      <c r="C283" s="36" t="s">
        <v>277</v>
      </c>
      <c r="D283" s="42" t="s">
        <v>234</v>
      </c>
      <c r="E283" s="36">
        <v>0</v>
      </c>
      <c r="F283">
        <f t="shared" si="105"/>
        <v>65.043199999999999</v>
      </c>
      <c r="G283" s="36">
        <v>0</v>
      </c>
      <c r="H283" s="36">
        <v>0</v>
      </c>
      <c r="I283" s="36">
        <v>1</v>
      </c>
      <c r="J283">
        <f t="shared" si="106"/>
        <v>-7.4945000000000004</v>
      </c>
      <c r="K283" s="36">
        <f t="shared" si="107"/>
        <v>23.149900000000002</v>
      </c>
      <c r="L283" s="36">
        <v>0</v>
      </c>
      <c r="M283" s="36">
        <v>1</v>
      </c>
      <c r="N283">
        <f t="shared" si="108"/>
        <v>-0.91779999999999995</v>
      </c>
      <c r="O283">
        <f t="shared" si="109"/>
        <v>8.1155840000000001</v>
      </c>
      <c r="P283" s="36">
        <v>0</v>
      </c>
      <c r="Q283" s="36">
        <v>0</v>
      </c>
      <c r="R283">
        <f t="shared" si="110"/>
        <v>0.97149839999999998</v>
      </c>
      <c r="S283" s="36">
        <v>0</v>
      </c>
      <c r="T283" s="36">
        <v>0</v>
      </c>
      <c r="U283" s="36">
        <v>0</v>
      </c>
      <c r="V283" s="36">
        <v>20</v>
      </c>
      <c r="W283" s="36">
        <v>0</v>
      </c>
      <c r="X283" s="36">
        <v>0</v>
      </c>
      <c r="Y283" s="36">
        <v>1</v>
      </c>
      <c r="Z283">
        <f t="shared" si="111"/>
        <v>-2.1227999999999997E-2</v>
      </c>
      <c r="AA283" s="36">
        <v>0.26050000000000001</v>
      </c>
      <c r="AB283" s="36">
        <v>0</v>
      </c>
      <c r="AC283" s="36">
        <v>0</v>
      </c>
      <c r="AD283" s="36">
        <v>17</v>
      </c>
      <c r="AE283" s="36">
        <v>0</v>
      </c>
      <c r="AF283" s="36">
        <v>0</v>
      </c>
      <c r="AG283" s="36">
        <v>0</v>
      </c>
      <c r="AH283" s="36">
        <v>1E-4</v>
      </c>
      <c r="AI283" s="36">
        <v>0</v>
      </c>
      <c r="AJ283" s="36">
        <v>0</v>
      </c>
      <c r="AK283" s="36">
        <v>1</v>
      </c>
      <c r="AL283">
        <f t="shared" si="112"/>
        <v>-0.44808400000000004</v>
      </c>
      <c r="AM283">
        <f t="shared" si="113"/>
        <v>3.0520400000000003</v>
      </c>
      <c r="AN283" s="36">
        <v>0</v>
      </c>
      <c r="AO283" s="36">
        <v>1</v>
      </c>
      <c r="AP283">
        <f t="shared" si="114"/>
        <v>-0.10144799999999998</v>
      </c>
      <c r="AQ283">
        <f t="shared" si="115"/>
        <v>0.80316799999999988</v>
      </c>
      <c r="AR283" s="36">
        <v>0</v>
      </c>
      <c r="AS283" s="36">
        <v>1</v>
      </c>
      <c r="AT283">
        <f t="shared" si="116"/>
        <v>-0.38566500000000004</v>
      </c>
      <c r="AU283">
        <f t="shared" si="117"/>
        <v>3.8782000000000001</v>
      </c>
      <c r="AV283" s="36">
        <v>0</v>
      </c>
      <c r="AW283" s="36">
        <v>1</v>
      </c>
      <c r="AX283">
        <f t="shared" si="118"/>
        <v>-5.6650000000000006E-2</v>
      </c>
      <c r="AY283">
        <f t="shared" si="119"/>
        <v>0.80149199999999998</v>
      </c>
      <c r="AZ283" s="36">
        <v>0</v>
      </c>
      <c r="BA283" s="36">
        <v>0</v>
      </c>
      <c r="BB283" s="36">
        <v>44.89</v>
      </c>
      <c r="BC283" s="36">
        <v>0</v>
      </c>
      <c r="BD283" s="36">
        <v>0</v>
      </c>
      <c r="BE283" s="36">
        <v>1</v>
      </c>
      <c r="BF283">
        <f t="shared" si="120"/>
        <v>-5.9580800000000003E-2</v>
      </c>
      <c r="BG283" s="36">
        <f t="shared" si="121"/>
        <v>0.42629</v>
      </c>
      <c r="BH283" s="36">
        <v>0</v>
      </c>
      <c r="BI283" s="36">
        <v>0</v>
      </c>
      <c r="BJ283" s="36">
        <v>0.35149999999999998</v>
      </c>
      <c r="BK283" s="36">
        <v>0</v>
      </c>
      <c r="BL283" s="36">
        <v>0</v>
      </c>
      <c r="BM283" s="36">
        <v>0</v>
      </c>
      <c r="BN283">
        <f t="shared" si="122"/>
        <v>0.73876799999999998</v>
      </c>
      <c r="BO283" s="36">
        <v>0</v>
      </c>
      <c r="BP283" s="40">
        <v>0</v>
      </c>
      <c r="BQ283">
        <f t="shared" si="125"/>
        <v>88</v>
      </c>
      <c r="BR283">
        <f t="shared" si="123"/>
        <v>0.88</v>
      </c>
      <c r="BS283">
        <f t="shared" si="126"/>
        <v>88</v>
      </c>
    </row>
    <row r="284" spans="1:71" x14ac:dyDescent="0.15">
      <c r="A284" t="str">
        <f t="shared" si="124"/>
        <v>EW_sand_Ruled_89</v>
      </c>
      <c r="B284" s="42" t="s">
        <v>89</v>
      </c>
      <c r="C284" s="36" t="s">
        <v>277</v>
      </c>
      <c r="D284" s="42" t="s">
        <v>234</v>
      </c>
      <c r="E284" s="36">
        <v>0</v>
      </c>
      <c r="F284">
        <f t="shared" si="105"/>
        <v>64.122099999999989</v>
      </c>
      <c r="G284" s="36">
        <v>0</v>
      </c>
      <c r="H284" s="36">
        <v>0</v>
      </c>
      <c r="I284" s="36">
        <v>1</v>
      </c>
      <c r="J284">
        <f t="shared" si="106"/>
        <v>-7.5834999999999999</v>
      </c>
      <c r="K284" s="36">
        <f t="shared" si="107"/>
        <v>23.408800000000003</v>
      </c>
      <c r="L284" s="36">
        <v>0</v>
      </c>
      <c r="M284" s="36">
        <v>1</v>
      </c>
      <c r="N284">
        <f t="shared" si="108"/>
        <v>-0.91779999999999995</v>
      </c>
      <c r="O284">
        <f t="shared" si="109"/>
        <v>8.1086020000000012</v>
      </c>
      <c r="P284" s="36">
        <v>0</v>
      </c>
      <c r="Q284" s="36">
        <v>0</v>
      </c>
      <c r="R284">
        <f t="shared" si="110"/>
        <v>0.97211770000000008</v>
      </c>
      <c r="S284" s="36">
        <v>0</v>
      </c>
      <c r="T284" s="36">
        <v>0</v>
      </c>
      <c r="U284" s="36">
        <v>0</v>
      </c>
      <c r="V284" s="36">
        <v>20</v>
      </c>
      <c r="W284" s="36">
        <v>0</v>
      </c>
      <c r="X284" s="36">
        <v>0</v>
      </c>
      <c r="Y284" s="36">
        <v>1</v>
      </c>
      <c r="Z284">
        <f t="shared" si="111"/>
        <v>-1.9209000000000004E-2</v>
      </c>
      <c r="AA284" s="36">
        <v>0.26050000000000001</v>
      </c>
      <c r="AB284" s="36">
        <v>0</v>
      </c>
      <c r="AC284" s="36">
        <v>0</v>
      </c>
      <c r="AD284" s="36">
        <v>17</v>
      </c>
      <c r="AE284" s="36">
        <v>0</v>
      </c>
      <c r="AF284" s="36">
        <v>0</v>
      </c>
      <c r="AG284" s="36">
        <v>0</v>
      </c>
      <c r="AH284" s="36">
        <v>1E-4</v>
      </c>
      <c r="AI284" s="36">
        <v>0</v>
      </c>
      <c r="AJ284" s="36">
        <v>0</v>
      </c>
      <c r="AK284" s="36">
        <v>1</v>
      </c>
      <c r="AL284">
        <f t="shared" si="112"/>
        <v>-0.45510200000000001</v>
      </c>
      <c r="AM284">
        <f t="shared" si="113"/>
        <v>3.08087</v>
      </c>
      <c r="AN284" s="36">
        <v>0</v>
      </c>
      <c r="AO284" s="36">
        <v>1</v>
      </c>
      <c r="AP284">
        <f t="shared" si="114"/>
        <v>-0.10305400000000001</v>
      </c>
      <c r="AQ284">
        <f t="shared" si="115"/>
        <v>0.811164</v>
      </c>
      <c r="AR284" s="36">
        <v>0</v>
      </c>
      <c r="AS284" s="36">
        <v>1</v>
      </c>
      <c r="AT284">
        <f t="shared" si="116"/>
        <v>-0.38995700000000005</v>
      </c>
      <c r="AU284">
        <f t="shared" si="117"/>
        <v>3.8483499999999999</v>
      </c>
      <c r="AV284" s="36">
        <v>0</v>
      </c>
      <c r="AW284" s="36">
        <v>1</v>
      </c>
      <c r="AX284">
        <f t="shared" si="118"/>
        <v>-5.7350500000000006E-2</v>
      </c>
      <c r="AY284">
        <f t="shared" si="119"/>
        <v>0.80946600000000002</v>
      </c>
      <c r="AZ284" s="36">
        <v>0</v>
      </c>
      <c r="BA284" s="36">
        <v>0</v>
      </c>
      <c r="BB284" s="36">
        <v>44.89</v>
      </c>
      <c r="BC284" s="36">
        <v>0</v>
      </c>
      <c r="BD284" s="36">
        <v>0</v>
      </c>
      <c r="BE284" s="36">
        <v>1</v>
      </c>
      <c r="BF284">
        <f t="shared" si="120"/>
        <v>-6.0484900000000008E-2</v>
      </c>
      <c r="BG284" s="36">
        <f t="shared" si="121"/>
        <v>0.43</v>
      </c>
      <c r="BH284" s="36">
        <v>0</v>
      </c>
      <c r="BI284" s="36">
        <v>0</v>
      </c>
      <c r="BJ284" s="36">
        <v>0.35149999999999998</v>
      </c>
      <c r="BK284" s="36">
        <v>0</v>
      </c>
      <c r="BL284" s="36">
        <v>0</v>
      </c>
      <c r="BM284" s="36">
        <v>0</v>
      </c>
      <c r="BN284">
        <f t="shared" si="122"/>
        <v>0.74375400000000003</v>
      </c>
      <c r="BO284" s="36">
        <v>0</v>
      </c>
      <c r="BP284" s="40">
        <v>0</v>
      </c>
      <c r="BQ284">
        <f t="shared" si="125"/>
        <v>89</v>
      </c>
      <c r="BR284">
        <f t="shared" si="123"/>
        <v>0.89</v>
      </c>
      <c r="BS284">
        <f t="shared" si="126"/>
        <v>89</v>
      </c>
    </row>
    <row r="285" spans="1:71" x14ac:dyDescent="0.15">
      <c r="A285" t="str">
        <f t="shared" si="124"/>
        <v>EW_sand_Ruled_90</v>
      </c>
      <c r="B285" s="42" t="s">
        <v>89</v>
      </c>
      <c r="C285" s="36" t="s">
        <v>277</v>
      </c>
      <c r="D285" s="42" t="s">
        <v>234</v>
      </c>
      <c r="E285" s="36">
        <v>0</v>
      </c>
      <c r="F285">
        <f t="shared" si="105"/>
        <v>63.200999999999993</v>
      </c>
      <c r="G285" s="36">
        <v>0</v>
      </c>
      <c r="H285" s="36">
        <v>0</v>
      </c>
      <c r="I285" s="36">
        <v>1</v>
      </c>
      <c r="J285">
        <f t="shared" si="106"/>
        <v>-7.6724999999999994</v>
      </c>
      <c r="K285" s="36">
        <f t="shared" si="107"/>
        <v>23.667700000000004</v>
      </c>
      <c r="L285" s="36">
        <v>0</v>
      </c>
      <c r="M285" s="36">
        <v>1</v>
      </c>
      <c r="N285">
        <f t="shared" si="108"/>
        <v>-0.91779999999999995</v>
      </c>
      <c r="O285">
        <f t="shared" si="109"/>
        <v>8.1016200000000005</v>
      </c>
      <c r="P285" s="36">
        <v>0</v>
      </c>
      <c r="Q285" s="36">
        <v>0</v>
      </c>
      <c r="R285">
        <f t="shared" si="110"/>
        <v>0.97273700000000007</v>
      </c>
      <c r="S285" s="36">
        <v>0</v>
      </c>
      <c r="T285" s="36">
        <v>0</v>
      </c>
      <c r="U285" s="36">
        <v>0</v>
      </c>
      <c r="V285" s="36">
        <v>20</v>
      </c>
      <c r="W285" s="36">
        <v>0</v>
      </c>
      <c r="X285" s="36">
        <v>0</v>
      </c>
      <c r="Y285" s="36">
        <v>1</v>
      </c>
      <c r="Z285">
        <f t="shared" si="111"/>
        <v>-1.7189999999999983E-2</v>
      </c>
      <c r="AA285" s="36">
        <v>0.26050000000000001</v>
      </c>
      <c r="AB285" s="36">
        <v>0</v>
      </c>
      <c r="AC285" s="36">
        <v>0</v>
      </c>
      <c r="AD285" s="36">
        <v>17</v>
      </c>
      <c r="AE285" s="36">
        <v>0</v>
      </c>
      <c r="AF285" s="36">
        <v>0</v>
      </c>
      <c r="AG285" s="36">
        <v>0</v>
      </c>
      <c r="AH285" s="36">
        <v>1E-4</v>
      </c>
      <c r="AI285" s="36">
        <v>0</v>
      </c>
      <c r="AJ285" s="36">
        <v>0</v>
      </c>
      <c r="AK285" s="36">
        <v>1</v>
      </c>
      <c r="AL285">
        <f t="shared" si="112"/>
        <v>-0.46211999999999998</v>
      </c>
      <c r="AM285">
        <f t="shared" si="113"/>
        <v>3.1097000000000001</v>
      </c>
      <c r="AN285" s="36">
        <v>0</v>
      </c>
      <c r="AO285" s="36">
        <v>1</v>
      </c>
      <c r="AP285">
        <f t="shared" si="114"/>
        <v>-0.10466</v>
      </c>
      <c r="AQ285">
        <f t="shared" si="115"/>
        <v>0.81915999999999989</v>
      </c>
      <c r="AR285" s="36">
        <v>0</v>
      </c>
      <c r="AS285" s="36">
        <v>1</v>
      </c>
      <c r="AT285">
        <f t="shared" si="116"/>
        <v>-0.39424900000000002</v>
      </c>
      <c r="AU285">
        <f t="shared" si="117"/>
        <v>3.8184999999999998</v>
      </c>
      <c r="AV285" s="36">
        <v>0</v>
      </c>
      <c r="AW285" s="36">
        <v>1</v>
      </c>
      <c r="AX285">
        <f t="shared" si="118"/>
        <v>-5.8051000000000005E-2</v>
      </c>
      <c r="AY285">
        <f t="shared" si="119"/>
        <v>0.81743999999999994</v>
      </c>
      <c r="AZ285" s="36">
        <v>0</v>
      </c>
      <c r="BA285" s="36">
        <v>0</v>
      </c>
      <c r="BB285" s="36">
        <v>44.89</v>
      </c>
      <c r="BC285" s="36">
        <v>0</v>
      </c>
      <c r="BD285" s="36">
        <v>0</v>
      </c>
      <c r="BE285" s="36">
        <v>1</v>
      </c>
      <c r="BF285">
        <f t="shared" si="120"/>
        <v>-6.1389000000000013E-2</v>
      </c>
      <c r="BG285" s="36">
        <f t="shared" si="121"/>
        <v>0.43371000000000004</v>
      </c>
      <c r="BH285" s="36">
        <v>0</v>
      </c>
      <c r="BI285" s="36">
        <v>0</v>
      </c>
      <c r="BJ285" s="36">
        <v>0.35149999999999998</v>
      </c>
      <c r="BK285" s="36">
        <v>0</v>
      </c>
      <c r="BL285" s="36">
        <v>0</v>
      </c>
      <c r="BM285" s="36">
        <v>0</v>
      </c>
      <c r="BN285">
        <f t="shared" si="122"/>
        <v>0.74873999999999996</v>
      </c>
      <c r="BO285" s="36">
        <v>0</v>
      </c>
      <c r="BP285" s="40">
        <v>0</v>
      </c>
      <c r="BQ285">
        <f t="shared" si="125"/>
        <v>90</v>
      </c>
      <c r="BR285">
        <f t="shared" si="123"/>
        <v>0.9</v>
      </c>
      <c r="BS285">
        <f t="shared" si="126"/>
        <v>90</v>
      </c>
    </row>
    <row r="286" spans="1:71" x14ac:dyDescent="0.15">
      <c r="A286" t="str">
        <f t="shared" si="124"/>
        <v>EW_sand_Ruled_91</v>
      </c>
      <c r="B286" s="42" t="s">
        <v>89</v>
      </c>
      <c r="C286" s="36" t="s">
        <v>277</v>
      </c>
      <c r="D286" s="42" t="s">
        <v>234</v>
      </c>
      <c r="E286" s="36">
        <v>0</v>
      </c>
      <c r="F286">
        <f t="shared" si="105"/>
        <v>62.279899999999998</v>
      </c>
      <c r="G286" s="36">
        <v>0</v>
      </c>
      <c r="H286" s="36">
        <v>0</v>
      </c>
      <c r="I286" s="36">
        <v>1</v>
      </c>
      <c r="J286">
        <f t="shared" si="106"/>
        <v>-7.7614999999999998</v>
      </c>
      <c r="K286" s="36">
        <f t="shared" si="107"/>
        <v>23.926600000000004</v>
      </c>
      <c r="L286" s="36">
        <v>0</v>
      </c>
      <c r="M286" s="36">
        <v>1</v>
      </c>
      <c r="N286">
        <f t="shared" si="108"/>
        <v>-0.91779999999999995</v>
      </c>
      <c r="O286">
        <f t="shared" si="109"/>
        <v>8.0946379999999998</v>
      </c>
      <c r="P286" s="36">
        <v>0</v>
      </c>
      <c r="Q286" s="36">
        <v>0</v>
      </c>
      <c r="R286">
        <f t="shared" si="110"/>
        <v>0.97335630000000006</v>
      </c>
      <c r="S286" s="36">
        <v>0</v>
      </c>
      <c r="T286" s="36">
        <v>0</v>
      </c>
      <c r="U286" s="36">
        <v>0</v>
      </c>
      <c r="V286" s="36">
        <v>20</v>
      </c>
      <c r="W286" s="36">
        <v>0</v>
      </c>
      <c r="X286" s="36">
        <v>0</v>
      </c>
      <c r="Y286" s="36">
        <v>1</v>
      </c>
      <c r="Z286">
        <f t="shared" si="111"/>
        <v>-1.517099999999999E-2</v>
      </c>
      <c r="AA286" s="36">
        <v>0.26050000000000001</v>
      </c>
      <c r="AB286" s="36">
        <v>0</v>
      </c>
      <c r="AC286" s="36">
        <v>0</v>
      </c>
      <c r="AD286" s="36">
        <v>17</v>
      </c>
      <c r="AE286" s="36">
        <v>0</v>
      </c>
      <c r="AF286" s="36">
        <v>0</v>
      </c>
      <c r="AG286" s="36">
        <v>0</v>
      </c>
      <c r="AH286" s="36">
        <v>1E-4</v>
      </c>
      <c r="AI286" s="36">
        <v>0</v>
      </c>
      <c r="AJ286" s="36">
        <v>0</v>
      </c>
      <c r="AK286" s="36">
        <v>1</v>
      </c>
      <c r="AL286">
        <f t="shared" si="112"/>
        <v>-0.46913800000000005</v>
      </c>
      <c r="AM286">
        <f t="shared" si="113"/>
        <v>3.1385300000000003</v>
      </c>
      <c r="AN286" s="36">
        <v>0</v>
      </c>
      <c r="AO286" s="36">
        <v>1</v>
      </c>
      <c r="AP286">
        <f t="shared" si="114"/>
        <v>-0.106266</v>
      </c>
      <c r="AQ286">
        <f t="shared" si="115"/>
        <v>0.827156</v>
      </c>
      <c r="AR286" s="36">
        <v>0</v>
      </c>
      <c r="AS286" s="36">
        <v>1</v>
      </c>
      <c r="AT286">
        <f t="shared" si="116"/>
        <v>-0.39854100000000003</v>
      </c>
      <c r="AU286">
        <f t="shared" si="117"/>
        <v>3.7886500000000001</v>
      </c>
      <c r="AV286" s="36">
        <v>0</v>
      </c>
      <c r="AW286" s="36">
        <v>1</v>
      </c>
      <c r="AX286">
        <f t="shared" si="118"/>
        <v>-5.8751499999999998E-2</v>
      </c>
      <c r="AY286">
        <f t="shared" si="119"/>
        <v>0.82541399999999998</v>
      </c>
      <c r="AZ286" s="36">
        <v>0</v>
      </c>
      <c r="BA286" s="36">
        <v>0</v>
      </c>
      <c r="BB286" s="36">
        <v>44.89</v>
      </c>
      <c r="BC286" s="36">
        <v>0</v>
      </c>
      <c r="BD286" s="36">
        <v>0</v>
      </c>
      <c r="BE286" s="36">
        <v>1</v>
      </c>
      <c r="BF286">
        <f t="shared" si="120"/>
        <v>-6.2293100000000004E-2</v>
      </c>
      <c r="BG286" s="36">
        <f t="shared" si="121"/>
        <v>0.43742000000000003</v>
      </c>
      <c r="BH286" s="36">
        <v>0</v>
      </c>
      <c r="BI286" s="36">
        <v>0</v>
      </c>
      <c r="BJ286" s="36">
        <v>0.35149999999999998</v>
      </c>
      <c r="BK286" s="36">
        <v>0</v>
      </c>
      <c r="BL286" s="36">
        <v>0</v>
      </c>
      <c r="BM286" s="36">
        <v>0</v>
      </c>
      <c r="BN286">
        <f t="shared" si="122"/>
        <v>0.75372600000000001</v>
      </c>
      <c r="BO286" s="36">
        <v>0</v>
      </c>
      <c r="BP286" s="40">
        <v>0</v>
      </c>
      <c r="BQ286">
        <f t="shared" si="125"/>
        <v>91</v>
      </c>
      <c r="BR286">
        <f t="shared" si="123"/>
        <v>0.91</v>
      </c>
      <c r="BS286">
        <f t="shared" si="126"/>
        <v>91</v>
      </c>
    </row>
    <row r="287" spans="1:71" x14ac:dyDescent="0.15">
      <c r="A287" t="str">
        <f t="shared" si="124"/>
        <v>EW_sand_Ruled_92</v>
      </c>
      <c r="B287" s="42" t="s">
        <v>89</v>
      </c>
      <c r="C287" s="36" t="s">
        <v>277</v>
      </c>
      <c r="D287" s="42" t="s">
        <v>234</v>
      </c>
      <c r="E287" s="36">
        <v>0</v>
      </c>
      <c r="F287">
        <f t="shared" si="105"/>
        <v>61.358799999999988</v>
      </c>
      <c r="G287" s="36">
        <v>0</v>
      </c>
      <c r="H287" s="36">
        <v>0</v>
      </c>
      <c r="I287" s="36">
        <v>1</v>
      </c>
      <c r="J287">
        <f t="shared" si="106"/>
        <v>-7.8505000000000003</v>
      </c>
      <c r="K287" s="36">
        <f t="shared" si="107"/>
        <v>24.185500000000005</v>
      </c>
      <c r="L287" s="36">
        <v>0</v>
      </c>
      <c r="M287" s="36">
        <v>1</v>
      </c>
      <c r="N287">
        <f t="shared" si="108"/>
        <v>-0.91779999999999995</v>
      </c>
      <c r="O287">
        <f t="shared" si="109"/>
        <v>8.0876560000000008</v>
      </c>
      <c r="P287" s="36">
        <v>0</v>
      </c>
      <c r="Q287" s="36">
        <v>0</v>
      </c>
      <c r="R287">
        <f t="shared" si="110"/>
        <v>0.97397560000000005</v>
      </c>
      <c r="S287" s="36">
        <v>0</v>
      </c>
      <c r="T287" s="36">
        <v>0</v>
      </c>
      <c r="U287" s="36">
        <v>0</v>
      </c>
      <c r="V287" s="36">
        <v>20</v>
      </c>
      <c r="W287" s="36">
        <v>0</v>
      </c>
      <c r="X287" s="36">
        <v>0</v>
      </c>
      <c r="Y287" s="36">
        <v>1</v>
      </c>
      <c r="Z287">
        <f t="shared" si="111"/>
        <v>-1.3151999999999997E-2</v>
      </c>
      <c r="AA287" s="36">
        <v>0.26050000000000001</v>
      </c>
      <c r="AB287" s="36">
        <v>0</v>
      </c>
      <c r="AC287" s="36">
        <v>0</v>
      </c>
      <c r="AD287" s="36">
        <v>17</v>
      </c>
      <c r="AE287" s="36">
        <v>0</v>
      </c>
      <c r="AF287" s="36">
        <v>0</v>
      </c>
      <c r="AG287" s="36">
        <v>0</v>
      </c>
      <c r="AH287" s="36">
        <v>1E-4</v>
      </c>
      <c r="AI287" s="36">
        <v>0</v>
      </c>
      <c r="AJ287" s="36">
        <v>0</v>
      </c>
      <c r="AK287" s="36">
        <v>1</v>
      </c>
      <c r="AL287">
        <f t="shared" si="112"/>
        <v>-0.47615600000000002</v>
      </c>
      <c r="AM287">
        <f t="shared" si="113"/>
        <v>3.1673600000000004</v>
      </c>
      <c r="AN287" s="36">
        <v>0</v>
      </c>
      <c r="AO287" s="36">
        <v>1</v>
      </c>
      <c r="AP287">
        <f t="shared" si="114"/>
        <v>-0.107872</v>
      </c>
      <c r="AQ287">
        <f t="shared" si="115"/>
        <v>0.83515200000000012</v>
      </c>
      <c r="AR287" s="36">
        <v>0</v>
      </c>
      <c r="AS287" s="36">
        <v>1</v>
      </c>
      <c r="AT287">
        <f t="shared" si="116"/>
        <v>-0.40283300000000005</v>
      </c>
      <c r="AU287">
        <f t="shared" si="117"/>
        <v>3.7587999999999999</v>
      </c>
      <c r="AV287" s="36">
        <v>0</v>
      </c>
      <c r="AW287" s="36">
        <v>1</v>
      </c>
      <c r="AX287">
        <f t="shared" si="118"/>
        <v>-5.9452000000000005E-2</v>
      </c>
      <c r="AY287">
        <f t="shared" si="119"/>
        <v>0.83338800000000002</v>
      </c>
      <c r="AZ287" s="36">
        <v>0</v>
      </c>
      <c r="BA287" s="36">
        <v>0</v>
      </c>
      <c r="BB287" s="36">
        <v>44.89</v>
      </c>
      <c r="BC287" s="36">
        <v>0</v>
      </c>
      <c r="BD287" s="36">
        <v>0</v>
      </c>
      <c r="BE287" s="36">
        <v>1</v>
      </c>
      <c r="BF287">
        <f t="shared" si="120"/>
        <v>-6.3197200000000009E-2</v>
      </c>
      <c r="BG287" s="36">
        <f t="shared" si="121"/>
        <v>0.44113000000000002</v>
      </c>
      <c r="BH287" s="36">
        <v>0</v>
      </c>
      <c r="BI287" s="36">
        <v>0</v>
      </c>
      <c r="BJ287" s="36">
        <v>0.35149999999999998</v>
      </c>
      <c r="BK287" s="36">
        <v>0</v>
      </c>
      <c r="BL287" s="36">
        <v>0</v>
      </c>
      <c r="BM287" s="36">
        <v>0</v>
      </c>
      <c r="BN287">
        <f t="shared" si="122"/>
        <v>0.75871200000000005</v>
      </c>
      <c r="BO287" s="36">
        <v>0</v>
      </c>
      <c r="BP287" s="40">
        <v>0</v>
      </c>
      <c r="BQ287">
        <f t="shared" si="125"/>
        <v>92</v>
      </c>
      <c r="BR287">
        <f t="shared" si="123"/>
        <v>0.92</v>
      </c>
      <c r="BS287">
        <f t="shared" si="126"/>
        <v>92</v>
      </c>
    </row>
    <row r="288" spans="1:71" x14ac:dyDescent="0.15">
      <c r="A288" t="str">
        <f t="shared" si="124"/>
        <v>EW_sand_Ruled_93</v>
      </c>
      <c r="B288" s="42" t="s">
        <v>89</v>
      </c>
      <c r="C288" s="36" t="s">
        <v>277</v>
      </c>
      <c r="D288" s="42" t="s">
        <v>234</v>
      </c>
      <c r="E288" s="36">
        <v>0</v>
      </c>
      <c r="F288">
        <f t="shared" si="105"/>
        <v>60.437699999999992</v>
      </c>
      <c r="G288" s="36">
        <v>0</v>
      </c>
      <c r="H288" s="36">
        <v>0</v>
      </c>
      <c r="I288" s="36">
        <v>1</v>
      </c>
      <c r="J288">
        <f t="shared" si="106"/>
        <v>-7.9395000000000007</v>
      </c>
      <c r="K288" s="36">
        <f t="shared" si="107"/>
        <v>24.444400000000002</v>
      </c>
      <c r="L288" s="36">
        <v>0</v>
      </c>
      <c r="M288" s="36">
        <v>1</v>
      </c>
      <c r="N288">
        <f t="shared" si="108"/>
        <v>-0.91779999999999995</v>
      </c>
      <c r="O288">
        <f t="shared" si="109"/>
        <v>8.0806740000000001</v>
      </c>
      <c r="P288" s="36">
        <v>0</v>
      </c>
      <c r="Q288" s="36">
        <v>0</v>
      </c>
      <c r="R288">
        <f t="shared" si="110"/>
        <v>0.97459490000000004</v>
      </c>
      <c r="S288" s="36">
        <v>0</v>
      </c>
      <c r="T288" s="36">
        <v>0</v>
      </c>
      <c r="U288" s="36">
        <v>0</v>
      </c>
      <c r="V288" s="36">
        <v>20</v>
      </c>
      <c r="W288" s="36">
        <v>0</v>
      </c>
      <c r="X288" s="36">
        <v>0</v>
      </c>
      <c r="Y288" s="36">
        <v>1</v>
      </c>
      <c r="Z288">
        <f t="shared" si="111"/>
        <v>-1.1132999999999976E-2</v>
      </c>
      <c r="AA288" s="36">
        <v>0.26050000000000001</v>
      </c>
      <c r="AB288" s="36">
        <v>0</v>
      </c>
      <c r="AC288" s="36">
        <v>0</v>
      </c>
      <c r="AD288" s="36">
        <v>17</v>
      </c>
      <c r="AE288" s="36">
        <v>0</v>
      </c>
      <c r="AF288" s="36">
        <v>0</v>
      </c>
      <c r="AG288" s="36">
        <v>0</v>
      </c>
      <c r="AH288" s="36">
        <v>1E-4</v>
      </c>
      <c r="AI288" s="36">
        <v>0</v>
      </c>
      <c r="AJ288" s="36">
        <v>0</v>
      </c>
      <c r="AK288" s="36">
        <v>1</v>
      </c>
      <c r="AL288">
        <f t="shared" si="112"/>
        <v>-0.48317399999999999</v>
      </c>
      <c r="AM288">
        <f t="shared" si="113"/>
        <v>3.1961900000000001</v>
      </c>
      <c r="AN288" s="36">
        <v>0</v>
      </c>
      <c r="AO288" s="36">
        <v>1</v>
      </c>
      <c r="AP288">
        <f t="shared" si="114"/>
        <v>-0.10947799999999999</v>
      </c>
      <c r="AQ288">
        <f t="shared" si="115"/>
        <v>0.84314800000000001</v>
      </c>
      <c r="AR288" s="36">
        <v>0</v>
      </c>
      <c r="AS288" s="36">
        <v>1</v>
      </c>
      <c r="AT288">
        <f t="shared" si="116"/>
        <v>-0.40712500000000007</v>
      </c>
      <c r="AU288">
        <f t="shared" si="117"/>
        <v>3.7289499999999998</v>
      </c>
      <c r="AV288" s="36">
        <v>0</v>
      </c>
      <c r="AW288" s="36">
        <v>1</v>
      </c>
      <c r="AX288">
        <f t="shared" si="118"/>
        <v>-6.0152500000000012E-2</v>
      </c>
      <c r="AY288">
        <f t="shared" si="119"/>
        <v>0.84136200000000005</v>
      </c>
      <c r="AZ288" s="36">
        <v>0</v>
      </c>
      <c r="BA288" s="36">
        <v>0</v>
      </c>
      <c r="BB288" s="36">
        <v>44.89</v>
      </c>
      <c r="BC288" s="36">
        <v>0</v>
      </c>
      <c r="BD288" s="36">
        <v>0</v>
      </c>
      <c r="BE288" s="36">
        <v>1</v>
      </c>
      <c r="BF288">
        <f t="shared" si="120"/>
        <v>-6.4101300000000014E-2</v>
      </c>
      <c r="BG288" s="36">
        <f t="shared" si="121"/>
        <v>0.44484000000000001</v>
      </c>
      <c r="BH288" s="36">
        <v>0</v>
      </c>
      <c r="BI288" s="36">
        <v>0</v>
      </c>
      <c r="BJ288" s="36">
        <v>0.35149999999999998</v>
      </c>
      <c r="BK288" s="36">
        <v>0</v>
      </c>
      <c r="BL288" s="36">
        <v>0</v>
      </c>
      <c r="BM288" s="36">
        <v>0</v>
      </c>
      <c r="BN288">
        <f t="shared" si="122"/>
        <v>0.76369799999999999</v>
      </c>
      <c r="BO288" s="36">
        <v>0</v>
      </c>
      <c r="BP288" s="40">
        <v>0</v>
      </c>
      <c r="BQ288">
        <f t="shared" si="125"/>
        <v>93</v>
      </c>
      <c r="BR288">
        <f t="shared" si="123"/>
        <v>0.93</v>
      </c>
      <c r="BS288">
        <f t="shared" si="126"/>
        <v>93</v>
      </c>
    </row>
    <row r="289" spans="1:71" x14ac:dyDescent="0.15">
      <c r="A289" t="str">
        <f t="shared" si="124"/>
        <v>EW_sand_Ruled_94</v>
      </c>
      <c r="B289" s="42" t="s">
        <v>89</v>
      </c>
      <c r="C289" s="36" t="s">
        <v>277</v>
      </c>
      <c r="D289" s="42" t="s">
        <v>234</v>
      </c>
      <c r="E289" s="36">
        <v>0</v>
      </c>
      <c r="F289">
        <f t="shared" si="105"/>
        <v>59.516599999999997</v>
      </c>
      <c r="G289" s="36">
        <v>0</v>
      </c>
      <c r="H289" s="36">
        <v>0</v>
      </c>
      <c r="I289" s="36">
        <v>1</v>
      </c>
      <c r="J289">
        <f t="shared" si="106"/>
        <v>-8.0284999999999993</v>
      </c>
      <c r="K289" s="36">
        <f t="shared" si="107"/>
        <v>24.703300000000002</v>
      </c>
      <c r="L289" s="36">
        <v>0</v>
      </c>
      <c r="M289" s="36">
        <v>1</v>
      </c>
      <c r="N289">
        <f t="shared" si="108"/>
        <v>-0.91779999999999995</v>
      </c>
      <c r="O289">
        <f t="shared" si="109"/>
        <v>8.0736920000000012</v>
      </c>
      <c r="P289" s="36">
        <v>0</v>
      </c>
      <c r="Q289" s="36">
        <v>0</v>
      </c>
      <c r="R289">
        <f t="shared" si="110"/>
        <v>0.97521420000000003</v>
      </c>
      <c r="S289" s="36">
        <v>0</v>
      </c>
      <c r="T289" s="36">
        <v>0</v>
      </c>
      <c r="U289" s="36">
        <v>0</v>
      </c>
      <c r="V289" s="36">
        <v>20</v>
      </c>
      <c r="W289" s="36">
        <v>0</v>
      </c>
      <c r="X289" s="36">
        <v>0</v>
      </c>
      <c r="Y289" s="36">
        <v>1</v>
      </c>
      <c r="Z289">
        <f t="shared" si="111"/>
        <v>-9.114000000000011E-3</v>
      </c>
      <c r="AA289" s="36">
        <v>0.26050000000000001</v>
      </c>
      <c r="AB289" s="36">
        <v>0</v>
      </c>
      <c r="AC289" s="36">
        <v>0</v>
      </c>
      <c r="AD289" s="36">
        <v>17</v>
      </c>
      <c r="AE289" s="36">
        <v>0</v>
      </c>
      <c r="AF289" s="36">
        <v>0</v>
      </c>
      <c r="AG289" s="36">
        <v>0</v>
      </c>
      <c r="AH289" s="36">
        <v>1E-4</v>
      </c>
      <c r="AI289" s="36">
        <v>0</v>
      </c>
      <c r="AJ289" s="36">
        <v>0</v>
      </c>
      <c r="AK289" s="36">
        <v>1</v>
      </c>
      <c r="AL289">
        <f t="shared" si="112"/>
        <v>-0.49019199999999996</v>
      </c>
      <c r="AM289">
        <f t="shared" si="113"/>
        <v>3.2250199999999998</v>
      </c>
      <c r="AN289" s="36">
        <v>0</v>
      </c>
      <c r="AO289" s="36">
        <v>1</v>
      </c>
      <c r="AP289">
        <f t="shared" si="114"/>
        <v>-0.11108399999999999</v>
      </c>
      <c r="AQ289">
        <f t="shared" si="115"/>
        <v>0.8511439999999999</v>
      </c>
      <c r="AR289" s="36">
        <v>0</v>
      </c>
      <c r="AS289" s="36">
        <v>1</v>
      </c>
      <c r="AT289">
        <f t="shared" si="116"/>
        <v>-0.41141700000000003</v>
      </c>
      <c r="AU289">
        <f t="shared" si="117"/>
        <v>3.6991000000000001</v>
      </c>
      <c r="AV289" s="36">
        <v>0</v>
      </c>
      <c r="AW289" s="36">
        <v>1</v>
      </c>
      <c r="AX289">
        <f t="shared" si="118"/>
        <v>-6.0853000000000004E-2</v>
      </c>
      <c r="AY289">
        <f t="shared" si="119"/>
        <v>0.84933599999999998</v>
      </c>
      <c r="AZ289" s="36">
        <v>0</v>
      </c>
      <c r="BA289" s="36">
        <v>0</v>
      </c>
      <c r="BB289" s="36">
        <v>44.89</v>
      </c>
      <c r="BC289" s="36">
        <v>0</v>
      </c>
      <c r="BD289" s="36">
        <v>0</v>
      </c>
      <c r="BE289" s="36">
        <v>1</v>
      </c>
      <c r="BF289">
        <f t="shared" si="120"/>
        <v>-6.5005400000000005E-2</v>
      </c>
      <c r="BG289" s="36">
        <f t="shared" si="121"/>
        <v>0.44855</v>
      </c>
      <c r="BH289" s="36">
        <v>0</v>
      </c>
      <c r="BI289" s="36">
        <v>0</v>
      </c>
      <c r="BJ289" s="36">
        <v>0.35149999999999998</v>
      </c>
      <c r="BK289" s="36">
        <v>0</v>
      </c>
      <c r="BL289" s="36">
        <v>0</v>
      </c>
      <c r="BM289" s="36">
        <v>0</v>
      </c>
      <c r="BN289">
        <f t="shared" si="122"/>
        <v>0.76868399999999992</v>
      </c>
      <c r="BO289" s="36">
        <v>0</v>
      </c>
      <c r="BP289" s="40">
        <v>0</v>
      </c>
      <c r="BQ289">
        <f t="shared" si="125"/>
        <v>94</v>
      </c>
      <c r="BR289">
        <f t="shared" si="123"/>
        <v>0.94</v>
      </c>
      <c r="BS289">
        <f t="shared" si="126"/>
        <v>94</v>
      </c>
    </row>
    <row r="290" spans="1:71" x14ac:dyDescent="0.15">
      <c r="A290" t="str">
        <f t="shared" si="124"/>
        <v>EW_sand_Ruled_95</v>
      </c>
      <c r="B290" s="42" t="s">
        <v>89</v>
      </c>
      <c r="C290" s="36" t="s">
        <v>277</v>
      </c>
      <c r="D290" s="42" t="s">
        <v>234</v>
      </c>
      <c r="E290" s="36">
        <v>0</v>
      </c>
      <c r="F290">
        <f t="shared" si="105"/>
        <v>58.595500000000001</v>
      </c>
      <c r="G290" s="36">
        <v>0</v>
      </c>
      <c r="H290" s="36">
        <v>0</v>
      </c>
      <c r="I290" s="36">
        <v>1</v>
      </c>
      <c r="J290">
        <f t="shared" si="106"/>
        <v>-8.1174999999999997</v>
      </c>
      <c r="K290" s="36">
        <f t="shared" si="107"/>
        <v>24.962199999999999</v>
      </c>
      <c r="L290" s="36">
        <v>0</v>
      </c>
      <c r="M290" s="36">
        <v>1</v>
      </c>
      <c r="N290">
        <f t="shared" si="108"/>
        <v>-0.91779999999999995</v>
      </c>
      <c r="O290">
        <f t="shared" si="109"/>
        <v>8.0667100000000005</v>
      </c>
      <c r="P290" s="36">
        <v>0</v>
      </c>
      <c r="Q290" s="36">
        <v>0</v>
      </c>
      <c r="R290">
        <f t="shared" si="110"/>
        <v>0.97583350000000002</v>
      </c>
      <c r="S290" s="36">
        <v>0</v>
      </c>
      <c r="T290" s="36">
        <v>0</v>
      </c>
      <c r="U290" s="36">
        <v>0</v>
      </c>
      <c r="V290" s="36">
        <v>20</v>
      </c>
      <c r="W290" s="36">
        <v>0</v>
      </c>
      <c r="X290" s="36">
        <v>0</v>
      </c>
      <c r="Y290" s="36">
        <v>1</v>
      </c>
      <c r="Z290">
        <f t="shared" si="111"/>
        <v>-7.095000000000018E-3</v>
      </c>
      <c r="AA290" s="36">
        <v>0.26050000000000001</v>
      </c>
      <c r="AB290" s="36">
        <v>0</v>
      </c>
      <c r="AC290" s="36">
        <v>0</v>
      </c>
      <c r="AD290" s="36">
        <v>17</v>
      </c>
      <c r="AE290" s="36">
        <v>0</v>
      </c>
      <c r="AF290" s="36">
        <v>0</v>
      </c>
      <c r="AG290" s="36">
        <v>0</v>
      </c>
      <c r="AH290" s="36">
        <v>1E-4</v>
      </c>
      <c r="AI290" s="36">
        <v>0</v>
      </c>
      <c r="AJ290" s="36">
        <v>0</v>
      </c>
      <c r="AK290" s="36">
        <v>1</v>
      </c>
      <c r="AL290">
        <f t="shared" si="112"/>
        <v>-0.49720999999999993</v>
      </c>
      <c r="AM290">
        <f t="shared" si="113"/>
        <v>3.2538499999999999</v>
      </c>
      <c r="AN290" s="36">
        <v>0</v>
      </c>
      <c r="AO290" s="36">
        <v>1</v>
      </c>
      <c r="AP290">
        <f t="shared" si="114"/>
        <v>-0.11268999999999998</v>
      </c>
      <c r="AQ290">
        <f t="shared" si="115"/>
        <v>0.85914000000000001</v>
      </c>
      <c r="AR290" s="36">
        <v>0</v>
      </c>
      <c r="AS290" s="36">
        <v>1</v>
      </c>
      <c r="AT290">
        <f t="shared" si="116"/>
        <v>-0.415709</v>
      </c>
      <c r="AU290">
        <f t="shared" si="117"/>
        <v>3.6692500000000003</v>
      </c>
      <c r="AV290" s="36">
        <v>0</v>
      </c>
      <c r="AW290" s="36">
        <v>1</v>
      </c>
      <c r="AX290">
        <f t="shared" si="118"/>
        <v>-6.1553499999999997E-2</v>
      </c>
      <c r="AY290">
        <f t="shared" si="119"/>
        <v>0.85730999999999991</v>
      </c>
      <c r="AZ290" s="36">
        <v>0</v>
      </c>
      <c r="BA290" s="36">
        <v>0</v>
      </c>
      <c r="BB290" s="36">
        <v>44.89</v>
      </c>
      <c r="BC290" s="36">
        <v>0</v>
      </c>
      <c r="BD290" s="36">
        <v>0</v>
      </c>
      <c r="BE290" s="36">
        <v>1</v>
      </c>
      <c r="BF290">
        <f t="shared" si="120"/>
        <v>-6.5909499999999996E-2</v>
      </c>
      <c r="BG290" s="36">
        <f t="shared" si="121"/>
        <v>0.45226</v>
      </c>
      <c r="BH290" s="36">
        <v>0</v>
      </c>
      <c r="BI290" s="36">
        <v>0</v>
      </c>
      <c r="BJ290" s="36">
        <v>0.35149999999999998</v>
      </c>
      <c r="BK290" s="36">
        <v>0</v>
      </c>
      <c r="BL290" s="36">
        <v>0</v>
      </c>
      <c r="BM290" s="36">
        <v>0</v>
      </c>
      <c r="BN290">
        <f t="shared" si="122"/>
        <v>0.77366999999999997</v>
      </c>
      <c r="BO290" s="36">
        <v>0</v>
      </c>
      <c r="BP290" s="40">
        <v>0</v>
      </c>
      <c r="BQ290">
        <f t="shared" si="125"/>
        <v>95</v>
      </c>
      <c r="BR290">
        <f t="shared" si="123"/>
        <v>0.95</v>
      </c>
      <c r="BS290">
        <f t="shared" si="126"/>
        <v>95</v>
      </c>
    </row>
    <row r="291" spans="1:71" x14ac:dyDescent="0.15">
      <c r="A291" t="str">
        <f t="shared" si="124"/>
        <v>EW_sand_Ruled_96</v>
      </c>
      <c r="B291" s="42" t="s">
        <v>89</v>
      </c>
      <c r="C291" s="36" t="s">
        <v>277</v>
      </c>
      <c r="D291" s="42" t="s">
        <v>234</v>
      </c>
      <c r="E291" s="36">
        <v>0</v>
      </c>
      <c r="F291">
        <f t="shared" si="105"/>
        <v>57.674399999999991</v>
      </c>
      <c r="G291" s="36">
        <v>0</v>
      </c>
      <c r="H291" s="36">
        <v>0</v>
      </c>
      <c r="I291" s="36">
        <v>1</v>
      </c>
      <c r="J291">
        <f t="shared" si="106"/>
        <v>-8.2065000000000001</v>
      </c>
      <c r="K291" s="36">
        <f t="shared" si="107"/>
        <v>25.2211</v>
      </c>
      <c r="L291" s="36">
        <v>0</v>
      </c>
      <c r="M291" s="36">
        <v>1</v>
      </c>
      <c r="N291">
        <f t="shared" si="108"/>
        <v>-0.91779999999999995</v>
      </c>
      <c r="O291">
        <f t="shared" si="109"/>
        <v>8.0597279999999998</v>
      </c>
      <c r="P291" s="36">
        <v>0</v>
      </c>
      <c r="Q291" s="36">
        <v>0</v>
      </c>
      <c r="R291">
        <f t="shared" si="110"/>
        <v>0.97645280000000001</v>
      </c>
      <c r="S291" s="36">
        <v>0</v>
      </c>
      <c r="T291" s="36">
        <v>0</v>
      </c>
      <c r="U291" s="36">
        <v>0</v>
      </c>
      <c r="V291" s="36">
        <v>20</v>
      </c>
      <c r="W291" s="36">
        <v>0</v>
      </c>
      <c r="X291" s="36">
        <v>0</v>
      </c>
      <c r="Y291" s="36">
        <v>1</v>
      </c>
      <c r="Z291">
        <f t="shared" si="111"/>
        <v>-5.0759999999999972E-3</v>
      </c>
      <c r="AA291" s="36">
        <v>0.26050000000000001</v>
      </c>
      <c r="AB291" s="36">
        <v>0</v>
      </c>
      <c r="AC291" s="36">
        <v>0</v>
      </c>
      <c r="AD291" s="36">
        <v>17</v>
      </c>
      <c r="AE291" s="36">
        <v>0</v>
      </c>
      <c r="AF291" s="36">
        <v>0</v>
      </c>
      <c r="AG291" s="36">
        <v>0</v>
      </c>
      <c r="AH291" s="36">
        <v>1E-4</v>
      </c>
      <c r="AI291" s="36">
        <v>0</v>
      </c>
      <c r="AJ291" s="36">
        <v>0</v>
      </c>
      <c r="AK291" s="36">
        <v>1</v>
      </c>
      <c r="AL291">
        <f t="shared" si="112"/>
        <v>-0.50422800000000001</v>
      </c>
      <c r="AM291">
        <f t="shared" si="113"/>
        <v>3.28268</v>
      </c>
      <c r="AN291" s="36">
        <v>0</v>
      </c>
      <c r="AO291" s="36">
        <v>1</v>
      </c>
      <c r="AP291">
        <f t="shared" si="114"/>
        <v>-0.11429599999999998</v>
      </c>
      <c r="AQ291">
        <f t="shared" si="115"/>
        <v>0.86713599999999991</v>
      </c>
      <c r="AR291" s="36">
        <v>0</v>
      </c>
      <c r="AS291" s="36">
        <v>1</v>
      </c>
      <c r="AT291">
        <f t="shared" si="116"/>
        <v>-0.42000100000000001</v>
      </c>
      <c r="AU291">
        <f t="shared" si="117"/>
        <v>3.6394000000000002</v>
      </c>
      <c r="AV291" s="36">
        <v>0</v>
      </c>
      <c r="AW291" s="36">
        <v>1</v>
      </c>
      <c r="AX291">
        <f t="shared" si="118"/>
        <v>-6.2254000000000004E-2</v>
      </c>
      <c r="AY291">
        <f t="shared" si="119"/>
        <v>0.86528399999999994</v>
      </c>
      <c r="AZ291" s="36">
        <v>0</v>
      </c>
      <c r="BA291" s="36">
        <v>0</v>
      </c>
      <c r="BB291" s="36">
        <v>44.89</v>
      </c>
      <c r="BC291" s="36">
        <v>0</v>
      </c>
      <c r="BD291" s="36">
        <v>0</v>
      </c>
      <c r="BE291" s="36">
        <v>1</v>
      </c>
      <c r="BF291">
        <f t="shared" si="120"/>
        <v>-6.6813600000000001E-2</v>
      </c>
      <c r="BG291" s="36">
        <f t="shared" si="121"/>
        <v>0.45596999999999999</v>
      </c>
      <c r="BH291" s="36">
        <v>0</v>
      </c>
      <c r="BI291" s="36">
        <v>0</v>
      </c>
      <c r="BJ291" s="36">
        <v>0.35149999999999998</v>
      </c>
      <c r="BK291" s="36">
        <v>0</v>
      </c>
      <c r="BL291" s="36">
        <v>0</v>
      </c>
      <c r="BM291" s="36">
        <v>0</v>
      </c>
      <c r="BN291">
        <f t="shared" si="122"/>
        <v>0.77865600000000001</v>
      </c>
      <c r="BO291" s="36">
        <v>0</v>
      </c>
      <c r="BP291" s="40">
        <v>0</v>
      </c>
      <c r="BQ291">
        <f t="shared" si="125"/>
        <v>96</v>
      </c>
      <c r="BR291">
        <f t="shared" si="123"/>
        <v>0.96</v>
      </c>
      <c r="BS291">
        <f t="shared" si="126"/>
        <v>96</v>
      </c>
    </row>
    <row r="292" spans="1:71" x14ac:dyDescent="0.15">
      <c r="A292" t="str">
        <f t="shared" si="124"/>
        <v>EW_sand_Ruled_97</v>
      </c>
      <c r="B292" s="42" t="s">
        <v>89</v>
      </c>
      <c r="C292" s="36" t="s">
        <v>277</v>
      </c>
      <c r="D292" s="42" t="s">
        <v>234</v>
      </c>
      <c r="E292" s="36">
        <v>0</v>
      </c>
      <c r="F292">
        <f t="shared" si="105"/>
        <v>56.753299999999996</v>
      </c>
      <c r="G292" s="36">
        <v>0</v>
      </c>
      <c r="H292" s="36">
        <v>0</v>
      </c>
      <c r="I292" s="36">
        <v>1</v>
      </c>
      <c r="J292">
        <f t="shared" si="106"/>
        <v>-8.2955000000000005</v>
      </c>
      <c r="K292" s="36">
        <f t="shared" si="107"/>
        <v>25.48</v>
      </c>
      <c r="L292" s="36">
        <v>0</v>
      </c>
      <c r="M292" s="36">
        <v>1</v>
      </c>
      <c r="N292">
        <f t="shared" si="108"/>
        <v>-0.91779999999999995</v>
      </c>
      <c r="O292">
        <f t="shared" si="109"/>
        <v>8.0527460000000008</v>
      </c>
      <c r="P292" s="36">
        <v>0</v>
      </c>
      <c r="Q292" s="36">
        <v>0</v>
      </c>
      <c r="R292">
        <f t="shared" si="110"/>
        <v>0.9770721</v>
      </c>
      <c r="S292" s="36">
        <v>0</v>
      </c>
      <c r="T292" s="36">
        <v>0</v>
      </c>
      <c r="U292" s="36">
        <v>0</v>
      </c>
      <c r="V292" s="36">
        <v>20</v>
      </c>
      <c r="W292" s="36">
        <v>0</v>
      </c>
      <c r="X292" s="36">
        <v>0</v>
      </c>
      <c r="Y292" s="36">
        <v>1</v>
      </c>
      <c r="Z292">
        <f t="shared" si="111"/>
        <v>-3.0570000000000042E-3</v>
      </c>
      <c r="AA292" s="36">
        <v>0.26050000000000001</v>
      </c>
      <c r="AB292" s="36">
        <v>0</v>
      </c>
      <c r="AC292" s="36">
        <v>0</v>
      </c>
      <c r="AD292" s="36">
        <v>17</v>
      </c>
      <c r="AE292" s="36">
        <v>0</v>
      </c>
      <c r="AF292" s="36">
        <v>0</v>
      </c>
      <c r="AG292" s="36">
        <v>0</v>
      </c>
      <c r="AH292" s="36">
        <v>1E-4</v>
      </c>
      <c r="AI292" s="36">
        <v>0</v>
      </c>
      <c r="AJ292" s="36">
        <v>0</v>
      </c>
      <c r="AK292" s="36">
        <v>1</v>
      </c>
      <c r="AL292">
        <f t="shared" si="112"/>
        <v>-0.51124599999999998</v>
      </c>
      <c r="AM292">
        <f t="shared" si="113"/>
        <v>3.3115100000000002</v>
      </c>
      <c r="AN292" s="36">
        <v>0</v>
      </c>
      <c r="AO292" s="36">
        <v>1</v>
      </c>
      <c r="AP292">
        <f t="shared" si="114"/>
        <v>-0.11590199999999998</v>
      </c>
      <c r="AQ292">
        <f t="shared" si="115"/>
        <v>0.87513200000000002</v>
      </c>
      <c r="AR292" s="36">
        <v>0</v>
      </c>
      <c r="AS292" s="36">
        <v>1</v>
      </c>
      <c r="AT292">
        <f t="shared" si="116"/>
        <v>-0.42429300000000003</v>
      </c>
      <c r="AU292">
        <f t="shared" si="117"/>
        <v>3.60955</v>
      </c>
      <c r="AV292" s="36">
        <v>0</v>
      </c>
      <c r="AW292" s="36">
        <v>1</v>
      </c>
      <c r="AX292">
        <f t="shared" si="118"/>
        <v>-6.2954499999999997E-2</v>
      </c>
      <c r="AY292">
        <f t="shared" si="119"/>
        <v>0.87325799999999998</v>
      </c>
      <c r="AZ292" s="36">
        <v>0</v>
      </c>
      <c r="BA292" s="36">
        <v>0</v>
      </c>
      <c r="BB292" s="36">
        <v>44.89</v>
      </c>
      <c r="BC292" s="36">
        <v>0</v>
      </c>
      <c r="BD292" s="36">
        <v>0</v>
      </c>
      <c r="BE292" s="36">
        <v>1</v>
      </c>
      <c r="BF292">
        <f t="shared" si="120"/>
        <v>-6.7717700000000006E-2</v>
      </c>
      <c r="BG292" s="36">
        <f t="shared" si="121"/>
        <v>0.45967999999999998</v>
      </c>
      <c r="BH292" s="36">
        <v>0</v>
      </c>
      <c r="BI292" s="36">
        <v>0</v>
      </c>
      <c r="BJ292" s="36">
        <v>0.35149999999999998</v>
      </c>
      <c r="BK292" s="36">
        <v>0</v>
      </c>
      <c r="BL292" s="36">
        <v>0</v>
      </c>
      <c r="BM292" s="36">
        <v>0</v>
      </c>
      <c r="BN292">
        <f t="shared" si="122"/>
        <v>0.78364199999999995</v>
      </c>
      <c r="BO292" s="36">
        <v>0</v>
      </c>
      <c r="BP292" s="40">
        <v>0</v>
      </c>
      <c r="BQ292">
        <f t="shared" si="125"/>
        <v>97</v>
      </c>
      <c r="BR292">
        <f t="shared" si="123"/>
        <v>0.97</v>
      </c>
      <c r="BS292">
        <f t="shared" si="126"/>
        <v>97</v>
      </c>
    </row>
    <row r="293" spans="1:71" x14ac:dyDescent="0.15">
      <c r="A293" t="str">
        <f t="shared" si="124"/>
        <v>EW_sand_Ruled_98</v>
      </c>
      <c r="B293" s="42" t="s">
        <v>89</v>
      </c>
      <c r="C293" s="36" t="s">
        <v>277</v>
      </c>
      <c r="D293" s="42" t="s">
        <v>234</v>
      </c>
      <c r="E293" s="36">
        <v>0</v>
      </c>
      <c r="F293">
        <f t="shared" si="105"/>
        <v>55.8322</v>
      </c>
      <c r="G293" s="36">
        <v>0</v>
      </c>
      <c r="H293" s="36">
        <v>0</v>
      </c>
      <c r="I293" s="36">
        <v>1</v>
      </c>
      <c r="J293">
        <f t="shared" si="106"/>
        <v>-8.3844999999999992</v>
      </c>
      <c r="K293" s="36">
        <f t="shared" si="107"/>
        <v>25.738900000000001</v>
      </c>
      <c r="L293" s="36">
        <v>0</v>
      </c>
      <c r="M293" s="36">
        <v>1</v>
      </c>
      <c r="N293">
        <f t="shared" si="108"/>
        <v>-0.91779999999999995</v>
      </c>
      <c r="O293">
        <f t="shared" si="109"/>
        <v>8.0457640000000001</v>
      </c>
      <c r="P293" s="36">
        <v>0</v>
      </c>
      <c r="Q293" s="36">
        <v>0</v>
      </c>
      <c r="R293">
        <f t="shared" si="110"/>
        <v>0.97769139999999999</v>
      </c>
      <c r="S293" s="36">
        <v>0</v>
      </c>
      <c r="T293" s="36">
        <v>0</v>
      </c>
      <c r="U293" s="36">
        <v>0</v>
      </c>
      <c r="V293" s="36">
        <v>20</v>
      </c>
      <c r="W293" s="36">
        <v>0</v>
      </c>
      <c r="X293" s="36">
        <v>0</v>
      </c>
      <c r="Y293" s="36">
        <v>1</v>
      </c>
      <c r="Z293">
        <f t="shared" si="111"/>
        <v>-1.0380000000000111E-3</v>
      </c>
      <c r="AA293" s="36">
        <v>0.26050000000000001</v>
      </c>
      <c r="AB293" s="36">
        <v>0</v>
      </c>
      <c r="AC293" s="36">
        <v>0</v>
      </c>
      <c r="AD293" s="36">
        <v>17</v>
      </c>
      <c r="AE293" s="36">
        <v>0</v>
      </c>
      <c r="AF293" s="36">
        <v>0</v>
      </c>
      <c r="AG293" s="36">
        <v>0</v>
      </c>
      <c r="AH293" s="36">
        <v>1E-4</v>
      </c>
      <c r="AI293" s="36">
        <v>0</v>
      </c>
      <c r="AJ293" s="36">
        <v>0</v>
      </c>
      <c r="AK293" s="36">
        <v>1</v>
      </c>
      <c r="AL293">
        <f t="shared" si="112"/>
        <v>-0.51826399999999995</v>
      </c>
      <c r="AM293">
        <f t="shared" si="113"/>
        <v>3.3403399999999999</v>
      </c>
      <c r="AN293" s="36">
        <v>0</v>
      </c>
      <c r="AO293" s="36">
        <v>1</v>
      </c>
      <c r="AP293">
        <f t="shared" si="114"/>
        <v>-0.117508</v>
      </c>
      <c r="AQ293">
        <f t="shared" si="115"/>
        <v>0.88312799999999991</v>
      </c>
      <c r="AR293" s="36">
        <v>0</v>
      </c>
      <c r="AS293" s="36">
        <v>1</v>
      </c>
      <c r="AT293">
        <f t="shared" si="116"/>
        <v>-0.42858500000000005</v>
      </c>
      <c r="AU293">
        <f t="shared" si="117"/>
        <v>3.5796999999999999</v>
      </c>
      <c r="AV293" s="36">
        <v>0</v>
      </c>
      <c r="AW293" s="36">
        <v>1</v>
      </c>
      <c r="AX293">
        <f t="shared" si="118"/>
        <v>-6.3655000000000003E-2</v>
      </c>
      <c r="AY293">
        <f t="shared" si="119"/>
        <v>0.88123200000000002</v>
      </c>
      <c r="AZ293" s="36">
        <v>0</v>
      </c>
      <c r="BA293" s="36">
        <v>0</v>
      </c>
      <c r="BB293" s="36">
        <v>44.89</v>
      </c>
      <c r="BC293" s="36">
        <v>0</v>
      </c>
      <c r="BD293" s="36">
        <v>0</v>
      </c>
      <c r="BE293" s="36">
        <v>1</v>
      </c>
      <c r="BF293">
        <f t="shared" si="120"/>
        <v>-6.8621800000000011E-2</v>
      </c>
      <c r="BG293" s="36">
        <f t="shared" si="121"/>
        <v>0.46339000000000002</v>
      </c>
      <c r="BH293" s="36">
        <v>0</v>
      </c>
      <c r="BI293" s="36">
        <v>0</v>
      </c>
      <c r="BJ293" s="36">
        <v>0.35149999999999998</v>
      </c>
      <c r="BK293" s="36">
        <v>0</v>
      </c>
      <c r="BL293" s="36">
        <v>0</v>
      </c>
      <c r="BM293" s="36">
        <v>0</v>
      </c>
      <c r="BN293">
        <f t="shared" si="122"/>
        <v>0.788628</v>
      </c>
      <c r="BO293" s="36">
        <v>0</v>
      </c>
      <c r="BP293" s="40">
        <v>0</v>
      </c>
      <c r="BQ293">
        <f t="shared" si="125"/>
        <v>98</v>
      </c>
      <c r="BR293">
        <f t="shared" si="123"/>
        <v>0.98</v>
      </c>
      <c r="BS293">
        <f t="shared" si="126"/>
        <v>98</v>
      </c>
    </row>
    <row r="294" spans="1:71" x14ac:dyDescent="0.15">
      <c r="A294" t="str">
        <f t="shared" si="124"/>
        <v>EW_sand_Ruled_99</v>
      </c>
      <c r="B294" s="42" t="s">
        <v>89</v>
      </c>
      <c r="C294" s="36" t="s">
        <v>277</v>
      </c>
      <c r="D294" s="42" t="s">
        <v>234</v>
      </c>
      <c r="E294" s="36">
        <v>0</v>
      </c>
      <c r="F294">
        <f t="shared" si="105"/>
        <v>54.91109999999999</v>
      </c>
      <c r="G294" s="36">
        <v>0</v>
      </c>
      <c r="H294" s="36">
        <v>0</v>
      </c>
      <c r="I294" s="36">
        <v>1</v>
      </c>
      <c r="J294">
        <f t="shared" si="106"/>
        <v>-8.4734999999999996</v>
      </c>
      <c r="K294" s="36">
        <f t="shared" si="107"/>
        <v>25.997800000000002</v>
      </c>
      <c r="L294" s="36">
        <v>0</v>
      </c>
      <c r="M294" s="36">
        <v>1</v>
      </c>
      <c r="N294">
        <f t="shared" si="108"/>
        <v>-0.91779999999999995</v>
      </c>
      <c r="O294">
        <f t="shared" si="109"/>
        <v>8.0387820000000012</v>
      </c>
      <c r="P294" s="36">
        <v>0</v>
      </c>
      <c r="Q294" s="36">
        <v>0</v>
      </c>
      <c r="R294">
        <f t="shared" si="110"/>
        <v>0.97831069999999998</v>
      </c>
      <c r="S294" s="36">
        <v>0</v>
      </c>
      <c r="T294" s="36">
        <v>0</v>
      </c>
      <c r="U294" s="36">
        <v>0</v>
      </c>
      <c r="V294" s="36">
        <v>20</v>
      </c>
      <c r="W294" s="36">
        <v>0</v>
      </c>
      <c r="X294" s="36">
        <v>0</v>
      </c>
      <c r="Y294" s="36">
        <v>1</v>
      </c>
      <c r="Z294">
        <f t="shared" si="111"/>
        <v>9.8100000000000964E-4</v>
      </c>
      <c r="AA294" s="36">
        <v>0.26050000000000001</v>
      </c>
      <c r="AB294" s="36">
        <v>0</v>
      </c>
      <c r="AC294" s="36">
        <v>0</v>
      </c>
      <c r="AD294" s="36">
        <v>17</v>
      </c>
      <c r="AE294" s="36">
        <v>0</v>
      </c>
      <c r="AF294" s="36">
        <v>0</v>
      </c>
      <c r="AG294" s="36">
        <v>0</v>
      </c>
      <c r="AH294" s="36">
        <v>1E-4</v>
      </c>
      <c r="AI294" s="36">
        <v>0</v>
      </c>
      <c r="AJ294" s="36">
        <v>0</v>
      </c>
      <c r="AK294" s="36">
        <v>1</v>
      </c>
      <c r="AL294">
        <f t="shared" si="112"/>
        <v>-0.52528200000000003</v>
      </c>
      <c r="AM294">
        <f t="shared" si="113"/>
        <v>3.36917</v>
      </c>
      <c r="AN294" s="36">
        <v>0</v>
      </c>
      <c r="AO294" s="36">
        <v>1</v>
      </c>
      <c r="AP294">
        <f t="shared" si="114"/>
        <v>-0.119114</v>
      </c>
      <c r="AQ294">
        <f t="shared" si="115"/>
        <v>0.89112400000000003</v>
      </c>
      <c r="AR294" s="36">
        <v>0</v>
      </c>
      <c r="AS294" s="36">
        <v>1</v>
      </c>
      <c r="AT294">
        <f t="shared" si="116"/>
        <v>-0.43287700000000001</v>
      </c>
      <c r="AU294">
        <f t="shared" si="117"/>
        <v>3.5498500000000002</v>
      </c>
      <c r="AV294" s="36">
        <v>0</v>
      </c>
      <c r="AW294" s="36">
        <v>1</v>
      </c>
      <c r="AX294">
        <f t="shared" si="118"/>
        <v>-6.4355499999999996E-2</v>
      </c>
      <c r="AY294">
        <f t="shared" si="119"/>
        <v>0.88920599999999994</v>
      </c>
      <c r="AZ294" s="36">
        <v>0</v>
      </c>
      <c r="BA294" s="36">
        <v>0</v>
      </c>
      <c r="BB294" s="36">
        <v>44.89</v>
      </c>
      <c r="BC294" s="36">
        <v>0</v>
      </c>
      <c r="BD294" s="36">
        <v>0</v>
      </c>
      <c r="BE294" s="36">
        <v>1</v>
      </c>
      <c r="BF294">
        <f t="shared" si="120"/>
        <v>-6.9525900000000002E-2</v>
      </c>
      <c r="BG294" s="36">
        <f t="shared" si="121"/>
        <v>0.46710000000000002</v>
      </c>
      <c r="BH294" s="36">
        <v>0</v>
      </c>
      <c r="BI294" s="36">
        <v>0</v>
      </c>
      <c r="BJ294" s="36">
        <v>0.35149999999999998</v>
      </c>
      <c r="BK294" s="36">
        <v>0</v>
      </c>
      <c r="BL294" s="36">
        <v>0</v>
      </c>
      <c r="BM294" s="36">
        <v>0</v>
      </c>
      <c r="BN294">
        <f t="shared" si="122"/>
        <v>0.79361400000000004</v>
      </c>
      <c r="BO294" s="36">
        <v>0</v>
      </c>
      <c r="BP294" s="40">
        <v>0</v>
      </c>
      <c r="BQ294">
        <f t="shared" si="125"/>
        <v>99</v>
      </c>
      <c r="BR294">
        <f t="shared" si="123"/>
        <v>0.99</v>
      </c>
      <c r="BS294">
        <f t="shared" si="126"/>
        <v>99</v>
      </c>
    </row>
    <row r="295" spans="1:71" x14ac:dyDescent="0.15">
      <c r="A295" t="str">
        <f t="shared" si="124"/>
        <v>EW_sand_Ruled_100</v>
      </c>
      <c r="B295" s="42" t="s">
        <v>89</v>
      </c>
      <c r="C295" s="36" t="s">
        <v>277</v>
      </c>
      <c r="D295" s="42" t="s">
        <v>234</v>
      </c>
      <c r="E295" s="36">
        <v>0</v>
      </c>
      <c r="F295">
        <f t="shared" si="105"/>
        <v>53.989999999999995</v>
      </c>
      <c r="G295" s="36">
        <v>0</v>
      </c>
      <c r="H295" s="36">
        <v>0</v>
      </c>
      <c r="I295" s="36">
        <v>1</v>
      </c>
      <c r="J295">
        <f t="shared" si="106"/>
        <v>-8.5625</v>
      </c>
      <c r="K295" s="36">
        <f t="shared" si="107"/>
        <v>26.256700000000002</v>
      </c>
      <c r="L295" s="36">
        <v>0</v>
      </c>
      <c r="M295" s="36">
        <v>1</v>
      </c>
      <c r="N295">
        <f t="shared" si="108"/>
        <v>-0.91779999999999995</v>
      </c>
      <c r="O295">
        <f t="shared" si="109"/>
        <v>8.0318000000000005</v>
      </c>
      <c r="P295" s="36">
        <v>0</v>
      </c>
      <c r="Q295" s="36">
        <v>0</v>
      </c>
      <c r="R295">
        <f t="shared" si="110"/>
        <v>0.97893000000000008</v>
      </c>
      <c r="S295" s="36">
        <v>0</v>
      </c>
      <c r="T295" s="36">
        <v>0</v>
      </c>
      <c r="U295" s="36">
        <v>0</v>
      </c>
      <c r="V295" s="36">
        <v>20</v>
      </c>
      <c r="W295" s="36">
        <v>0</v>
      </c>
      <c r="X295" s="36">
        <v>0</v>
      </c>
      <c r="Y295" s="36">
        <v>1</v>
      </c>
      <c r="Z295">
        <f t="shared" si="111"/>
        <v>3.0000000000000027E-3</v>
      </c>
      <c r="AA295" s="36">
        <v>0.26050000000000001</v>
      </c>
      <c r="AB295" s="36">
        <v>0</v>
      </c>
      <c r="AC295" s="36">
        <v>0</v>
      </c>
      <c r="AD295" s="36">
        <v>17</v>
      </c>
      <c r="AE295" s="36">
        <v>0</v>
      </c>
      <c r="AF295" s="36">
        <v>0</v>
      </c>
      <c r="AG295" s="36">
        <v>0</v>
      </c>
      <c r="AH295" s="36">
        <v>1E-4</v>
      </c>
      <c r="AI295" s="36">
        <v>0</v>
      </c>
      <c r="AJ295" s="36">
        <v>0</v>
      </c>
      <c r="AK295" s="36">
        <v>1</v>
      </c>
      <c r="AL295">
        <f t="shared" si="112"/>
        <v>-0.5323</v>
      </c>
      <c r="AM295">
        <f t="shared" si="113"/>
        <v>3.3980000000000001</v>
      </c>
      <c r="AN295" s="36">
        <v>0</v>
      </c>
      <c r="AO295" s="36">
        <v>1</v>
      </c>
      <c r="AP295">
        <f t="shared" si="114"/>
        <v>-0.12071999999999999</v>
      </c>
      <c r="AQ295">
        <f t="shared" si="115"/>
        <v>0.89911999999999992</v>
      </c>
      <c r="AR295" s="36">
        <v>0</v>
      </c>
      <c r="AS295" s="36">
        <v>1</v>
      </c>
      <c r="AT295">
        <f t="shared" si="116"/>
        <v>-0.43716900000000003</v>
      </c>
      <c r="AU295">
        <f t="shared" si="117"/>
        <v>3.52</v>
      </c>
      <c r="AV295" s="36">
        <v>0</v>
      </c>
      <c r="AW295" s="36">
        <v>1</v>
      </c>
      <c r="AX295">
        <f t="shared" si="118"/>
        <v>-6.5056000000000003E-2</v>
      </c>
      <c r="AY295">
        <f t="shared" si="119"/>
        <v>0.89717999999999998</v>
      </c>
      <c r="AZ295" s="36">
        <v>0</v>
      </c>
      <c r="BA295" s="36">
        <v>0</v>
      </c>
      <c r="BB295" s="36">
        <v>44.89</v>
      </c>
      <c r="BC295" s="36">
        <v>0</v>
      </c>
      <c r="BD295" s="36">
        <v>0</v>
      </c>
      <c r="BE295" s="36">
        <v>1</v>
      </c>
      <c r="BF295">
        <f t="shared" si="120"/>
        <v>-7.0430000000000006E-2</v>
      </c>
      <c r="BG295" s="36">
        <f t="shared" si="121"/>
        <v>0.47081000000000001</v>
      </c>
      <c r="BH295" s="36">
        <v>0</v>
      </c>
      <c r="BI295" s="36">
        <v>0</v>
      </c>
      <c r="BJ295" s="36">
        <v>0.35149999999999998</v>
      </c>
      <c r="BK295" s="36">
        <v>0</v>
      </c>
      <c r="BL295" s="36">
        <v>0</v>
      </c>
      <c r="BM295" s="36">
        <v>0</v>
      </c>
      <c r="BN295">
        <f t="shared" si="122"/>
        <v>0.79859999999999998</v>
      </c>
      <c r="BO295" s="36">
        <v>0</v>
      </c>
      <c r="BP295" s="40">
        <v>0</v>
      </c>
      <c r="BQ295">
        <f t="shared" si="125"/>
        <v>100</v>
      </c>
      <c r="BR295">
        <f t="shared" si="123"/>
        <v>1</v>
      </c>
      <c r="BS295">
        <f t="shared" si="126"/>
        <v>100</v>
      </c>
    </row>
    <row r="297" spans="1:71" s="41" customFormat="1" ht="12" thickBot="1" x14ac:dyDescent="0.2">
      <c r="A297" s="36" t="s">
        <v>327</v>
      </c>
      <c r="B297" s="36" t="s">
        <v>89</v>
      </c>
      <c r="C297" s="36"/>
      <c r="D297" s="42" t="s">
        <v>244</v>
      </c>
      <c r="E297" s="39">
        <v>0</v>
      </c>
      <c r="F297" s="37">
        <v>200</v>
      </c>
      <c r="G297" s="37">
        <v>0</v>
      </c>
      <c r="H297" s="37">
        <v>0</v>
      </c>
      <c r="I297" s="37">
        <v>2</v>
      </c>
      <c r="J297" s="37">
        <v>10.210000000000001</v>
      </c>
      <c r="K297" s="37">
        <v>-7.22</v>
      </c>
      <c r="L297" s="37">
        <v>-0.33</v>
      </c>
      <c r="M297" s="37">
        <v>1</v>
      </c>
      <c r="N297" s="37">
        <v>-1.1000000000000001</v>
      </c>
      <c r="O297" s="37">
        <v>8.1199999999999992</v>
      </c>
      <c r="P297" s="37">
        <v>0</v>
      </c>
      <c r="Q297" s="37">
        <v>1</v>
      </c>
      <c r="R297" s="37">
        <v>-0.05</v>
      </c>
      <c r="S297" s="38">
        <v>0.92</v>
      </c>
      <c r="T297" s="37">
        <v>0</v>
      </c>
      <c r="U297" s="39">
        <v>0</v>
      </c>
      <c r="V297" s="37">
        <v>10</v>
      </c>
      <c r="W297" s="37">
        <v>0</v>
      </c>
      <c r="X297" s="37">
        <v>0</v>
      </c>
      <c r="Y297" s="37">
        <v>1</v>
      </c>
      <c r="Z297" s="37">
        <v>-0.04</v>
      </c>
      <c r="AA297" s="37">
        <v>0.38</v>
      </c>
      <c r="AB297" s="37">
        <v>0</v>
      </c>
      <c r="AC297" s="37">
        <v>1</v>
      </c>
      <c r="AD297" s="37">
        <v>-0.11</v>
      </c>
      <c r="AE297" s="37">
        <v>0.97</v>
      </c>
      <c r="AF297" s="37">
        <v>0</v>
      </c>
      <c r="AG297" s="37">
        <v>0</v>
      </c>
      <c r="AH297" s="37">
        <v>1E-4</v>
      </c>
      <c r="AI297" s="38" t="s">
        <v>83</v>
      </c>
      <c r="AJ297" s="37" t="s">
        <v>83</v>
      </c>
      <c r="AK297" s="39">
        <v>0</v>
      </c>
      <c r="AL297" s="11">
        <v>40.005321795041503</v>
      </c>
      <c r="AM297" s="43" t="s">
        <v>83</v>
      </c>
      <c r="AN297" s="43" t="s">
        <v>83</v>
      </c>
      <c r="AO297" s="37">
        <v>0</v>
      </c>
      <c r="AP297" s="11">
        <v>4.92674530858642E-2</v>
      </c>
      <c r="AQ297" s="37">
        <v>0</v>
      </c>
      <c r="AR297" s="37" t="s">
        <v>83</v>
      </c>
      <c r="AS297" s="37">
        <v>0</v>
      </c>
      <c r="AT297" s="11">
        <v>3.84405141836671E-3</v>
      </c>
      <c r="AU297" s="37">
        <v>0</v>
      </c>
      <c r="AV297" s="44" t="s">
        <v>83</v>
      </c>
      <c r="AW297" s="37">
        <v>0</v>
      </c>
      <c r="AX297" s="11">
        <v>0.10011701736173099</v>
      </c>
      <c r="AY297" s="38">
        <v>0</v>
      </c>
      <c r="AZ297" s="44" t="s">
        <v>83</v>
      </c>
      <c r="BA297" s="39">
        <v>0</v>
      </c>
      <c r="BB297" s="37">
        <v>173</v>
      </c>
      <c r="BC297" s="37" t="s">
        <v>83</v>
      </c>
      <c r="BD297" s="37" t="s">
        <v>83</v>
      </c>
      <c r="BE297" s="37">
        <v>0</v>
      </c>
      <c r="BF297" s="37">
        <v>0.04</v>
      </c>
      <c r="BG297" s="37">
        <v>0</v>
      </c>
      <c r="BH297" s="37" t="s">
        <v>83</v>
      </c>
      <c r="BI297" s="37">
        <v>0</v>
      </c>
      <c r="BJ297" s="37">
        <v>5.41760558073076E-4</v>
      </c>
      <c r="BK297" s="37">
        <v>0</v>
      </c>
      <c r="BL297" s="37" t="s">
        <v>83</v>
      </c>
      <c r="BM297" s="37">
        <v>0</v>
      </c>
      <c r="BN297" s="37">
        <v>0.1</v>
      </c>
      <c r="BO297" s="37">
        <v>0</v>
      </c>
      <c r="BP297" s="40" t="s">
        <v>83</v>
      </c>
    </row>
    <row r="298" spans="1:71" ht="12" thickBot="1" x14ac:dyDescent="0.2">
      <c r="A298" s="8" t="s">
        <v>328</v>
      </c>
      <c r="B298" s="8" t="s">
        <v>89</v>
      </c>
      <c r="C298" s="8" t="s">
        <v>277</v>
      </c>
      <c r="D298" s="8" t="s">
        <v>234</v>
      </c>
      <c r="E298" s="10">
        <v>0</v>
      </c>
      <c r="F298" s="11">
        <v>72.411999999999992</v>
      </c>
      <c r="G298" s="11">
        <v>0</v>
      </c>
      <c r="H298" s="11">
        <v>0</v>
      </c>
      <c r="I298" s="11">
        <v>1</v>
      </c>
      <c r="J298" s="11">
        <v>-6.7825000000000006</v>
      </c>
      <c r="K298" s="11">
        <v>21.078700000000005</v>
      </c>
      <c r="L298" s="11">
        <v>0</v>
      </c>
      <c r="M298" s="11">
        <v>1</v>
      </c>
      <c r="N298" s="11">
        <v>-0.91779999999999995</v>
      </c>
      <c r="O298" s="11">
        <v>8.1714400000000005</v>
      </c>
      <c r="P298" s="11">
        <v>0</v>
      </c>
      <c r="Q298" s="11">
        <v>0</v>
      </c>
      <c r="R298" s="11">
        <v>0.96654400000000007</v>
      </c>
      <c r="S298" s="12">
        <v>0</v>
      </c>
      <c r="T298" s="11">
        <v>0</v>
      </c>
      <c r="U298" s="10">
        <v>0</v>
      </c>
      <c r="V298" s="11">
        <v>20</v>
      </c>
      <c r="W298" s="11">
        <v>0</v>
      </c>
      <c r="X298" s="11">
        <v>0</v>
      </c>
      <c r="Y298" s="11">
        <v>1</v>
      </c>
      <c r="Z298" s="11">
        <v>-3.7379999999999997E-2</v>
      </c>
      <c r="AA298" s="11">
        <v>0.26050000000000001</v>
      </c>
      <c r="AB298" s="11">
        <v>0</v>
      </c>
      <c r="AC298" s="11">
        <v>0</v>
      </c>
      <c r="AD298" s="11">
        <v>17</v>
      </c>
      <c r="AE298" s="11">
        <v>0</v>
      </c>
      <c r="AF298" s="11">
        <v>0</v>
      </c>
      <c r="AG298" s="11">
        <v>0</v>
      </c>
      <c r="AH298" s="11">
        <v>1E-4</v>
      </c>
      <c r="AI298" s="12">
        <v>0</v>
      </c>
      <c r="AJ298" s="11">
        <v>0</v>
      </c>
      <c r="AK298" s="10">
        <v>0</v>
      </c>
      <c r="AL298" s="56">
        <v>1.85638208701171</v>
      </c>
      <c r="AM298" s="11">
        <v>0</v>
      </c>
      <c r="AN298" s="11">
        <v>0</v>
      </c>
      <c r="AO298" s="11">
        <v>1</v>
      </c>
      <c r="AP298" s="56">
        <v>2.11128746608579E-2</v>
      </c>
      <c r="AQ298" s="11">
        <v>0</v>
      </c>
      <c r="AR298" s="11">
        <v>0</v>
      </c>
      <c r="AS298" s="11">
        <v>1</v>
      </c>
      <c r="AT298" s="56">
        <v>1.66407832911461E-2</v>
      </c>
      <c r="AU298" s="11">
        <v>0</v>
      </c>
      <c r="AV298" s="11">
        <v>0</v>
      </c>
      <c r="AW298" s="11">
        <v>0</v>
      </c>
      <c r="AX298" s="56">
        <v>0.94515408236459697</v>
      </c>
      <c r="AY298" s="12">
        <v>0</v>
      </c>
      <c r="AZ298" s="11">
        <v>0</v>
      </c>
      <c r="BA298" s="10">
        <v>0</v>
      </c>
      <c r="BB298" s="11">
        <v>44.89</v>
      </c>
      <c r="BC298" s="11">
        <v>0</v>
      </c>
      <c r="BD298" s="11">
        <v>0</v>
      </c>
      <c r="BE298" s="11">
        <v>1</v>
      </c>
      <c r="BF298" s="11">
        <v>-5.2348000000000006E-2</v>
      </c>
      <c r="BG298" s="11">
        <v>0.39661000000000002</v>
      </c>
      <c r="BH298" s="11">
        <v>0</v>
      </c>
      <c r="BI298" s="11">
        <v>0</v>
      </c>
      <c r="BJ298" s="11">
        <v>0.35149999999999998</v>
      </c>
      <c r="BK298" s="11">
        <v>0</v>
      </c>
      <c r="BL298" s="11">
        <v>0</v>
      </c>
      <c r="BM298" s="11">
        <v>0</v>
      </c>
      <c r="BN298" s="11">
        <v>0.69887999999999995</v>
      </c>
      <c r="BO298" s="11">
        <v>0</v>
      </c>
      <c r="BP298" s="9">
        <v>0</v>
      </c>
      <c r="BQ298">
        <v>80</v>
      </c>
      <c r="BR298">
        <v>0.8</v>
      </c>
      <c r="BS298">
        <v>80</v>
      </c>
    </row>
    <row r="299" spans="1:71" s="41" customFormat="1" ht="12" thickBot="1" x14ac:dyDescent="0.2">
      <c r="A299" s="36" t="s">
        <v>329</v>
      </c>
      <c r="B299" s="36" t="s">
        <v>89</v>
      </c>
      <c r="C299" s="36"/>
      <c r="D299" s="42" t="s">
        <v>244</v>
      </c>
      <c r="E299" s="39">
        <v>0</v>
      </c>
      <c r="F299" s="37">
        <v>200</v>
      </c>
      <c r="G299" s="37">
        <v>0</v>
      </c>
      <c r="H299" s="37">
        <v>0</v>
      </c>
      <c r="I299" s="37">
        <v>2</v>
      </c>
      <c r="J299" s="37">
        <v>10.210000000000001</v>
      </c>
      <c r="K299" s="37">
        <v>-7.22</v>
      </c>
      <c r="L299" s="37">
        <v>-0.33</v>
      </c>
      <c r="M299" s="37">
        <v>1</v>
      </c>
      <c r="N299" s="37">
        <v>-1.1000000000000001</v>
      </c>
      <c r="O299" s="37">
        <v>8.1199999999999992</v>
      </c>
      <c r="P299" s="37">
        <v>0</v>
      </c>
      <c r="Q299" s="37">
        <v>1</v>
      </c>
      <c r="R299" s="37">
        <v>-0.05</v>
      </c>
      <c r="S299" s="38">
        <v>0.92</v>
      </c>
      <c r="T299" s="37">
        <v>0</v>
      </c>
      <c r="U299" s="39">
        <v>0</v>
      </c>
      <c r="V299" s="37">
        <v>10</v>
      </c>
      <c r="W299" s="37">
        <v>0</v>
      </c>
      <c r="X299" s="37">
        <v>0</v>
      </c>
      <c r="Y299" s="37">
        <v>1</v>
      </c>
      <c r="Z299" s="37">
        <v>-0.04</v>
      </c>
      <c r="AA299" s="37">
        <v>0.38</v>
      </c>
      <c r="AB299" s="37">
        <v>0</v>
      </c>
      <c r="AC299" s="37">
        <v>1</v>
      </c>
      <c r="AD299" s="37">
        <v>-0.11</v>
      </c>
      <c r="AE299" s="37">
        <v>0.97</v>
      </c>
      <c r="AF299" s="37">
        <v>0</v>
      </c>
      <c r="AG299" s="37">
        <v>0</v>
      </c>
      <c r="AH299" s="37">
        <v>1E-4</v>
      </c>
      <c r="AI299" s="38" t="s">
        <v>83</v>
      </c>
      <c r="AJ299" s="37" t="s">
        <v>83</v>
      </c>
      <c r="AK299" s="39">
        <v>0</v>
      </c>
      <c r="AL299" s="56">
        <v>99.999999806917401</v>
      </c>
      <c r="AM299" s="43" t="s">
        <v>83</v>
      </c>
      <c r="AN299" s="43" t="s">
        <v>83</v>
      </c>
      <c r="AO299" s="37">
        <v>0</v>
      </c>
      <c r="AP299" s="56">
        <v>5.53310661917399E-2</v>
      </c>
      <c r="AQ299" s="37">
        <v>0</v>
      </c>
      <c r="AR299" s="37" t="s">
        <v>83</v>
      </c>
      <c r="AS299" s="37">
        <v>0</v>
      </c>
      <c r="AT299" s="56">
        <v>1.1285749916737199E-2</v>
      </c>
      <c r="AU299" s="37">
        <v>0</v>
      </c>
      <c r="AV299" s="44" t="s">
        <v>83</v>
      </c>
      <c r="AW299" s="37">
        <v>0</v>
      </c>
      <c r="AX299" s="56">
        <v>0.114429975358409</v>
      </c>
      <c r="AY299" s="38">
        <v>0</v>
      </c>
      <c r="AZ299" s="44" t="s">
        <v>83</v>
      </c>
      <c r="BA299" s="39">
        <v>0</v>
      </c>
      <c r="BB299" s="98">
        <v>10.429778916782499</v>
      </c>
      <c r="BC299" s="37" t="s">
        <v>83</v>
      </c>
      <c r="BD299" s="37" t="s">
        <v>83</v>
      </c>
      <c r="BE299" s="37">
        <v>0</v>
      </c>
      <c r="BF299" s="37">
        <v>0.04</v>
      </c>
      <c r="BG299" s="37">
        <v>0</v>
      </c>
      <c r="BH299" s="37" t="s">
        <v>83</v>
      </c>
      <c r="BI299" s="37">
        <v>0</v>
      </c>
      <c r="BJ299" s="37">
        <v>5.41760558073076E-4</v>
      </c>
      <c r="BK299" s="37">
        <v>0</v>
      </c>
      <c r="BL299" s="37" t="s">
        <v>83</v>
      </c>
      <c r="BM299" s="37">
        <v>0</v>
      </c>
      <c r="BN299" s="37">
        <v>0.1</v>
      </c>
      <c r="BO299" s="37">
        <v>0</v>
      </c>
      <c r="BP299" s="40" t="s">
        <v>83</v>
      </c>
    </row>
    <row r="300" spans="1:71" x14ac:dyDescent="0.15">
      <c r="A300" t="s">
        <v>330</v>
      </c>
      <c r="B300" s="42" t="s">
        <v>89</v>
      </c>
      <c r="C300" s="36" t="s">
        <v>277</v>
      </c>
      <c r="D300" s="42" t="s">
        <v>234</v>
      </c>
      <c r="E300" s="36">
        <v>0</v>
      </c>
      <c r="F300">
        <f t="shared" ref="F300" si="127">146.1-92.11*BR300</f>
        <v>145.1789</v>
      </c>
      <c r="G300" s="36">
        <v>0</v>
      </c>
      <c r="H300" s="36">
        <v>0</v>
      </c>
      <c r="I300" s="36">
        <v>1</v>
      </c>
      <c r="J300">
        <f t="shared" ref="J300" si="128">0.3375-8.9*BR300</f>
        <v>0.2485</v>
      </c>
      <c r="K300" s="36">
        <f t="shared" ref="K300" si="129">0.3667+25.89*BR300</f>
        <v>0.62560000000000004</v>
      </c>
      <c r="L300" s="36">
        <v>0</v>
      </c>
      <c r="M300" s="36">
        <v>1</v>
      </c>
      <c r="N300">
        <f t="shared" ref="N300:N301" si="130">-0.9178</f>
        <v>-0.91779999999999995</v>
      </c>
      <c r="O300">
        <f t="shared" ref="O300" si="131">8.73-0.6982*BR300</f>
        <v>8.7230179999999997</v>
      </c>
      <c r="P300" s="36">
        <v>0</v>
      </c>
      <c r="Q300" s="36">
        <v>0</v>
      </c>
      <c r="R300">
        <f t="shared" ref="R300" si="132">0.917+0.06193*BR300</f>
        <v>0.91761930000000003</v>
      </c>
      <c r="S300" s="36">
        <v>0</v>
      </c>
      <c r="T300" s="36">
        <v>0</v>
      </c>
      <c r="U300" s="36">
        <v>0</v>
      </c>
      <c r="V300" s="36">
        <v>20</v>
      </c>
      <c r="W300" s="36">
        <v>0</v>
      </c>
      <c r="X300" s="36">
        <v>0</v>
      </c>
      <c r="Y300" s="36">
        <v>1</v>
      </c>
      <c r="Z300">
        <f t="shared" ref="Z300" si="133">-0.1989+0.2019*BR300</f>
        <v>-0.196881</v>
      </c>
      <c r="AA300" s="36">
        <v>0.26050000000000001</v>
      </c>
      <c r="AB300" s="36">
        <v>0</v>
      </c>
      <c r="AC300" s="36">
        <v>0</v>
      </c>
      <c r="AD300" s="36">
        <v>17</v>
      </c>
      <c r="AE300" s="36">
        <v>0</v>
      </c>
      <c r="AF300" s="36">
        <v>0</v>
      </c>
      <c r="AG300" s="36">
        <v>0</v>
      </c>
      <c r="AH300" s="36">
        <v>1E-4</v>
      </c>
      <c r="AI300" s="36">
        <v>0</v>
      </c>
      <c r="AJ300" s="36">
        <v>0</v>
      </c>
      <c r="AK300" s="36">
        <v>0</v>
      </c>
      <c r="AL300" s="98">
        <v>2.10734898257284</v>
      </c>
      <c r="AM300">
        <v>0</v>
      </c>
      <c r="AN300" s="36">
        <v>0</v>
      </c>
      <c r="AO300" s="36">
        <v>0</v>
      </c>
      <c r="AP300" s="98">
        <v>2.2033934768867201E-2</v>
      </c>
      <c r="AQ300">
        <v>0</v>
      </c>
      <c r="AR300" s="36">
        <v>0</v>
      </c>
      <c r="AS300" s="36">
        <v>1</v>
      </c>
      <c r="AT300" s="98">
        <v>2.1743435255521401E-2</v>
      </c>
      <c r="AU300">
        <v>0</v>
      </c>
      <c r="AV300" s="36">
        <v>0</v>
      </c>
      <c r="AW300" s="36">
        <v>0</v>
      </c>
      <c r="AX300" s="98">
        <v>0.90598480498643497</v>
      </c>
      <c r="AY300">
        <v>0</v>
      </c>
      <c r="AZ300" s="36">
        <v>0</v>
      </c>
      <c r="BA300" s="36">
        <v>0</v>
      </c>
      <c r="BB300" s="36">
        <v>44.89</v>
      </c>
      <c r="BC300" s="36">
        <v>0</v>
      </c>
      <c r="BD300" s="36">
        <v>0</v>
      </c>
      <c r="BE300" s="36">
        <v>1</v>
      </c>
      <c r="BF300">
        <f t="shared" ref="BF300" si="134">0.01998-0.09041*BR300</f>
        <v>1.90759E-2</v>
      </c>
      <c r="BG300" s="36">
        <f t="shared" ref="BG300" si="135">0.09981+0.371*BR300</f>
        <v>0.10352</v>
      </c>
      <c r="BH300" s="36">
        <v>0</v>
      </c>
      <c r="BI300" s="36">
        <v>0</v>
      </c>
      <c r="BJ300" s="36">
        <v>0.35149999999999998</v>
      </c>
      <c r="BK300" s="36">
        <v>0</v>
      </c>
      <c r="BL300" s="36">
        <v>0</v>
      </c>
      <c r="BM300" s="36">
        <v>0</v>
      </c>
      <c r="BN300">
        <f t="shared" ref="BN300" si="136">0.3+0.4986*BR300</f>
        <v>0.30498599999999998</v>
      </c>
      <c r="BO300" s="36">
        <v>0</v>
      </c>
      <c r="BP300" s="40">
        <v>0</v>
      </c>
      <c r="BQ300">
        <f t="shared" ref="BQ300" si="137">BS300</f>
        <v>1</v>
      </c>
      <c r="BR300">
        <f t="shared" ref="BR300" si="138">BQ300/100</f>
        <v>0.01</v>
      </c>
      <c r="BS300">
        <f t="shared" ref="BS300:BS301" si="139">1+BS299</f>
        <v>1</v>
      </c>
    </row>
    <row r="301" spans="1:71" x14ac:dyDescent="0.15">
      <c r="A301" t="s">
        <v>331</v>
      </c>
      <c r="B301" s="42" t="s">
        <v>89</v>
      </c>
      <c r="C301" s="36" t="s">
        <v>277</v>
      </c>
      <c r="D301" s="42" t="s">
        <v>234</v>
      </c>
      <c r="E301" s="36">
        <v>0</v>
      </c>
      <c r="F301">
        <f t="shared" ref="F301" si="140">146.1-92.11*BR301</f>
        <v>144.2578</v>
      </c>
      <c r="G301" s="36">
        <v>0</v>
      </c>
      <c r="H301" s="36">
        <v>0</v>
      </c>
      <c r="I301" s="36">
        <v>1</v>
      </c>
      <c r="J301">
        <f t="shared" ref="J301" si="141">0.3375-8.9*BR301</f>
        <v>0.1595</v>
      </c>
      <c r="K301" s="36">
        <f t="shared" ref="K301" si="142">0.3667+25.89*BR301</f>
        <v>0.88450000000000006</v>
      </c>
      <c r="L301" s="36">
        <v>0</v>
      </c>
      <c r="M301" s="36">
        <v>1</v>
      </c>
      <c r="N301">
        <f t="shared" si="130"/>
        <v>-0.91779999999999995</v>
      </c>
      <c r="O301">
        <f t="shared" ref="O301" si="143">8.73-0.6982*BR301</f>
        <v>8.7160360000000008</v>
      </c>
      <c r="P301" s="36">
        <v>0</v>
      </c>
      <c r="Q301" s="36">
        <v>0</v>
      </c>
      <c r="R301">
        <f t="shared" ref="R301" si="144">0.917+0.06193*BR301</f>
        <v>0.91823860000000002</v>
      </c>
      <c r="S301" s="36">
        <v>0</v>
      </c>
      <c r="T301" s="36">
        <v>0</v>
      </c>
      <c r="U301" s="36">
        <v>0</v>
      </c>
      <c r="V301" s="36">
        <v>20</v>
      </c>
      <c r="W301" s="36">
        <v>0</v>
      </c>
      <c r="X301" s="36">
        <v>0</v>
      </c>
      <c r="Y301" s="36">
        <v>1</v>
      </c>
      <c r="Z301">
        <f t="shared" ref="Z301" si="145">-0.1989+0.2019*BR301</f>
        <v>-0.19486199999999998</v>
      </c>
      <c r="AA301" s="36">
        <v>0.26050000000000001</v>
      </c>
      <c r="AB301" s="36">
        <v>0</v>
      </c>
      <c r="AC301" s="36">
        <v>0</v>
      </c>
      <c r="AD301" s="36">
        <v>17</v>
      </c>
      <c r="AE301" s="36">
        <v>0</v>
      </c>
      <c r="AF301" s="36">
        <v>0</v>
      </c>
      <c r="AG301" s="36">
        <v>0</v>
      </c>
      <c r="AH301" s="36">
        <v>1E-4</v>
      </c>
      <c r="AI301" s="36">
        <v>0</v>
      </c>
      <c r="AJ301" s="36">
        <v>0</v>
      </c>
      <c r="AK301" s="36">
        <v>0</v>
      </c>
      <c r="AL301" s="98">
        <v>2.5141718987511701</v>
      </c>
      <c r="AM301">
        <v>0</v>
      </c>
      <c r="AN301" s="36">
        <v>0</v>
      </c>
      <c r="AO301" s="36">
        <v>0</v>
      </c>
      <c r="AP301" s="98">
        <v>2.2754102904870802E-2</v>
      </c>
      <c r="AQ301">
        <v>0</v>
      </c>
      <c r="AR301" s="36">
        <v>0</v>
      </c>
      <c r="AS301" s="36">
        <v>1</v>
      </c>
      <c r="AT301" s="98">
        <v>2.32626426030734E-2</v>
      </c>
      <c r="AU301">
        <v>0</v>
      </c>
      <c r="AV301" s="36">
        <v>0</v>
      </c>
      <c r="AW301" s="36">
        <v>0</v>
      </c>
      <c r="AX301" s="98">
        <v>0.93970093706226698</v>
      </c>
      <c r="AY301">
        <v>0</v>
      </c>
      <c r="AZ301" s="36">
        <v>0</v>
      </c>
      <c r="BA301" s="36">
        <v>0</v>
      </c>
      <c r="BB301" s="36">
        <v>44.89</v>
      </c>
      <c r="BC301" s="36">
        <v>0</v>
      </c>
      <c r="BD301" s="36">
        <v>0</v>
      </c>
      <c r="BE301" s="36">
        <v>1</v>
      </c>
      <c r="BF301">
        <f t="shared" ref="BF301" si="146">0.01998-0.09041*BR301</f>
        <v>1.8171800000000002E-2</v>
      </c>
      <c r="BG301" s="36">
        <f t="shared" ref="BG301" si="147">0.09981+0.371*BR301</f>
        <v>0.10722999999999999</v>
      </c>
      <c r="BH301" s="36">
        <v>0</v>
      </c>
      <c r="BI301" s="36">
        <v>0</v>
      </c>
      <c r="BJ301" s="36">
        <v>0.35149999999999998</v>
      </c>
      <c r="BK301" s="36">
        <v>0</v>
      </c>
      <c r="BL301" s="36">
        <v>0</v>
      </c>
      <c r="BM301" s="36">
        <v>0</v>
      </c>
      <c r="BN301">
        <f t="shared" ref="BN301" si="148">0.3+0.4986*BR301</f>
        <v>0.30997199999999997</v>
      </c>
      <c r="BO301" s="36">
        <v>0</v>
      </c>
      <c r="BP301" s="40">
        <v>0</v>
      </c>
      <c r="BQ301">
        <f t="shared" ref="BQ301" si="149">BS301</f>
        <v>2</v>
      </c>
      <c r="BR301">
        <f t="shared" ref="BR301" si="150">BQ301/100</f>
        <v>0.02</v>
      </c>
      <c r="BS301">
        <f t="shared" si="139"/>
        <v>2</v>
      </c>
    </row>
    <row r="303" spans="1:71" s="41" customFormat="1" ht="12" thickBot="1" x14ac:dyDescent="0.2">
      <c r="A303" s="36" t="s">
        <v>332</v>
      </c>
      <c r="B303" s="36" t="s">
        <v>89</v>
      </c>
      <c r="C303" s="36"/>
      <c r="D303" s="42" t="s">
        <v>244</v>
      </c>
      <c r="E303" s="39">
        <v>0</v>
      </c>
      <c r="F303" s="37">
        <v>241</v>
      </c>
      <c r="G303" s="37">
        <v>0</v>
      </c>
      <c r="H303" s="37">
        <v>0</v>
      </c>
      <c r="I303" s="37">
        <v>2</v>
      </c>
      <c r="J303" s="37">
        <v>10.7</v>
      </c>
      <c r="K303" s="37">
        <v>-7.101</v>
      </c>
      <c r="L303" s="37">
        <v>-0.3085</v>
      </c>
      <c r="M303" s="37">
        <v>1</v>
      </c>
      <c r="N303" s="37">
        <v>-1.65</v>
      </c>
      <c r="O303" s="37">
        <v>10.6</v>
      </c>
      <c r="P303" s="37">
        <v>0</v>
      </c>
      <c r="Q303" s="37">
        <v>1</v>
      </c>
      <c r="R303" s="37">
        <v>-3.3450000000000001E-2</v>
      </c>
      <c r="S303" s="38">
        <v>0.93930000000000002</v>
      </c>
      <c r="T303" s="37">
        <v>0</v>
      </c>
      <c r="U303" s="39">
        <v>0</v>
      </c>
      <c r="V303" s="37">
        <v>10</v>
      </c>
      <c r="W303" s="37">
        <v>0</v>
      </c>
      <c r="X303" s="37">
        <v>0</v>
      </c>
      <c r="Y303" s="37">
        <v>1</v>
      </c>
      <c r="Z303" s="37">
        <v>-4.7750000000000001E-2</v>
      </c>
      <c r="AA303" s="37">
        <v>0.28989999999999999</v>
      </c>
      <c r="AB303" s="37">
        <v>0</v>
      </c>
      <c r="AC303" s="37">
        <v>1</v>
      </c>
      <c r="AD303" s="37">
        <v>-9.6430000000000002E-2</v>
      </c>
      <c r="AE303" s="37">
        <v>1.42</v>
      </c>
      <c r="AF303" s="37">
        <v>0</v>
      </c>
      <c r="AG303" s="37">
        <v>0</v>
      </c>
      <c r="AH303" s="37">
        <v>1E-4</v>
      </c>
      <c r="AI303" s="38">
        <v>0</v>
      </c>
      <c r="AJ303" s="37">
        <v>0</v>
      </c>
      <c r="AK303" s="39">
        <v>0</v>
      </c>
      <c r="AL303" s="37">
        <v>300</v>
      </c>
      <c r="AM303" s="43">
        <v>0</v>
      </c>
      <c r="AN303" s="43">
        <v>0</v>
      </c>
      <c r="AO303" s="37">
        <v>1</v>
      </c>
      <c r="AP303" s="37">
        <v>4.8120000000000003E-2</v>
      </c>
      <c r="AQ303" s="37">
        <v>0.40379999999999999</v>
      </c>
      <c r="AR303" s="37">
        <v>0</v>
      </c>
      <c r="AS303" s="37">
        <v>1</v>
      </c>
      <c r="AT303" s="37">
        <v>-0.35749999999999998</v>
      </c>
      <c r="AU303" s="37">
        <v>2.7170000000000001</v>
      </c>
      <c r="AV303" s="44">
        <v>0</v>
      </c>
      <c r="AW303" s="37">
        <v>1</v>
      </c>
      <c r="AX303" s="37">
        <v>-3.15E-2</v>
      </c>
      <c r="AY303" s="38">
        <v>0.87929999999999997</v>
      </c>
      <c r="AZ303" s="44">
        <v>0</v>
      </c>
      <c r="BA303" s="39">
        <v>0</v>
      </c>
      <c r="BB303" s="37">
        <v>173.1</v>
      </c>
      <c r="BC303" s="37">
        <v>0</v>
      </c>
      <c r="BD303" s="37">
        <v>0</v>
      </c>
      <c r="BE303" s="37">
        <v>1</v>
      </c>
      <c r="BF303" s="37">
        <v>-8.5879999999999998E-2</v>
      </c>
      <c r="BG303" s="37">
        <v>0.81920000000000004</v>
      </c>
      <c r="BH303" s="37">
        <v>0</v>
      </c>
      <c r="BI303" s="37">
        <v>1</v>
      </c>
      <c r="BJ303" s="37">
        <v>-1.32E-3</v>
      </c>
      <c r="BK303" s="37">
        <v>0.21460000000000001</v>
      </c>
      <c r="BL303" s="37">
        <v>0</v>
      </c>
      <c r="BM303" s="37">
        <v>1</v>
      </c>
      <c r="BN303" s="37">
        <v>-0.1087</v>
      </c>
      <c r="BO303" s="37">
        <v>1.079</v>
      </c>
      <c r="BP303" s="40">
        <v>0</v>
      </c>
    </row>
    <row r="304" spans="1:71" ht="12" thickBot="1" x14ac:dyDescent="0.2">
      <c r="AM304" s="56"/>
      <c r="AN304" s="56"/>
      <c r="AO304" s="56"/>
      <c r="AP304" s="56"/>
    </row>
    <row r="305" spans="1:71" ht="12" thickBot="1" x14ac:dyDescent="0.2">
      <c r="A305" s="8" t="s">
        <v>334</v>
      </c>
      <c r="B305" s="8" t="s">
        <v>89</v>
      </c>
      <c r="C305" s="8" t="s">
        <v>277</v>
      </c>
      <c r="D305" s="8" t="s">
        <v>234</v>
      </c>
      <c r="E305" s="10">
        <v>0</v>
      </c>
      <c r="F305" s="56">
        <v>64.122100000000003</v>
      </c>
      <c r="G305" s="8">
        <v>0</v>
      </c>
      <c r="H305" s="8">
        <v>0</v>
      </c>
      <c r="I305" s="8">
        <v>1</v>
      </c>
      <c r="J305" s="56">
        <v>-7.5834999999999999</v>
      </c>
      <c r="K305" s="56">
        <v>23.408799999999999</v>
      </c>
      <c r="L305" s="8">
        <v>0</v>
      </c>
      <c r="M305" s="8">
        <v>1</v>
      </c>
      <c r="N305" s="8">
        <v>-0.91779999999999995</v>
      </c>
      <c r="O305" s="8">
        <v>8.1086020000000012</v>
      </c>
      <c r="P305" s="8">
        <v>0</v>
      </c>
      <c r="Q305" s="8">
        <v>0</v>
      </c>
      <c r="R305" s="8">
        <v>0.97211770000000008</v>
      </c>
      <c r="S305" s="12">
        <v>0</v>
      </c>
      <c r="T305" s="8">
        <v>0</v>
      </c>
      <c r="U305" s="10">
        <v>0</v>
      </c>
      <c r="V305" s="56">
        <v>17</v>
      </c>
      <c r="W305" s="8">
        <v>0</v>
      </c>
      <c r="X305" s="8">
        <v>0</v>
      </c>
      <c r="Y305" s="8">
        <v>1</v>
      </c>
      <c r="Z305" s="56">
        <v>-1.9209E-2</v>
      </c>
      <c r="AA305" s="56">
        <v>0.26050000000000001</v>
      </c>
      <c r="AB305" s="8">
        <v>0</v>
      </c>
      <c r="AC305" s="8">
        <v>0</v>
      </c>
      <c r="AD305" s="8">
        <v>17</v>
      </c>
      <c r="AE305" s="8">
        <v>0</v>
      </c>
      <c r="AF305" s="8">
        <v>0</v>
      </c>
      <c r="AG305" s="8">
        <v>0</v>
      </c>
      <c r="AH305" s="56">
        <v>1E-4</v>
      </c>
      <c r="AI305" s="12">
        <v>0</v>
      </c>
      <c r="AJ305" s="8">
        <v>0</v>
      </c>
      <c r="AK305" s="10">
        <v>1</v>
      </c>
      <c r="AL305" s="8">
        <v>-0.45510200000000001</v>
      </c>
      <c r="AM305" s="8">
        <v>3.08087</v>
      </c>
      <c r="AN305" s="8">
        <v>0</v>
      </c>
      <c r="AO305" s="8">
        <v>1</v>
      </c>
      <c r="AP305" s="8">
        <v>-0.10305400000000001</v>
      </c>
      <c r="AQ305" s="8">
        <v>0.811164</v>
      </c>
      <c r="AR305" s="8">
        <v>0</v>
      </c>
      <c r="AS305" s="8">
        <v>1</v>
      </c>
      <c r="AT305" s="8">
        <v>-0.38995700000000005</v>
      </c>
      <c r="AU305" s="8">
        <v>3.8483499999999999</v>
      </c>
      <c r="AV305" s="8">
        <v>0</v>
      </c>
      <c r="AW305" s="8">
        <v>1</v>
      </c>
      <c r="AX305" s="8">
        <v>-5.7350500000000006E-2</v>
      </c>
      <c r="AY305" s="12">
        <v>0.80946600000000002</v>
      </c>
      <c r="AZ305" s="8">
        <v>0</v>
      </c>
      <c r="BA305" s="10">
        <v>0</v>
      </c>
      <c r="BB305" s="8">
        <v>44.89</v>
      </c>
      <c r="BC305" s="8">
        <v>0</v>
      </c>
      <c r="BD305" s="8">
        <v>0</v>
      </c>
      <c r="BE305" s="8">
        <v>1</v>
      </c>
      <c r="BF305" s="8">
        <v>-6.0484900000000008E-2</v>
      </c>
      <c r="BG305" s="8">
        <v>0.43</v>
      </c>
      <c r="BH305" s="8">
        <v>0</v>
      </c>
      <c r="BI305" s="8">
        <v>0</v>
      </c>
      <c r="BJ305" s="8">
        <v>0.35149999999999998</v>
      </c>
      <c r="BK305" s="8">
        <v>0</v>
      </c>
      <c r="BL305" s="8">
        <v>0</v>
      </c>
      <c r="BM305" s="8">
        <v>0</v>
      </c>
      <c r="BN305" s="8">
        <v>0.74375400000000003</v>
      </c>
      <c r="BO305" s="8">
        <v>0</v>
      </c>
      <c r="BP305" s="9">
        <v>0</v>
      </c>
      <c r="BQ305">
        <v>89</v>
      </c>
      <c r="BR305">
        <v>0.89</v>
      </c>
      <c r="BS305">
        <v>89</v>
      </c>
    </row>
    <row r="306" spans="1:71" ht="12" thickBot="1" x14ac:dyDescent="0.2">
      <c r="A306" s="36" t="s">
        <v>333</v>
      </c>
      <c r="B306" s="8" t="s">
        <v>89</v>
      </c>
      <c r="D306" s="8" t="s">
        <v>244</v>
      </c>
      <c r="E306" s="10">
        <v>0</v>
      </c>
      <c r="F306" s="101">
        <v>30.000000391285301</v>
      </c>
      <c r="G306" s="8">
        <v>0</v>
      </c>
      <c r="H306" s="8">
        <v>0</v>
      </c>
      <c r="I306" s="8">
        <v>2</v>
      </c>
      <c r="J306" s="56">
        <v>11.2160706789569</v>
      </c>
      <c r="K306" s="56">
        <v>-5.9537367615680701</v>
      </c>
      <c r="L306" s="56">
        <v>-0.74495713225951798</v>
      </c>
      <c r="M306" s="8">
        <v>1</v>
      </c>
      <c r="N306" s="8">
        <v>-1.1000000000000001</v>
      </c>
      <c r="O306" s="8">
        <v>8.1199999999999992</v>
      </c>
      <c r="P306" s="8">
        <v>0</v>
      </c>
      <c r="Q306" s="8">
        <v>1</v>
      </c>
      <c r="R306" s="8">
        <v>-0.05</v>
      </c>
      <c r="S306" s="12">
        <v>0.92</v>
      </c>
      <c r="T306" s="8">
        <v>0</v>
      </c>
      <c r="U306" s="10">
        <v>0</v>
      </c>
      <c r="V306" s="99">
        <v>5.0000000008600702</v>
      </c>
      <c r="W306" s="8">
        <v>0</v>
      </c>
      <c r="X306" s="8">
        <v>0</v>
      </c>
      <c r="Y306" s="8">
        <v>1</v>
      </c>
      <c r="Z306" s="8">
        <v>-1.16877912266491E-2</v>
      </c>
      <c r="AA306" s="8">
        <v>0.35069067110764401</v>
      </c>
      <c r="AB306" s="8">
        <v>0</v>
      </c>
      <c r="AC306" s="8">
        <v>1</v>
      </c>
      <c r="AD306" s="8">
        <v>-0.11</v>
      </c>
      <c r="AE306" s="8">
        <v>0.97</v>
      </c>
      <c r="AF306" s="8">
        <v>0</v>
      </c>
      <c r="AG306" s="8">
        <v>0</v>
      </c>
      <c r="AH306" s="99">
        <v>0.99476301149691004</v>
      </c>
      <c r="AI306" s="12" t="s">
        <v>83</v>
      </c>
      <c r="AJ306" s="8" t="s">
        <v>83</v>
      </c>
      <c r="AK306" s="10">
        <v>0</v>
      </c>
      <c r="AL306" s="8">
        <v>300</v>
      </c>
      <c r="AM306" s="8" t="s">
        <v>83</v>
      </c>
      <c r="AN306" s="8" t="s">
        <v>83</v>
      </c>
      <c r="AO306" s="8">
        <v>1</v>
      </c>
      <c r="AP306" s="8">
        <v>7.0000000000000007E-2</v>
      </c>
      <c r="AQ306" s="8">
        <v>0.6</v>
      </c>
      <c r="AR306" s="8" t="s">
        <v>83</v>
      </c>
      <c r="AS306" s="8">
        <v>1</v>
      </c>
      <c r="AT306" s="8">
        <v>-0.32</v>
      </c>
      <c r="AU306" s="8">
        <v>2.56</v>
      </c>
      <c r="AV306" s="8" t="s">
        <v>83</v>
      </c>
      <c r="AW306" s="8">
        <v>1</v>
      </c>
      <c r="AX306" s="8">
        <v>-0.03</v>
      </c>
      <c r="AY306" s="12">
        <v>0.74</v>
      </c>
      <c r="AZ306" s="8" t="s">
        <v>83</v>
      </c>
      <c r="BA306" s="10">
        <v>0</v>
      </c>
      <c r="BB306" s="8">
        <v>200</v>
      </c>
      <c r="BC306" s="8" t="s">
        <v>83</v>
      </c>
      <c r="BD306" s="8" t="s">
        <v>83</v>
      </c>
      <c r="BE306" s="8">
        <v>1</v>
      </c>
      <c r="BF306" s="8">
        <v>-0.08</v>
      </c>
      <c r="BG306" s="8">
        <v>0.65</v>
      </c>
      <c r="BH306" s="8" t="s">
        <v>83</v>
      </c>
      <c r="BI306" s="8">
        <v>1</v>
      </c>
      <c r="BJ306" s="8">
        <v>-3.0000000000000001E-3</v>
      </c>
      <c r="BK306" s="8">
        <v>0.2</v>
      </c>
      <c r="BL306" s="8" t="s">
        <v>83</v>
      </c>
      <c r="BM306" s="8">
        <v>1</v>
      </c>
      <c r="BN306" s="8">
        <v>-0.16</v>
      </c>
      <c r="BO306" s="8">
        <v>1.01</v>
      </c>
      <c r="BP306" s="9" t="s">
        <v>83</v>
      </c>
    </row>
    <row r="307" spans="1:71" ht="12" thickBot="1" x14ac:dyDescent="0.2">
      <c r="A307" t="s">
        <v>335</v>
      </c>
      <c r="B307" s="8" t="s">
        <v>89</v>
      </c>
      <c r="C307" s="8" t="s">
        <v>277</v>
      </c>
      <c r="D307" s="8" t="s">
        <v>234</v>
      </c>
      <c r="E307" s="10">
        <v>0</v>
      </c>
      <c r="F307" s="101">
        <v>30.513642847095198</v>
      </c>
      <c r="G307" s="8">
        <v>0</v>
      </c>
      <c r="H307" s="8">
        <v>0</v>
      </c>
      <c r="I307" s="8">
        <v>1</v>
      </c>
      <c r="J307" s="56">
        <v>-50.4103850457441</v>
      </c>
      <c r="K307" s="56">
        <v>25.399572831066799</v>
      </c>
      <c r="L307" s="8">
        <v>0</v>
      </c>
      <c r="M307" s="8">
        <v>1</v>
      </c>
      <c r="N307" s="8">
        <v>-0.91779999999999995</v>
      </c>
      <c r="O307" s="8">
        <v>8.1574760000000008</v>
      </c>
      <c r="P307" s="8">
        <v>0</v>
      </c>
      <c r="Q307" s="8">
        <v>0</v>
      </c>
      <c r="R307" s="8">
        <v>0.96778260000000005</v>
      </c>
      <c r="S307" s="12">
        <v>0</v>
      </c>
      <c r="T307" s="8">
        <v>0</v>
      </c>
      <c r="U307" s="10">
        <v>0</v>
      </c>
      <c r="V307" s="56">
        <v>16.999999737358799</v>
      </c>
      <c r="W307" s="8">
        <v>0</v>
      </c>
      <c r="X307" s="8">
        <v>0</v>
      </c>
      <c r="Y307" s="8">
        <v>1</v>
      </c>
      <c r="Z307" s="56">
        <v>-4.0186742935352598E-2</v>
      </c>
      <c r="AA307" s="56">
        <v>0.16991629617053899</v>
      </c>
      <c r="AB307" s="8">
        <v>0</v>
      </c>
      <c r="AC307" s="8">
        <v>0</v>
      </c>
      <c r="AD307" s="8">
        <v>17</v>
      </c>
      <c r="AE307" s="8">
        <v>0</v>
      </c>
      <c r="AF307" s="8">
        <v>0</v>
      </c>
      <c r="AG307" s="8">
        <v>0</v>
      </c>
      <c r="AH307" s="56">
        <v>8.2720443534223004E-4</v>
      </c>
      <c r="AI307" s="12">
        <v>0</v>
      </c>
      <c r="AJ307" s="8">
        <v>0</v>
      </c>
      <c r="AK307" s="10">
        <v>1</v>
      </c>
      <c r="AL307" s="8">
        <v>-0.405976</v>
      </c>
      <c r="AM307" s="8">
        <v>2.87906</v>
      </c>
      <c r="AN307" s="8">
        <v>0</v>
      </c>
      <c r="AO307" s="8">
        <v>1</v>
      </c>
      <c r="AP307" s="8">
        <v>-9.1811999999999977E-2</v>
      </c>
      <c r="AQ307" s="8">
        <v>0.75519199999999986</v>
      </c>
      <c r="AR307" s="8">
        <v>0</v>
      </c>
      <c r="AS307" s="8">
        <v>1</v>
      </c>
      <c r="AT307" s="8">
        <v>-0.35991299999999998</v>
      </c>
      <c r="AU307" s="8">
        <v>4.0572999999999997</v>
      </c>
      <c r="AV307" s="8">
        <v>0</v>
      </c>
      <c r="AW307" s="8">
        <v>1</v>
      </c>
      <c r="AX307" s="8">
        <v>-5.2447000000000001E-2</v>
      </c>
      <c r="AY307" s="12">
        <v>0.75364799999999998</v>
      </c>
      <c r="AZ307" s="8">
        <v>0</v>
      </c>
      <c r="BA307" s="10">
        <v>0</v>
      </c>
      <c r="BB307" s="8">
        <v>44.89</v>
      </c>
      <c r="BC307" s="8">
        <v>0</v>
      </c>
      <c r="BD307" s="8">
        <v>0</v>
      </c>
      <c r="BE307" s="8">
        <v>1</v>
      </c>
      <c r="BF307" s="8">
        <v>-5.4156200000000002E-2</v>
      </c>
      <c r="BG307" s="8">
        <v>0.40403</v>
      </c>
      <c r="BH307" s="8">
        <v>0</v>
      </c>
      <c r="BI307" s="8">
        <v>0</v>
      </c>
      <c r="BJ307" s="8">
        <v>0.35149999999999998</v>
      </c>
      <c r="BK307" s="8">
        <v>0</v>
      </c>
      <c r="BL307" s="8">
        <v>0</v>
      </c>
      <c r="BM307" s="8">
        <v>0</v>
      </c>
      <c r="BN307" s="8">
        <v>0.70885200000000004</v>
      </c>
      <c r="BO307" s="8">
        <v>0</v>
      </c>
      <c r="BP307" s="9">
        <v>0</v>
      </c>
      <c r="BQ307">
        <v>82</v>
      </c>
      <c r="BR307">
        <v>0.82</v>
      </c>
      <c r="BS307">
        <v>82</v>
      </c>
    </row>
    <row r="308" spans="1:71" ht="12" thickBot="1" x14ac:dyDescent="0.2">
      <c r="A308" t="s">
        <v>336</v>
      </c>
      <c r="B308" s="8" t="s">
        <v>89</v>
      </c>
      <c r="C308" s="8" t="s">
        <v>277</v>
      </c>
      <c r="D308" s="8" t="s">
        <v>234</v>
      </c>
      <c r="E308" s="10">
        <v>0</v>
      </c>
      <c r="F308" s="101">
        <v>56.787345431618803</v>
      </c>
      <c r="G308" s="8">
        <v>0</v>
      </c>
      <c r="H308" s="8">
        <v>0</v>
      </c>
      <c r="I308" s="8">
        <v>1</v>
      </c>
      <c r="J308" s="56">
        <v>-15.152391073555901</v>
      </c>
      <c r="K308" s="56">
        <v>18.740417296009699</v>
      </c>
      <c r="L308" s="8">
        <v>0</v>
      </c>
      <c r="M308" s="8">
        <v>1</v>
      </c>
      <c r="N308" s="8">
        <v>-0.91779999999999995</v>
      </c>
      <c r="O308" s="8">
        <v>8.2831520000000012</v>
      </c>
      <c r="P308" s="8">
        <v>0</v>
      </c>
      <c r="Q308" s="8">
        <v>0</v>
      </c>
      <c r="R308" s="8">
        <v>0.95663520000000002</v>
      </c>
      <c r="S308" s="12">
        <v>0</v>
      </c>
      <c r="T308" s="8">
        <v>0</v>
      </c>
      <c r="U308" s="10">
        <v>0</v>
      </c>
      <c r="V308" s="56">
        <v>17.000000080850199</v>
      </c>
      <c r="W308" s="8">
        <v>0</v>
      </c>
      <c r="X308" s="8">
        <v>0</v>
      </c>
      <c r="Y308" s="8">
        <v>1</v>
      </c>
      <c r="Z308" s="56">
        <v>-7.7582167177473502E-2</v>
      </c>
      <c r="AA308" s="56">
        <v>0.13021134036884999</v>
      </c>
      <c r="AB308" s="8">
        <v>0</v>
      </c>
      <c r="AC308" s="8">
        <v>0</v>
      </c>
      <c r="AD308" s="8">
        <v>17</v>
      </c>
      <c r="AE308" s="8">
        <v>0</v>
      </c>
      <c r="AF308" s="8">
        <v>0</v>
      </c>
      <c r="AG308" s="8">
        <v>0</v>
      </c>
      <c r="AH308" s="56">
        <v>4.8010945212116998E-4</v>
      </c>
      <c r="AI308" s="12">
        <v>0</v>
      </c>
      <c r="AJ308" s="8">
        <v>0</v>
      </c>
      <c r="AK308" s="10">
        <v>1</v>
      </c>
      <c r="AL308" s="8">
        <v>-0.27965200000000001</v>
      </c>
      <c r="AM308" s="8">
        <v>2.3601200000000002</v>
      </c>
      <c r="AN308" s="8">
        <v>0</v>
      </c>
      <c r="AO308" s="8">
        <v>1</v>
      </c>
      <c r="AP308" s="8">
        <v>-6.2904000000000002E-2</v>
      </c>
      <c r="AQ308" s="8">
        <v>0.61126400000000003</v>
      </c>
      <c r="AR308" s="8">
        <v>0</v>
      </c>
      <c r="AS308" s="8">
        <v>1</v>
      </c>
      <c r="AT308" s="8">
        <v>-0.28265700000000005</v>
      </c>
      <c r="AU308" s="8">
        <v>4.5945999999999998</v>
      </c>
      <c r="AV308" s="8">
        <v>0</v>
      </c>
      <c r="AW308" s="8">
        <v>1</v>
      </c>
      <c r="AX308" s="8">
        <v>-3.9838000000000005E-2</v>
      </c>
      <c r="AY308" s="12">
        <v>0.61011599999999999</v>
      </c>
      <c r="AZ308" s="8">
        <v>0</v>
      </c>
      <c r="BA308" s="10">
        <v>0</v>
      </c>
      <c r="BB308" s="8">
        <v>44.89</v>
      </c>
      <c r="BC308" s="8">
        <v>0</v>
      </c>
      <c r="BD308" s="8">
        <v>0</v>
      </c>
      <c r="BE308" s="8">
        <v>1</v>
      </c>
      <c r="BF308" s="8">
        <v>-3.7882399999999997E-2</v>
      </c>
      <c r="BG308" s="8">
        <v>0.33724999999999999</v>
      </c>
      <c r="BH308" s="8">
        <v>0</v>
      </c>
      <c r="BI308" s="8">
        <v>0</v>
      </c>
      <c r="BJ308" s="8">
        <v>0.35149999999999998</v>
      </c>
      <c r="BK308" s="8">
        <v>0</v>
      </c>
      <c r="BL308" s="8">
        <v>0</v>
      </c>
      <c r="BM308" s="8">
        <v>0</v>
      </c>
      <c r="BN308" s="8">
        <v>0.61910399999999999</v>
      </c>
      <c r="BO308" s="8">
        <v>0</v>
      </c>
      <c r="BP308" s="9">
        <v>0</v>
      </c>
      <c r="BQ308">
        <v>64</v>
      </c>
      <c r="BR308">
        <v>0.64</v>
      </c>
      <c r="BS308">
        <v>64</v>
      </c>
    </row>
    <row r="309" spans="1:71" ht="12" thickBot="1" x14ac:dyDescent="0.2">
      <c r="A309" t="s">
        <v>337</v>
      </c>
      <c r="B309" s="8" t="s">
        <v>89</v>
      </c>
      <c r="C309" s="8" t="s">
        <v>277</v>
      </c>
      <c r="D309" s="8" t="s">
        <v>234</v>
      </c>
      <c r="E309" s="8">
        <v>0</v>
      </c>
      <c r="F309" s="101">
        <v>30.108598051805998</v>
      </c>
      <c r="G309" s="8">
        <v>0</v>
      </c>
      <c r="H309" s="8">
        <v>0</v>
      </c>
      <c r="I309" s="8">
        <v>1</v>
      </c>
      <c r="J309" s="56">
        <v>-16.279403893751599</v>
      </c>
      <c r="K309" s="56">
        <v>18.995652602629299</v>
      </c>
      <c r="L309" s="8">
        <v>0</v>
      </c>
      <c r="M309" s="8">
        <v>1</v>
      </c>
      <c r="N309" s="8">
        <v>-0.91779999999999995</v>
      </c>
      <c r="O309" s="8">
        <v>8.1435120000000012</v>
      </c>
      <c r="P309" s="8">
        <v>0</v>
      </c>
      <c r="Q309" s="8">
        <v>0</v>
      </c>
      <c r="R309" s="8">
        <v>0.96902120000000003</v>
      </c>
      <c r="S309" s="8">
        <v>0</v>
      </c>
      <c r="T309" s="8">
        <v>0</v>
      </c>
      <c r="U309" s="8">
        <v>0</v>
      </c>
      <c r="V309" s="56">
        <v>16.999999812332501</v>
      </c>
      <c r="W309" s="8">
        <v>0</v>
      </c>
      <c r="X309" s="8">
        <v>0</v>
      </c>
      <c r="Y309" s="8">
        <v>1</v>
      </c>
      <c r="Z309" s="56">
        <v>-5.9827121421304898E-2</v>
      </c>
      <c r="AA309" s="56">
        <v>0.113251942160464</v>
      </c>
      <c r="AB309" s="8">
        <v>0</v>
      </c>
      <c r="AC309" s="8">
        <v>0</v>
      </c>
      <c r="AD309" s="8">
        <v>17</v>
      </c>
      <c r="AE309" s="8">
        <v>0</v>
      </c>
      <c r="AF309" s="8">
        <v>0</v>
      </c>
      <c r="AG309" s="8">
        <v>0</v>
      </c>
      <c r="AH309" s="56">
        <v>7.24961774590268E-4</v>
      </c>
      <c r="AI309" s="8">
        <v>0</v>
      </c>
      <c r="AJ309" s="8">
        <v>0</v>
      </c>
      <c r="AK309" s="8">
        <v>1</v>
      </c>
      <c r="AL309" s="104">
        <v>-0.42001199999999994</v>
      </c>
      <c r="AM309" s="105">
        <v>2.9367200000000002</v>
      </c>
      <c r="AN309" s="105">
        <v>0</v>
      </c>
      <c r="AO309" s="105">
        <v>1</v>
      </c>
      <c r="AP309" s="106">
        <v>-9.5023999999999997E-2</v>
      </c>
      <c r="AQ309" s="106">
        <v>0.77118399999999987</v>
      </c>
      <c r="AR309" s="105">
        <v>0</v>
      </c>
      <c r="AS309" s="105">
        <v>1</v>
      </c>
      <c r="AT309" s="105">
        <v>-0.36849700000000002</v>
      </c>
      <c r="AU309" s="105">
        <v>3.9976000000000003</v>
      </c>
      <c r="AV309" s="8">
        <v>0</v>
      </c>
      <c r="AW309" s="8">
        <v>1</v>
      </c>
      <c r="AX309" s="8">
        <v>-5.3848E-2</v>
      </c>
      <c r="AY309" s="8">
        <v>0.76959599999999995</v>
      </c>
      <c r="AZ309" s="8">
        <v>0</v>
      </c>
      <c r="BA309" s="8">
        <v>0</v>
      </c>
      <c r="BB309" s="8">
        <v>44.89</v>
      </c>
      <c r="BC309" s="8">
        <v>0</v>
      </c>
      <c r="BD309" s="8">
        <v>0</v>
      </c>
      <c r="BE309" s="8">
        <v>1</v>
      </c>
      <c r="BF309" s="8">
        <v>-5.5964399999999997E-2</v>
      </c>
      <c r="BG309" s="8">
        <v>0.41144999999999998</v>
      </c>
      <c r="BH309" s="8">
        <v>0</v>
      </c>
      <c r="BI309" s="8">
        <v>0</v>
      </c>
      <c r="BJ309" s="8">
        <v>0.35149999999999998</v>
      </c>
      <c r="BK309" s="8">
        <v>0</v>
      </c>
      <c r="BL309" s="8">
        <v>0</v>
      </c>
      <c r="BM309" s="8">
        <v>0</v>
      </c>
      <c r="BN309" s="8">
        <v>0.71882399999999991</v>
      </c>
      <c r="BO309" s="8">
        <v>0</v>
      </c>
      <c r="BP309" s="8">
        <v>0</v>
      </c>
      <c r="BQ309">
        <v>84</v>
      </c>
      <c r="BR309">
        <v>0.84</v>
      </c>
      <c r="BS309">
        <v>84</v>
      </c>
    </row>
    <row r="310" spans="1:71" ht="12" thickBot="1" x14ac:dyDescent="0.2">
      <c r="A310" t="s">
        <v>338</v>
      </c>
      <c r="B310" s="8" t="s">
        <v>89</v>
      </c>
      <c r="C310" s="8" t="s">
        <v>277</v>
      </c>
      <c r="D310" s="8" t="s">
        <v>234</v>
      </c>
      <c r="E310" s="8">
        <v>0</v>
      </c>
      <c r="F310" s="101">
        <v>668.73835848145995</v>
      </c>
      <c r="G310" s="8">
        <v>0</v>
      </c>
      <c r="H310" s="8">
        <v>0</v>
      </c>
      <c r="I310" s="8">
        <v>1</v>
      </c>
      <c r="J310" s="56">
        <v>-26.0143086701319</v>
      </c>
      <c r="K310" s="56">
        <v>17.328883063540601</v>
      </c>
      <c r="L310" s="8">
        <v>0</v>
      </c>
      <c r="M310" s="8">
        <v>1</v>
      </c>
      <c r="N310" s="8">
        <v>-0.91779999999999995</v>
      </c>
      <c r="O310" s="8">
        <v>8.1784220000000012</v>
      </c>
      <c r="P310" s="8">
        <v>0</v>
      </c>
      <c r="Q310" s="8">
        <v>0</v>
      </c>
      <c r="R310" s="8">
        <v>0.96592470000000008</v>
      </c>
      <c r="S310" s="8">
        <v>0</v>
      </c>
      <c r="T310" s="8">
        <v>0</v>
      </c>
      <c r="U310" s="8">
        <v>0</v>
      </c>
      <c r="V310" s="56">
        <v>17.000000000698702</v>
      </c>
      <c r="W310" s="8">
        <v>0</v>
      </c>
      <c r="X310" s="8">
        <v>0</v>
      </c>
      <c r="Y310" s="8">
        <v>1</v>
      </c>
      <c r="Z310" s="56">
        <v>-5.5127404007478099E-2</v>
      </c>
      <c r="AA310" s="56">
        <v>0.152848933289047</v>
      </c>
      <c r="AB310" s="8">
        <v>0</v>
      </c>
      <c r="AC310" s="8">
        <v>0</v>
      </c>
      <c r="AD310" s="8">
        <v>17</v>
      </c>
      <c r="AE310" s="8">
        <v>0</v>
      </c>
      <c r="AF310" s="8">
        <v>0</v>
      </c>
      <c r="AG310" s="8">
        <v>0</v>
      </c>
      <c r="AH310" s="56">
        <v>2.4890054298659799E-4</v>
      </c>
      <c r="AI310" s="8">
        <v>0</v>
      </c>
      <c r="AJ310" s="8">
        <v>0</v>
      </c>
      <c r="AK310" s="8">
        <v>1</v>
      </c>
      <c r="AL310" s="104">
        <v>-0.38492199999999999</v>
      </c>
      <c r="AM310" s="105">
        <v>2.7925700000000004</v>
      </c>
      <c r="AN310" s="105">
        <v>0</v>
      </c>
      <c r="AO310" s="105">
        <v>1</v>
      </c>
      <c r="AP310" s="106">
        <v>-8.6993999999999988E-2</v>
      </c>
      <c r="AQ310" s="106">
        <v>0.73120399999999997</v>
      </c>
      <c r="AR310" s="105">
        <v>0</v>
      </c>
      <c r="AS310" s="105">
        <v>1</v>
      </c>
      <c r="AT310" s="105">
        <v>-0.34703700000000004</v>
      </c>
      <c r="AU310" s="105">
        <v>4.1468499999999997</v>
      </c>
      <c r="AV310" s="8">
        <v>0</v>
      </c>
      <c r="AW310" s="8">
        <v>1</v>
      </c>
      <c r="AX310" s="8">
        <v>-5.0345500000000008E-2</v>
      </c>
      <c r="AY310" s="8">
        <v>0.72972599999999999</v>
      </c>
      <c r="AZ310" s="8">
        <v>0</v>
      </c>
      <c r="BA310" s="8">
        <v>0</v>
      </c>
      <c r="BB310" s="8">
        <v>44.89</v>
      </c>
      <c r="BC310" s="8">
        <v>0</v>
      </c>
      <c r="BD310" s="8">
        <v>0</v>
      </c>
      <c r="BE310" s="8">
        <v>1</v>
      </c>
      <c r="BF310" s="8">
        <v>-5.1443900000000015E-2</v>
      </c>
      <c r="BG310" s="8">
        <v>0.39290000000000003</v>
      </c>
      <c r="BH310" s="8">
        <v>0</v>
      </c>
      <c r="BI310" s="8">
        <v>0</v>
      </c>
      <c r="BJ310" s="8">
        <v>0.35149999999999998</v>
      </c>
      <c r="BK310" s="8">
        <v>0</v>
      </c>
      <c r="BL310" s="8">
        <v>0</v>
      </c>
      <c r="BM310" s="8">
        <v>0</v>
      </c>
      <c r="BN310" s="8">
        <v>0.69389400000000001</v>
      </c>
      <c r="BO310" s="8">
        <v>0</v>
      </c>
      <c r="BP310" s="8">
        <v>0</v>
      </c>
      <c r="BQ310">
        <v>79</v>
      </c>
      <c r="BR310">
        <v>0.79</v>
      </c>
      <c r="BS310">
        <v>79</v>
      </c>
    </row>
    <row r="311" spans="1:71" ht="12" thickBot="1" x14ac:dyDescent="0.2">
      <c r="A311" t="s">
        <v>339</v>
      </c>
      <c r="B311" s="8" t="s">
        <v>89</v>
      </c>
      <c r="C311" s="8" t="s">
        <v>277</v>
      </c>
      <c r="D311" s="8" t="s">
        <v>234</v>
      </c>
      <c r="E311" s="10">
        <v>0</v>
      </c>
      <c r="F311" s="101">
        <v>560.20218486076806</v>
      </c>
      <c r="G311" s="8">
        <v>0</v>
      </c>
      <c r="H311" s="8">
        <v>0</v>
      </c>
      <c r="I311" s="8">
        <v>1</v>
      </c>
      <c r="J311" s="56">
        <v>1.3433866809988799</v>
      </c>
      <c r="K311" s="56">
        <v>8.3508327114566807</v>
      </c>
      <c r="L311" s="8">
        <v>0</v>
      </c>
      <c r="M311" s="8">
        <v>1</v>
      </c>
      <c r="N311" s="8">
        <v>-0.91779999999999995</v>
      </c>
      <c r="O311" s="8">
        <v>8.2622060000000008</v>
      </c>
      <c r="P311" s="8">
        <v>0</v>
      </c>
      <c r="Q311" s="8">
        <v>0</v>
      </c>
      <c r="R311" s="8">
        <v>0.9584931000000001</v>
      </c>
      <c r="S311" s="12">
        <v>0</v>
      </c>
      <c r="T311" s="8">
        <v>0</v>
      </c>
      <c r="U311" s="10">
        <v>0</v>
      </c>
      <c r="V311" s="56">
        <v>17.000000351724498</v>
      </c>
      <c r="W311" s="8">
        <v>0</v>
      </c>
      <c r="X311" s="8">
        <v>0</v>
      </c>
      <c r="Y311" s="8">
        <v>1</v>
      </c>
      <c r="Z311" s="56">
        <v>-7.3959463230838102E-2</v>
      </c>
      <c r="AA311" s="56">
        <v>0.15991414367616699</v>
      </c>
      <c r="AB311" s="8">
        <v>0</v>
      </c>
      <c r="AC311" s="8">
        <v>0</v>
      </c>
      <c r="AD311" s="8">
        <v>17</v>
      </c>
      <c r="AE311" s="8">
        <v>0</v>
      </c>
      <c r="AF311" s="8">
        <v>0</v>
      </c>
      <c r="AG311" s="8">
        <v>0</v>
      </c>
      <c r="AH311" s="100">
        <v>9.9854752194172396E-5</v>
      </c>
      <c r="AI311" s="12">
        <v>0</v>
      </c>
      <c r="AJ311" s="8">
        <v>0</v>
      </c>
      <c r="AK311" s="10">
        <v>1</v>
      </c>
      <c r="AL311" s="8">
        <v>-0.30070600000000003</v>
      </c>
      <c r="AM311" s="8">
        <v>2.4466100000000002</v>
      </c>
      <c r="AN311" s="8">
        <v>0</v>
      </c>
      <c r="AO311" s="8">
        <v>1</v>
      </c>
      <c r="AP311" s="8">
        <v>-6.7722000000000004E-2</v>
      </c>
      <c r="AQ311" s="8">
        <v>0.63525199999999993</v>
      </c>
      <c r="AR311" s="8">
        <v>0</v>
      </c>
      <c r="AS311" s="8">
        <v>1</v>
      </c>
      <c r="AT311" s="8">
        <v>-0.29553300000000005</v>
      </c>
      <c r="AU311" s="8">
        <v>4.5050499999999998</v>
      </c>
      <c r="AV311" s="8">
        <v>0</v>
      </c>
      <c r="AW311" s="8">
        <v>1</v>
      </c>
      <c r="AX311" s="8">
        <v>-4.1939500000000005E-2</v>
      </c>
      <c r="AY311" s="12">
        <v>0.63403799999999999</v>
      </c>
      <c r="AZ311" s="8">
        <v>0</v>
      </c>
      <c r="BA311" s="10">
        <v>0</v>
      </c>
      <c r="BB311" s="8">
        <v>44.89</v>
      </c>
      <c r="BC311" s="8">
        <v>0</v>
      </c>
      <c r="BD311" s="8">
        <v>0</v>
      </c>
      <c r="BE311" s="8">
        <v>1</v>
      </c>
      <c r="BF311" s="8">
        <v>-4.0594700000000011E-2</v>
      </c>
      <c r="BG311" s="8">
        <v>0.34838000000000002</v>
      </c>
      <c r="BH311" s="8">
        <v>0</v>
      </c>
      <c r="BI311" s="8">
        <v>0</v>
      </c>
      <c r="BJ311" s="8">
        <v>0.35149999999999998</v>
      </c>
      <c r="BK311" s="8">
        <v>0</v>
      </c>
      <c r="BL311" s="8">
        <v>0</v>
      </c>
      <c r="BM311" s="8">
        <v>0</v>
      </c>
      <c r="BN311" s="8">
        <v>0.63406200000000001</v>
      </c>
      <c r="BO311" s="8">
        <v>0</v>
      </c>
      <c r="BP311" s="9">
        <v>0</v>
      </c>
      <c r="BQ311">
        <v>67</v>
      </c>
      <c r="BR311">
        <v>0.67</v>
      </c>
      <c r="BS311">
        <v>67</v>
      </c>
    </row>
    <row r="312" spans="1:71" ht="12" thickBot="1" x14ac:dyDescent="0.2">
      <c r="A312" t="s">
        <v>340</v>
      </c>
      <c r="B312" s="8" t="s">
        <v>89</v>
      </c>
      <c r="C312" s="8" t="s">
        <v>277</v>
      </c>
      <c r="D312" s="8" t="s">
        <v>234</v>
      </c>
      <c r="E312" s="10">
        <v>0</v>
      </c>
      <c r="F312" s="101">
        <v>686.80966404284698</v>
      </c>
      <c r="G312" s="8">
        <v>0</v>
      </c>
      <c r="H312" s="8">
        <v>0</v>
      </c>
      <c r="I312" s="8">
        <v>1</v>
      </c>
      <c r="J312" s="56">
        <v>-30.3026433971723</v>
      </c>
      <c r="K312" s="56">
        <v>23.399516715614801</v>
      </c>
      <c r="L312" s="8">
        <v>0</v>
      </c>
      <c r="M312" s="8">
        <v>1</v>
      </c>
      <c r="N312" s="8">
        <v>-0.91779999999999995</v>
      </c>
      <c r="O312" s="8">
        <v>8.2691879999999998</v>
      </c>
      <c r="P312" s="8">
        <v>0</v>
      </c>
      <c r="Q312" s="8">
        <v>0</v>
      </c>
      <c r="R312" s="8">
        <v>0.9578738</v>
      </c>
      <c r="S312" s="12">
        <v>0</v>
      </c>
      <c r="T312" s="8">
        <v>0</v>
      </c>
      <c r="U312" s="10">
        <v>0</v>
      </c>
      <c r="V312" s="56">
        <v>17.000044384911799</v>
      </c>
      <c r="W312" s="8">
        <v>0</v>
      </c>
      <c r="X312" s="8">
        <v>0</v>
      </c>
      <c r="Y312" s="8">
        <v>1</v>
      </c>
      <c r="Z312" s="56">
        <v>-7.3991459635055601E-2</v>
      </c>
      <c r="AA312" s="56">
        <v>0.18689533601055999</v>
      </c>
      <c r="AB312" s="8">
        <v>0</v>
      </c>
      <c r="AC312" s="8">
        <v>0</v>
      </c>
      <c r="AD312" s="8">
        <v>17</v>
      </c>
      <c r="AE312" s="8">
        <v>0</v>
      </c>
      <c r="AF312" s="8">
        <v>0</v>
      </c>
      <c r="AG312" s="8">
        <v>0</v>
      </c>
      <c r="AH312" s="100">
        <v>9.9392475382366203E-5</v>
      </c>
      <c r="AI312" s="12">
        <v>0</v>
      </c>
      <c r="AJ312" s="8">
        <v>0</v>
      </c>
      <c r="AK312" s="10">
        <v>1</v>
      </c>
      <c r="AL312" s="8">
        <v>-0.29368799999999995</v>
      </c>
      <c r="AM312" s="8">
        <v>2.41778</v>
      </c>
      <c r="AN312" s="8">
        <v>0</v>
      </c>
      <c r="AO312" s="8">
        <v>1</v>
      </c>
      <c r="AP312" s="8">
        <v>-6.6116000000000008E-2</v>
      </c>
      <c r="AQ312" s="8">
        <v>0.62725600000000004</v>
      </c>
      <c r="AR312" s="8">
        <v>0</v>
      </c>
      <c r="AS312" s="8">
        <v>1</v>
      </c>
      <c r="AT312" s="8">
        <v>-0.29124100000000003</v>
      </c>
      <c r="AU312" s="8">
        <v>4.5349000000000004</v>
      </c>
      <c r="AV312" s="8">
        <v>0</v>
      </c>
      <c r="AW312" s="8">
        <v>1</v>
      </c>
      <c r="AX312" s="8">
        <v>-4.1239000000000005E-2</v>
      </c>
      <c r="AY312" s="12">
        <v>0.62606399999999995</v>
      </c>
      <c r="AZ312" s="8">
        <v>0</v>
      </c>
      <c r="BA312" s="10">
        <v>0</v>
      </c>
      <c r="BB312" s="8">
        <v>44.89</v>
      </c>
      <c r="BC312" s="8">
        <v>0</v>
      </c>
      <c r="BD312" s="8">
        <v>0</v>
      </c>
      <c r="BE312" s="8">
        <v>1</v>
      </c>
      <c r="BF312" s="8">
        <v>-3.9690600000000006E-2</v>
      </c>
      <c r="BG312" s="8">
        <v>0.34467000000000003</v>
      </c>
      <c r="BH312" s="8">
        <v>0</v>
      </c>
      <c r="BI312" s="8">
        <v>0</v>
      </c>
      <c r="BJ312" s="8">
        <v>0.35149999999999998</v>
      </c>
      <c r="BK312" s="8">
        <v>0</v>
      </c>
      <c r="BL312" s="8">
        <v>0</v>
      </c>
      <c r="BM312" s="8">
        <v>0</v>
      </c>
      <c r="BN312" s="8">
        <v>0.62907599999999997</v>
      </c>
      <c r="BO312" s="8">
        <v>0</v>
      </c>
      <c r="BP312" s="9">
        <v>0</v>
      </c>
      <c r="BQ312">
        <v>66</v>
      </c>
      <c r="BR312">
        <v>0.66</v>
      </c>
      <c r="BS312">
        <v>66</v>
      </c>
    </row>
    <row r="313" spans="1:71" ht="12" thickBot="1" x14ac:dyDescent="0.2">
      <c r="A313" t="s">
        <v>341</v>
      </c>
      <c r="B313" s="8" t="s">
        <v>89</v>
      </c>
      <c r="C313" s="8" t="s">
        <v>277</v>
      </c>
      <c r="D313" s="8" t="s">
        <v>234</v>
      </c>
      <c r="E313" s="10">
        <v>0</v>
      </c>
      <c r="F313" s="101">
        <v>478.101874407521</v>
      </c>
      <c r="G313" s="8">
        <v>0</v>
      </c>
      <c r="H313" s="8">
        <v>0</v>
      </c>
      <c r="I313" s="8">
        <v>1</v>
      </c>
      <c r="J313" s="56">
        <v>-6.1575964895168802</v>
      </c>
      <c r="K313" s="56">
        <v>6.6597331937628299</v>
      </c>
      <c r="L313" s="8">
        <v>0</v>
      </c>
      <c r="M313" s="8">
        <v>1</v>
      </c>
      <c r="N313" s="8">
        <v>-0.91779999999999995</v>
      </c>
      <c r="O313" s="8">
        <v>8.2552240000000001</v>
      </c>
      <c r="P313" s="8">
        <v>0</v>
      </c>
      <c r="Q313" s="8">
        <v>0</v>
      </c>
      <c r="R313" s="8">
        <v>0.95911240000000009</v>
      </c>
      <c r="S313" s="12">
        <v>0</v>
      </c>
      <c r="T313" s="8">
        <v>0</v>
      </c>
      <c r="U313" s="10">
        <v>0</v>
      </c>
      <c r="V313" s="56">
        <v>16.998439760972499</v>
      </c>
      <c r="W313" s="8">
        <v>0</v>
      </c>
      <c r="X313" s="8">
        <v>0</v>
      </c>
      <c r="Y313" s="8">
        <v>1</v>
      </c>
      <c r="Z313" s="56">
        <v>-4.1398514091254203E-2</v>
      </c>
      <c r="AA313" s="56">
        <v>0.38397517218555</v>
      </c>
      <c r="AB313" s="8">
        <v>0</v>
      </c>
      <c r="AC313" s="8">
        <v>0</v>
      </c>
      <c r="AD313" s="8">
        <v>17</v>
      </c>
      <c r="AE313" s="8">
        <v>0</v>
      </c>
      <c r="AF313" s="8">
        <v>0</v>
      </c>
      <c r="AG313" s="8">
        <v>0</v>
      </c>
      <c r="AH313" s="56">
        <v>2.70061748832565E-2</v>
      </c>
      <c r="AI313" s="12">
        <v>0</v>
      </c>
      <c r="AJ313" s="8">
        <v>0</v>
      </c>
      <c r="AK313" s="10">
        <v>1</v>
      </c>
      <c r="AL313" s="8">
        <v>-0.307724</v>
      </c>
      <c r="AM313" s="8">
        <v>2.4754400000000003</v>
      </c>
      <c r="AN313" s="8">
        <v>0</v>
      </c>
      <c r="AO313" s="8">
        <v>1</v>
      </c>
      <c r="AP313" s="8">
        <v>-6.9328000000000001E-2</v>
      </c>
      <c r="AQ313" s="8">
        <v>0.64324800000000004</v>
      </c>
      <c r="AR313" s="8">
        <v>0</v>
      </c>
      <c r="AS313" s="8">
        <v>1</v>
      </c>
      <c r="AT313" s="8">
        <v>-0.29982500000000006</v>
      </c>
      <c r="AU313" s="8">
        <v>4.4751999999999992</v>
      </c>
      <c r="AV313" s="8">
        <v>0</v>
      </c>
      <c r="AW313" s="8">
        <v>1</v>
      </c>
      <c r="AX313" s="8">
        <v>-4.2640000000000004E-2</v>
      </c>
      <c r="AY313" s="12">
        <v>0.64201200000000003</v>
      </c>
      <c r="AZ313" s="8">
        <v>0</v>
      </c>
      <c r="BA313" s="10">
        <v>0</v>
      </c>
      <c r="BB313" s="8">
        <v>44.89</v>
      </c>
      <c r="BC313" s="8">
        <v>0</v>
      </c>
      <c r="BD313" s="8">
        <v>0</v>
      </c>
      <c r="BE313" s="8">
        <v>1</v>
      </c>
      <c r="BF313" s="8">
        <v>-4.1498800000000002E-2</v>
      </c>
      <c r="BG313" s="8">
        <v>0.35209000000000001</v>
      </c>
      <c r="BH313" s="8">
        <v>0</v>
      </c>
      <c r="BI313" s="8">
        <v>0</v>
      </c>
      <c r="BJ313" s="8">
        <v>0.35149999999999998</v>
      </c>
      <c r="BK313" s="8">
        <v>0</v>
      </c>
      <c r="BL313" s="8">
        <v>0</v>
      </c>
      <c r="BM313" s="8">
        <v>0</v>
      </c>
      <c r="BN313" s="8">
        <v>0.63904800000000006</v>
      </c>
      <c r="BO313" s="8">
        <v>0</v>
      </c>
      <c r="BP313" s="9">
        <v>0</v>
      </c>
      <c r="BQ313">
        <v>68</v>
      </c>
      <c r="BR313">
        <v>0.68</v>
      </c>
      <c r="BS313">
        <v>68</v>
      </c>
    </row>
    <row r="314" spans="1:71" ht="12" thickBot="1" x14ac:dyDescent="0.2">
      <c r="A314" t="s">
        <v>342</v>
      </c>
      <c r="B314" s="8" t="s">
        <v>89</v>
      </c>
      <c r="C314" s="8" t="s">
        <v>277</v>
      </c>
      <c r="D314" s="8" t="s">
        <v>234</v>
      </c>
      <c r="E314" s="10">
        <v>0</v>
      </c>
      <c r="F314" s="101">
        <v>696.26362437575995</v>
      </c>
      <c r="G314" s="8">
        <v>0</v>
      </c>
      <c r="H314" s="8">
        <v>0</v>
      </c>
      <c r="I314" s="8">
        <v>1</v>
      </c>
      <c r="J314" s="56">
        <v>3.4359918354027998</v>
      </c>
      <c r="K314" s="56">
        <v>1.1838831634259199</v>
      </c>
      <c r="L314" s="8">
        <v>0</v>
      </c>
      <c r="M314" s="8">
        <v>1</v>
      </c>
      <c r="N314" s="8">
        <v>-0.91779999999999995</v>
      </c>
      <c r="O314" s="8">
        <v>8.3809000000000005</v>
      </c>
      <c r="P314" s="8">
        <v>0</v>
      </c>
      <c r="Q314" s="8">
        <v>0</v>
      </c>
      <c r="R314" s="8">
        <v>0.94796500000000006</v>
      </c>
      <c r="S314" s="12">
        <v>0</v>
      </c>
      <c r="T314" s="8">
        <v>0</v>
      </c>
      <c r="U314" s="10">
        <v>0</v>
      </c>
      <c r="V314" s="56">
        <v>16.9998422026176</v>
      </c>
      <c r="W314" s="8">
        <v>0</v>
      </c>
      <c r="X314" s="8">
        <v>0</v>
      </c>
      <c r="Y314" s="8">
        <v>1</v>
      </c>
      <c r="Z314" s="56">
        <v>-9.8130008308126002E-2</v>
      </c>
      <c r="AA314" s="56">
        <v>0.24511186575467001</v>
      </c>
      <c r="AB314" s="8">
        <v>0</v>
      </c>
      <c r="AC314" s="8">
        <v>0</v>
      </c>
      <c r="AD314" s="8">
        <v>17</v>
      </c>
      <c r="AE314" s="8">
        <v>0</v>
      </c>
      <c r="AF314" s="8">
        <v>0</v>
      </c>
      <c r="AG314" s="8">
        <v>0</v>
      </c>
      <c r="AH314" s="56">
        <v>7.0314700979232101E-3</v>
      </c>
      <c r="AI314" s="12">
        <v>0</v>
      </c>
      <c r="AJ314" s="8">
        <v>0</v>
      </c>
      <c r="AK314" s="10">
        <v>1</v>
      </c>
      <c r="AL314" s="8">
        <v>-0.18139999999999998</v>
      </c>
      <c r="AM314" s="8">
        <v>1.9565000000000001</v>
      </c>
      <c r="AN314" s="8">
        <v>0</v>
      </c>
      <c r="AO314" s="8">
        <v>1</v>
      </c>
      <c r="AP314" s="8">
        <v>-4.0419999999999998E-2</v>
      </c>
      <c r="AQ314" s="8">
        <v>0.49931999999999999</v>
      </c>
      <c r="AR314" s="8">
        <v>0</v>
      </c>
      <c r="AS314" s="8">
        <v>1</v>
      </c>
      <c r="AT314" s="8">
        <v>-0.22256900000000002</v>
      </c>
      <c r="AU314" s="8">
        <v>5.0125000000000002</v>
      </c>
      <c r="AV314" s="8">
        <v>0</v>
      </c>
      <c r="AW314" s="8">
        <v>1</v>
      </c>
      <c r="AX314" s="8">
        <v>-3.0031000000000002E-2</v>
      </c>
      <c r="AY314" s="12">
        <v>0.49847999999999998</v>
      </c>
      <c r="AZ314" s="8">
        <v>0</v>
      </c>
      <c r="BA314" s="10">
        <v>0</v>
      </c>
      <c r="BB314" s="8">
        <v>44.89</v>
      </c>
      <c r="BC314" s="8">
        <v>0</v>
      </c>
      <c r="BD314" s="8">
        <v>0</v>
      </c>
      <c r="BE314" s="8">
        <v>1</v>
      </c>
      <c r="BF314" s="8">
        <v>-2.5225000000000001E-2</v>
      </c>
      <c r="BG314" s="8">
        <v>0.28531000000000001</v>
      </c>
      <c r="BH314" s="8">
        <v>0</v>
      </c>
      <c r="BI314" s="8">
        <v>0</v>
      </c>
      <c r="BJ314" s="8">
        <v>0.35149999999999998</v>
      </c>
      <c r="BK314" s="8">
        <v>0</v>
      </c>
      <c r="BL314" s="8">
        <v>0</v>
      </c>
      <c r="BM314" s="8">
        <v>0</v>
      </c>
      <c r="BN314" s="8">
        <v>0.54930000000000001</v>
      </c>
      <c r="BO314" s="8">
        <v>0</v>
      </c>
      <c r="BP314" s="9">
        <v>0</v>
      </c>
      <c r="BQ314">
        <v>50</v>
      </c>
      <c r="BR314">
        <v>0.5</v>
      </c>
      <c r="BS314">
        <v>50</v>
      </c>
    </row>
    <row r="315" spans="1:71" ht="12" thickBot="1" x14ac:dyDescent="0.2">
      <c r="A315" t="s">
        <v>343</v>
      </c>
      <c r="B315" s="8" t="s">
        <v>89</v>
      </c>
      <c r="C315" s="8" t="s">
        <v>277</v>
      </c>
      <c r="D315" s="8" t="s">
        <v>234</v>
      </c>
      <c r="E315" s="10">
        <v>0</v>
      </c>
      <c r="F315" s="101">
        <v>697.51477707261404</v>
      </c>
      <c r="G315" s="8">
        <v>0</v>
      </c>
      <c r="H315" s="8">
        <v>0</v>
      </c>
      <c r="I315" s="8">
        <v>1</v>
      </c>
      <c r="J315" s="56">
        <v>7.5234882755270496</v>
      </c>
      <c r="K315" s="56">
        <v>1.00000000000002</v>
      </c>
      <c r="L315" s="8">
        <v>0</v>
      </c>
      <c r="M315" s="8">
        <v>1</v>
      </c>
      <c r="N315" s="8">
        <v>-0.91779999999999995</v>
      </c>
      <c r="O315" s="8">
        <v>8.3110800000000005</v>
      </c>
      <c r="P315" s="8">
        <v>0</v>
      </c>
      <c r="Q315" s="8">
        <v>0</v>
      </c>
      <c r="R315" s="8">
        <v>0.95415800000000006</v>
      </c>
      <c r="S315" s="12">
        <v>0</v>
      </c>
      <c r="T315" s="8">
        <v>0</v>
      </c>
      <c r="U315" s="10">
        <v>0</v>
      </c>
      <c r="V315" s="56">
        <v>16.999853915650199</v>
      </c>
      <c r="W315" s="8">
        <v>0</v>
      </c>
      <c r="X315" s="8">
        <v>0</v>
      </c>
      <c r="Y315" s="8">
        <v>1</v>
      </c>
      <c r="Z315" s="56">
        <v>-8.0220356584915706E-2</v>
      </c>
      <c r="AA315" s="56">
        <v>0.23925048714519101</v>
      </c>
      <c r="AB315" s="8">
        <v>0</v>
      </c>
      <c r="AC315" s="8">
        <v>0</v>
      </c>
      <c r="AD315" s="8">
        <v>17</v>
      </c>
      <c r="AE315" s="8">
        <v>0</v>
      </c>
      <c r="AF315" s="8">
        <v>0</v>
      </c>
      <c r="AG315" s="8">
        <v>0</v>
      </c>
      <c r="AH315" s="56">
        <v>3.9351499633349602E-3</v>
      </c>
      <c r="AI315" s="12">
        <v>0</v>
      </c>
      <c r="AJ315" s="8">
        <v>0</v>
      </c>
      <c r="AK315" s="10">
        <v>1</v>
      </c>
      <c r="AL315" s="8">
        <v>-0.25157999999999991</v>
      </c>
      <c r="AM315" s="8">
        <v>2.2448000000000001</v>
      </c>
      <c r="AN315" s="8">
        <v>0</v>
      </c>
      <c r="AO315" s="8">
        <v>1</v>
      </c>
      <c r="AP315" s="8">
        <v>-5.6479999999999989E-2</v>
      </c>
      <c r="AQ315" s="8">
        <v>0.57928000000000002</v>
      </c>
      <c r="AR315" s="8">
        <v>0</v>
      </c>
      <c r="AS315" s="8">
        <v>1</v>
      </c>
      <c r="AT315" s="8">
        <v>-0.26548900000000003</v>
      </c>
      <c r="AU315" s="8">
        <v>4.7140000000000004</v>
      </c>
      <c r="AV315" s="8">
        <v>0</v>
      </c>
      <c r="AW315" s="8">
        <v>1</v>
      </c>
      <c r="AX315" s="8">
        <v>-3.7035999999999999E-2</v>
      </c>
      <c r="AY315" s="12">
        <v>0.57821999999999996</v>
      </c>
      <c r="AZ315" s="8">
        <v>0</v>
      </c>
      <c r="BA315" s="10">
        <v>0</v>
      </c>
      <c r="BB315" s="8">
        <v>44.89</v>
      </c>
      <c r="BC315" s="8">
        <v>0</v>
      </c>
      <c r="BD315" s="8">
        <v>0</v>
      </c>
      <c r="BE315" s="8">
        <v>1</v>
      </c>
      <c r="BF315" s="8">
        <v>-3.4266000000000005E-2</v>
      </c>
      <c r="BG315" s="8">
        <v>0.32240999999999997</v>
      </c>
      <c r="BH315" s="8">
        <v>0</v>
      </c>
      <c r="BI315" s="8">
        <v>0</v>
      </c>
      <c r="BJ315" s="8">
        <v>0.35149999999999998</v>
      </c>
      <c r="BK315" s="8">
        <v>0</v>
      </c>
      <c r="BL315" s="8">
        <v>0</v>
      </c>
      <c r="BM315" s="8">
        <v>0</v>
      </c>
      <c r="BN315" s="8">
        <v>0.59915999999999991</v>
      </c>
      <c r="BO315" s="8">
        <v>0</v>
      </c>
      <c r="BP315" s="9">
        <v>0</v>
      </c>
      <c r="BQ315">
        <v>60</v>
      </c>
      <c r="BR315">
        <v>0.6</v>
      </c>
      <c r="BS315">
        <v>60</v>
      </c>
    </row>
    <row r="316" spans="1:71" ht="12" thickBot="1" x14ac:dyDescent="0.2">
      <c r="A316" t="s">
        <v>344</v>
      </c>
      <c r="B316" s="8" t="s">
        <v>89</v>
      </c>
      <c r="C316" s="8" t="s">
        <v>277</v>
      </c>
      <c r="D316" s="8" t="s">
        <v>234</v>
      </c>
      <c r="E316" s="10">
        <v>0</v>
      </c>
      <c r="F316" s="101">
        <v>692.65085807946195</v>
      </c>
      <c r="G316" s="8">
        <v>0</v>
      </c>
      <c r="H316" s="8">
        <v>0</v>
      </c>
      <c r="I316" s="8">
        <v>1</v>
      </c>
      <c r="J316" s="56">
        <v>6.0643321683040803</v>
      </c>
      <c r="K316" s="56">
        <v>2.1807110916361299</v>
      </c>
      <c r="L316" s="8">
        <v>0</v>
      </c>
      <c r="M316" s="8">
        <v>1</v>
      </c>
      <c r="N316" s="8">
        <v>-0.91779999999999995</v>
      </c>
      <c r="O316" s="8">
        <v>8.3110800000000005</v>
      </c>
      <c r="P316" s="8">
        <v>0</v>
      </c>
      <c r="Q316" s="8">
        <v>0</v>
      </c>
      <c r="R316" s="8">
        <v>0.95415800000000006</v>
      </c>
      <c r="S316" s="12">
        <v>0</v>
      </c>
      <c r="T316" s="8">
        <v>0</v>
      </c>
      <c r="U316" s="10">
        <v>0</v>
      </c>
      <c r="V316" s="56">
        <v>16.999902317950198</v>
      </c>
      <c r="W316" s="8">
        <v>0</v>
      </c>
      <c r="X316" s="8">
        <v>0</v>
      </c>
      <c r="Y316" s="8">
        <v>1</v>
      </c>
      <c r="Z316" s="56">
        <v>-8.8249513661995599E-2</v>
      </c>
      <c r="AA316" s="56">
        <v>0.17911709090324701</v>
      </c>
      <c r="AB316" s="8">
        <v>0</v>
      </c>
      <c r="AC316" s="8">
        <v>0</v>
      </c>
      <c r="AD316" s="8">
        <v>17</v>
      </c>
      <c r="AE316" s="8">
        <v>0</v>
      </c>
      <c r="AF316" s="8">
        <v>0</v>
      </c>
      <c r="AG316" s="8">
        <v>0</v>
      </c>
      <c r="AH316" s="56">
        <v>3.7775140153365099E-3</v>
      </c>
      <c r="AI316" s="12">
        <v>0</v>
      </c>
      <c r="AJ316" s="8">
        <v>0</v>
      </c>
      <c r="AK316" s="10">
        <v>1</v>
      </c>
      <c r="AL316" s="8">
        <v>-0.25157999999999991</v>
      </c>
      <c r="AM316" s="8">
        <v>2.2448000000000001</v>
      </c>
      <c r="AN316" s="8">
        <v>0</v>
      </c>
      <c r="AO316" s="8">
        <v>1</v>
      </c>
      <c r="AP316" s="8">
        <v>-5.6479999999999989E-2</v>
      </c>
      <c r="AQ316" s="8">
        <v>0.57928000000000002</v>
      </c>
      <c r="AR316" s="8">
        <v>0</v>
      </c>
      <c r="AS316" s="8">
        <v>1</v>
      </c>
      <c r="AT316" s="8">
        <v>-0.26548900000000003</v>
      </c>
      <c r="AU316" s="8">
        <v>4.7140000000000004</v>
      </c>
      <c r="AV316" s="8">
        <v>0</v>
      </c>
      <c r="AW316" s="8">
        <v>1</v>
      </c>
      <c r="AX316" s="8">
        <v>-3.7035999999999999E-2</v>
      </c>
      <c r="AY316" s="12">
        <v>0.57821999999999996</v>
      </c>
      <c r="AZ316" s="8">
        <v>0</v>
      </c>
      <c r="BA316" s="10">
        <v>0</v>
      </c>
      <c r="BB316" s="8">
        <v>44.89</v>
      </c>
      <c r="BC316" s="8">
        <v>0</v>
      </c>
      <c r="BD316" s="8">
        <v>0</v>
      </c>
      <c r="BE316" s="8">
        <v>1</v>
      </c>
      <c r="BF316" s="8">
        <v>-3.4266000000000005E-2</v>
      </c>
      <c r="BG316" s="8">
        <v>0.32240999999999997</v>
      </c>
      <c r="BH316" s="8">
        <v>0</v>
      </c>
      <c r="BI316" s="8">
        <v>0</v>
      </c>
      <c r="BJ316" s="8">
        <v>0.35149999999999998</v>
      </c>
      <c r="BK316" s="8">
        <v>0</v>
      </c>
      <c r="BL316" s="8">
        <v>0</v>
      </c>
      <c r="BM316" s="8">
        <v>0</v>
      </c>
      <c r="BN316" s="8">
        <v>0.59915999999999991</v>
      </c>
      <c r="BO316" s="8">
        <v>0</v>
      </c>
      <c r="BP316" s="9">
        <v>0</v>
      </c>
      <c r="BQ316">
        <v>60</v>
      </c>
      <c r="BR316">
        <v>0.6</v>
      </c>
      <c r="BS316">
        <v>60</v>
      </c>
    </row>
    <row r="317" spans="1:71" ht="12" thickBot="1" x14ac:dyDescent="0.2">
      <c r="A317" t="s">
        <v>345</v>
      </c>
      <c r="B317" s="8" t="s">
        <v>89</v>
      </c>
      <c r="C317" s="8" t="s">
        <v>277</v>
      </c>
      <c r="D317" s="8" t="s">
        <v>234</v>
      </c>
      <c r="E317" s="10">
        <v>0</v>
      </c>
      <c r="F317" s="107">
        <v>82.141471055432902</v>
      </c>
      <c r="G317" s="8">
        <v>0</v>
      </c>
      <c r="H317" s="8">
        <v>0</v>
      </c>
      <c r="I317" s="8">
        <v>1</v>
      </c>
      <c r="J317" s="56">
        <v>9.9453843275574698</v>
      </c>
      <c r="K317" s="56">
        <v>1.00000000000004</v>
      </c>
      <c r="L317" s="8">
        <v>0</v>
      </c>
      <c r="M317" s="8">
        <v>1</v>
      </c>
      <c r="N317" s="8">
        <v>-0.91779999999999995</v>
      </c>
      <c r="O317" s="8">
        <v>8.7230179999999997</v>
      </c>
      <c r="P317" s="8">
        <v>0</v>
      </c>
      <c r="Q317" s="8">
        <v>0</v>
      </c>
      <c r="R317" s="8">
        <v>0.91761930000000003</v>
      </c>
      <c r="S317" s="12">
        <v>0</v>
      </c>
      <c r="T317" s="8">
        <v>0</v>
      </c>
      <c r="U317" s="10">
        <v>0</v>
      </c>
      <c r="V317" s="56">
        <v>16.9997668669989</v>
      </c>
      <c r="W317" s="8">
        <v>0</v>
      </c>
      <c r="X317" s="8">
        <v>0</v>
      </c>
      <c r="Y317" s="8">
        <v>1</v>
      </c>
      <c r="Z317" s="56">
        <v>-7.6774925919403603E-2</v>
      </c>
      <c r="AA317" s="56">
        <v>0.14384218617804201</v>
      </c>
      <c r="AB317" s="8">
        <v>0</v>
      </c>
      <c r="AC317" s="8">
        <v>0</v>
      </c>
      <c r="AD317" s="8">
        <v>17</v>
      </c>
      <c r="AE317" s="8">
        <v>0</v>
      </c>
      <c r="AF317" s="8">
        <v>0</v>
      </c>
      <c r="AG317" s="8">
        <v>0</v>
      </c>
      <c r="AH317" s="98">
        <v>7.3114957205388798E-3</v>
      </c>
      <c r="AI317" s="12">
        <v>0</v>
      </c>
      <c r="AJ317" s="8">
        <v>0</v>
      </c>
      <c r="AK317" s="10">
        <v>0</v>
      </c>
      <c r="AL317" s="56">
        <v>2.10734898257284</v>
      </c>
      <c r="AM317" s="8">
        <v>0</v>
      </c>
      <c r="AN317" s="8">
        <v>0</v>
      </c>
      <c r="AO317" s="8">
        <v>0</v>
      </c>
      <c r="AP317" s="56">
        <v>2.2033934768867201E-2</v>
      </c>
      <c r="AQ317" s="8">
        <v>0</v>
      </c>
      <c r="AR317" s="8">
        <v>0</v>
      </c>
      <c r="AS317" s="8">
        <v>1</v>
      </c>
      <c r="AT317" s="56">
        <v>-0.745</v>
      </c>
      <c r="AU317" s="8">
        <v>0</v>
      </c>
      <c r="AV317" s="8">
        <v>0</v>
      </c>
      <c r="AW317" s="8">
        <v>0</v>
      </c>
      <c r="AX317" s="98">
        <v>0.90598480498643497</v>
      </c>
      <c r="AY317" s="12">
        <v>0</v>
      </c>
      <c r="AZ317" s="8">
        <v>0</v>
      </c>
      <c r="BA317" s="10">
        <v>0</v>
      </c>
      <c r="BB317" s="98">
        <v>797.13245666426303</v>
      </c>
      <c r="BC317" s="8">
        <v>0</v>
      </c>
      <c r="BD317" s="8">
        <v>0</v>
      </c>
      <c r="BE317" s="8">
        <v>1</v>
      </c>
      <c r="BF317" s="98">
        <v>1.9026236696857799E-2</v>
      </c>
      <c r="BG317" s="8">
        <v>0.10352</v>
      </c>
      <c r="BH317" s="8">
        <v>0</v>
      </c>
      <c r="BI317" s="8">
        <v>0</v>
      </c>
      <c r="BJ317" s="99">
        <v>4.5952099090393198E-3</v>
      </c>
      <c r="BK317" s="8">
        <v>0</v>
      </c>
      <c r="BL317" s="8">
        <v>0</v>
      </c>
      <c r="BM317" s="8">
        <v>0</v>
      </c>
      <c r="BN317" s="98">
        <v>0.60590791359429896</v>
      </c>
      <c r="BO317" s="8">
        <v>0</v>
      </c>
      <c r="BP317" s="9">
        <v>0</v>
      </c>
      <c r="BQ317">
        <v>1</v>
      </c>
      <c r="BR317">
        <v>0.01</v>
      </c>
      <c r="BS317">
        <v>1</v>
      </c>
    </row>
    <row r="318" spans="1:71" ht="12" thickBot="1" x14ac:dyDescent="0.2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T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J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Z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</row>
    <row r="319" spans="1:71" ht="12" thickBot="1" x14ac:dyDescent="0.2">
      <c r="A319" s="8" t="s">
        <v>347</v>
      </c>
      <c r="B319" s="8" t="s">
        <v>89</v>
      </c>
      <c r="C319" s="8" t="s">
        <v>277</v>
      </c>
      <c r="D319" s="8" t="s">
        <v>234</v>
      </c>
      <c r="E319" s="10">
        <v>0</v>
      </c>
      <c r="F319" s="101">
        <v>64.122100000000003</v>
      </c>
      <c r="G319" s="8">
        <v>0</v>
      </c>
      <c r="H319" s="8">
        <v>0</v>
      </c>
      <c r="I319" s="8">
        <v>1</v>
      </c>
      <c r="J319" s="56">
        <v>-7.5834999999999999</v>
      </c>
      <c r="K319" s="56">
        <v>23.408799999999999</v>
      </c>
      <c r="L319" s="8">
        <v>0</v>
      </c>
      <c r="M319" s="8">
        <v>1</v>
      </c>
      <c r="N319" s="8">
        <v>-0.91779999999999995</v>
      </c>
      <c r="O319" s="8">
        <v>8.1086020000000012</v>
      </c>
      <c r="P319" s="8">
        <v>0</v>
      </c>
      <c r="Q319" s="8">
        <v>0</v>
      </c>
      <c r="R319" s="8">
        <v>0.97211770000000008</v>
      </c>
      <c r="S319" s="12">
        <v>0</v>
      </c>
      <c r="T319" s="8">
        <v>0</v>
      </c>
      <c r="U319" s="10">
        <v>0</v>
      </c>
      <c r="V319" s="56">
        <v>20</v>
      </c>
      <c r="W319" s="8">
        <v>0</v>
      </c>
      <c r="X319" s="8">
        <v>0</v>
      </c>
      <c r="Y319" s="8">
        <v>1</v>
      </c>
      <c r="Z319" s="101">
        <v>-1.9209E-2</v>
      </c>
      <c r="AA319" s="101">
        <v>0.26050000000000001</v>
      </c>
      <c r="AB319" s="8">
        <v>0</v>
      </c>
      <c r="AC319" s="8">
        <v>0</v>
      </c>
      <c r="AD319" s="56">
        <v>17</v>
      </c>
      <c r="AE319" s="8">
        <v>0</v>
      </c>
      <c r="AF319" s="8">
        <v>0</v>
      </c>
      <c r="AG319" s="8">
        <v>0</v>
      </c>
      <c r="AH319" s="98">
        <v>1E-4</v>
      </c>
      <c r="AI319" s="12">
        <v>0</v>
      </c>
      <c r="AJ319" s="8">
        <v>0</v>
      </c>
      <c r="AK319" s="10">
        <v>1</v>
      </c>
      <c r="AL319" s="8">
        <v>-0.45510200000000001</v>
      </c>
      <c r="AM319" s="8">
        <v>3.08087</v>
      </c>
      <c r="AN319" s="8">
        <v>0</v>
      </c>
      <c r="AO319" s="8">
        <v>1</v>
      </c>
      <c r="AP319" s="8">
        <v>-0.10305400000000001</v>
      </c>
      <c r="AQ319" s="8">
        <v>0.811164</v>
      </c>
      <c r="AR319" s="8">
        <v>0</v>
      </c>
      <c r="AS319" s="8">
        <v>1</v>
      </c>
      <c r="AT319" s="8">
        <v>-0.38995700000000005</v>
      </c>
      <c r="AU319" s="8">
        <v>3.8483499999999999</v>
      </c>
      <c r="AV319" s="8">
        <v>0</v>
      </c>
      <c r="AW319" s="8">
        <v>1</v>
      </c>
      <c r="AX319" s="8">
        <v>-5.7350500000000006E-2</v>
      </c>
      <c r="AY319" s="12">
        <v>0.80946600000000002</v>
      </c>
      <c r="AZ319" s="8">
        <v>0</v>
      </c>
      <c r="BA319" s="10">
        <v>0</v>
      </c>
      <c r="BB319" s="8">
        <v>44.89</v>
      </c>
      <c r="BC319" s="8">
        <v>0</v>
      </c>
      <c r="BD319" s="8">
        <v>0</v>
      </c>
      <c r="BE319" s="8">
        <v>1</v>
      </c>
      <c r="BF319" s="8">
        <v>-6.0484900000000008E-2</v>
      </c>
      <c r="BG319" s="8">
        <v>0.43</v>
      </c>
      <c r="BH319" s="8">
        <v>0</v>
      </c>
      <c r="BI319" s="8">
        <v>0</v>
      </c>
      <c r="BJ319" s="8">
        <v>0.35149999999999998</v>
      </c>
      <c r="BK319" s="8">
        <v>0</v>
      </c>
      <c r="BL319" s="8">
        <v>0</v>
      </c>
      <c r="BM319" s="8">
        <v>0</v>
      </c>
      <c r="BN319" s="8">
        <v>0.74375400000000003</v>
      </c>
      <c r="BO319" s="8">
        <v>0</v>
      </c>
      <c r="BP319" s="9">
        <v>0</v>
      </c>
      <c r="BQ319">
        <v>89</v>
      </c>
      <c r="BR319">
        <v>0.89</v>
      </c>
      <c r="BS319">
        <v>89</v>
      </c>
    </row>
    <row r="320" spans="1:71" ht="12" thickBot="1" x14ac:dyDescent="0.2">
      <c r="A320" s="8" t="s">
        <v>348</v>
      </c>
      <c r="B320" s="8" t="s">
        <v>89</v>
      </c>
      <c r="D320" s="8" t="s">
        <v>244</v>
      </c>
      <c r="E320" s="10">
        <v>0</v>
      </c>
      <c r="F320" s="108">
        <v>30.0000010955861</v>
      </c>
      <c r="G320" s="8">
        <v>0</v>
      </c>
      <c r="H320" s="8">
        <v>0</v>
      </c>
      <c r="I320" s="8">
        <v>2</v>
      </c>
      <c r="J320" s="99">
        <v>10.752556100995999</v>
      </c>
      <c r="K320" s="99">
        <v>-5.6233842588596499</v>
      </c>
      <c r="L320" s="99">
        <v>-0.77504477979443298</v>
      </c>
      <c r="M320" s="8">
        <v>1</v>
      </c>
      <c r="N320" s="8">
        <v>-1.1000000000000001</v>
      </c>
      <c r="O320" s="8">
        <v>8.1199999999999992</v>
      </c>
      <c r="P320" s="8">
        <v>0</v>
      </c>
      <c r="Q320" s="8">
        <v>1</v>
      </c>
      <c r="R320" s="8">
        <v>-0.05</v>
      </c>
      <c r="S320" s="12">
        <v>0.92</v>
      </c>
      <c r="T320" s="8">
        <v>0</v>
      </c>
      <c r="U320" s="10">
        <v>0</v>
      </c>
      <c r="V320" s="99">
        <v>5.00000000135796</v>
      </c>
      <c r="W320" s="8">
        <v>0</v>
      </c>
      <c r="X320" s="8">
        <v>0</v>
      </c>
      <c r="Y320" s="8">
        <v>1</v>
      </c>
      <c r="Z320" s="102">
        <v>-3.7082695173593E-2</v>
      </c>
      <c r="AA320" s="102">
        <v>0.38946798734048899</v>
      </c>
      <c r="AB320" s="8">
        <v>0</v>
      </c>
      <c r="AC320" s="8">
        <v>1</v>
      </c>
      <c r="AD320" s="99">
        <v>-0.19999688495925999</v>
      </c>
      <c r="AE320" s="8">
        <v>0.97</v>
      </c>
      <c r="AF320" s="8">
        <v>0</v>
      </c>
      <c r="AG320" s="8">
        <v>0</v>
      </c>
      <c r="AH320" s="98">
        <v>0.98857957961197296</v>
      </c>
      <c r="AI320" s="12" t="s">
        <v>83</v>
      </c>
      <c r="AJ320" s="8" t="s">
        <v>83</v>
      </c>
      <c r="AK320" s="10">
        <v>0</v>
      </c>
      <c r="AL320" s="8">
        <v>300</v>
      </c>
      <c r="AM320" s="8" t="s">
        <v>83</v>
      </c>
      <c r="AN320" s="8" t="s">
        <v>83</v>
      </c>
      <c r="AO320" s="8">
        <v>1</v>
      </c>
      <c r="AP320" s="8">
        <v>7.0000000000000007E-2</v>
      </c>
      <c r="AQ320" s="8">
        <v>0.6</v>
      </c>
      <c r="AR320" s="8" t="s">
        <v>83</v>
      </c>
      <c r="AS320" s="8">
        <v>1</v>
      </c>
      <c r="AT320" s="8">
        <v>-0.32</v>
      </c>
      <c r="AU320" s="8">
        <v>2.56</v>
      </c>
      <c r="AV320" s="8" t="s">
        <v>83</v>
      </c>
      <c r="AW320" s="8">
        <v>1</v>
      </c>
      <c r="AX320" s="8">
        <v>-0.03</v>
      </c>
      <c r="AY320" s="12">
        <v>0.74</v>
      </c>
      <c r="AZ320" s="8" t="s">
        <v>83</v>
      </c>
      <c r="BA320" s="10">
        <v>0</v>
      </c>
      <c r="BB320" s="8">
        <v>200</v>
      </c>
      <c r="BC320" s="8" t="s">
        <v>83</v>
      </c>
      <c r="BD320" s="8" t="s">
        <v>83</v>
      </c>
      <c r="BE320" s="8">
        <v>1</v>
      </c>
      <c r="BF320" s="8">
        <v>-0.08</v>
      </c>
      <c r="BG320" s="8">
        <v>0.65</v>
      </c>
      <c r="BH320" s="8" t="s">
        <v>83</v>
      </c>
      <c r="BI320" s="8">
        <v>1</v>
      </c>
      <c r="BJ320" s="8">
        <v>-3.0000000000000001E-3</v>
      </c>
      <c r="BK320" s="8">
        <v>0.2</v>
      </c>
      <c r="BL320" s="8" t="s">
        <v>83</v>
      </c>
      <c r="BM320" s="8">
        <v>1</v>
      </c>
      <c r="BN320" s="8">
        <v>-0.16</v>
      </c>
      <c r="BO320" s="8">
        <v>1.01</v>
      </c>
      <c r="BP320" s="9" t="s">
        <v>83</v>
      </c>
    </row>
    <row r="321" spans="1:71" ht="12" thickBot="1" x14ac:dyDescent="0.2">
      <c r="A321" t="s">
        <v>349</v>
      </c>
      <c r="B321" s="8" t="s">
        <v>89</v>
      </c>
      <c r="C321" s="8" t="s">
        <v>277</v>
      </c>
      <c r="D321" s="8" t="s">
        <v>234</v>
      </c>
      <c r="E321" s="10">
        <v>0</v>
      </c>
      <c r="F321" s="101">
        <v>30.000030054622101</v>
      </c>
      <c r="G321" s="8">
        <v>0</v>
      </c>
      <c r="H321" s="8">
        <v>0</v>
      </c>
      <c r="I321" s="8">
        <v>1</v>
      </c>
      <c r="J321" s="56">
        <v>-15.3199569226125</v>
      </c>
      <c r="K321" s="56">
        <v>13.8306530136951</v>
      </c>
      <c r="L321" s="8">
        <v>0</v>
      </c>
      <c r="M321" s="8">
        <v>1</v>
      </c>
      <c r="N321" s="8">
        <v>-0.91779999999999995</v>
      </c>
      <c r="O321" s="8">
        <v>8.1574760000000008</v>
      </c>
      <c r="P321" s="8">
        <v>0</v>
      </c>
      <c r="Q321" s="8">
        <v>0</v>
      </c>
      <c r="R321" s="8">
        <v>0.96778260000000005</v>
      </c>
      <c r="S321" s="12">
        <v>0</v>
      </c>
      <c r="T321" s="8">
        <v>0</v>
      </c>
      <c r="U321" s="10">
        <v>0</v>
      </c>
      <c r="V321" s="99">
        <v>20</v>
      </c>
      <c r="W321" s="8">
        <v>0</v>
      </c>
      <c r="X321" s="8">
        <v>0</v>
      </c>
      <c r="Y321" s="8">
        <v>1</v>
      </c>
      <c r="Z321" s="102">
        <v>-9.8895229697761197E-2</v>
      </c>
      <c r="AA321" s="102">
        <v>0.16673917673697999</v>
      </c>
      <c r="AB321" s="8">
        <v>0</v>
      </c>
      <c r="AC321" s="8">
        <v>0</v>
      </c>
      <c r="AD321" s="99">
        <v>31.6049111642971</v>
      </c>
      <c r="AE321" s="8">
        <v>0</v>
      </c>
      <c r="AF321" s="8">
        <v>0</v>
      </c>
      <c r="AG321" s="8">
        <v>0</v>
      </c>
      <c r="AH321" s="98">
        <v>0.47793184742786599</v>
      </c>
      <c r="AI321" s="12">
        <v>0</v>
      </c>
      <c r="AJ321" s="8">
        <v>0</v>
      </c>
      <c r="AK321" s="10">
        <v>1</v>
      </c>
      <c r="AL321" s="8">
        <v>-0.405976</v>
      </c>
      <c r="AM321" s="8">
        <v>2.87906</v>
      </c>
      <c r="AN321" s="8">
        <v>0</v>
      </c>
      <c r="AO321" s="8">
        <v>1</v>
      </c>
      <c r="AP321" s="8">
        <v>-9.1811999999999977E-2</v>
      </c>
      <c r="AQ321" s="8">
        <v>0.75519199999999986</v>
      </c>
      <c r="AR321" s="8">
        <v>0</v>
      </c>
      <c r="AS321" s="8">
        <v>1</v>
      </c>
      <c r="AT321" s="8">
        <v>-0.35991299999999998</v>
      </c>
      <c r="AU321" s="8">
        <v>4.0572999999999997</v>
      </c>
      <c r="AV321" s="8">
        <v>0</v>
      </c>
      <c r="AW321" s="8">
        <v>1</v>
      </c>
      <c r="AX321" s="8">
        <v>-5.2447000000000001E-2</v>
      </c>
      <c r="AY321" s="12">
        <v>0.75364799999999998</v>
      </c>
      <c r="AZ321" s="8">
        <v>0</v>
      </c>
      <c r="BA321" s="10">
        <v>0</v>
      </c>
      <c r="BB321" s="8">
        <v>44.89</v>
      </c>
      <c r="BC321" s="8">
        <v>0</v>
      </c>
      <c r="BD321" s="8">
        <v>0</v>
      </c>
      <c r="BE321" s="8">
        <v>1</v>
      </c>
      <c r="BF321" s="8">
        <v>-5.4156200000000002E-2</v>
      </c>
      <c r="BG321" s="8">
        <v>0.40403</v>
      </c>
      <c r="BH321" s="8">
        <v>0</v>
      </c>
      <c r="BI321" s="8">
        <v>0</v>
      </c>
      <c r="BJ321" s="8">
        <v>0.35149999999999998</v>
      </c>
      <c r="BK321" s="8">
        <v>0</v>
      </c>
      <c r="BL321" s="8">
        <v>0</v>
      </c>
      <c r="BM321" s="8">
        <v>0</v>
      </c>
      <c r="BN321" s="8">
        <v>0.70885200000000004</v>
      </c>
      <c r="BO321" s="8">
        <v>0</v>
      </c>
      <c r="BP321" s="9">
        <v>0</v>
      </c>
      <c r="BQ321">
        <v>82</v>
      </c>
      <c r="BR321">
        <v>0.82</v>
      </c>
      <c r="BS321">
        <v>82</v>
      </c>
    </row>
    <row r="322" spans="1:71" ht="12" thickBot="1" x14ac:dyDescent="0.2">
      <c r="A322" t="s">
        <v>350</v>
      </c>
      <c r="B322" s="8" t="s">
        <v>89</v>
      </c>
      <c r="C322" s="8" t="s">
        <v>277</v>
      </c>
      <c r="D322" s="8" t="s">
        <v>234</v>
      </c>
      <c r="E322" s="10">
        <v>0</v>
      </c>
      <c r="F322" s="101">
        <v>30</v>
      </c>
      <c r="G322" s="8">
        <v>0</v>
      </c>
      <c r="H322" s="8">
        <v>0</v>
      </c>
      <c r="I322" s="8">
        <v>1</v>
      </c>
      <c r="J322" s="56">
        <v>-0.87814605245229105</v>
      </c>
      <c r="K322" s="56">
        <v>9.9112316316524502</v>
      </c>
      <c r="L322" s="8">
        <v>0</v>
      </c>
      <c r="M322" s="8">
        <v>1</v>
      </c>
      <c r="N322" s="8">
        <v>-0.91779999999999995</v>
      </c>
      <c r="O322" s="8">
        <v>8.2831520000000012</v>
      </c>
      <c r="P322" s="8">
        <v>0</v>
      </c>
      <c r="Q322" s="8">
        <v>0</v>
      </c>
      <c r="R322" s="8">
        <v>0.95663520000000002</v>
      </c>
      <c r="S322" s="12">
        <v>0</v>
      </c>
      <c r="T322" s="8">
        <v>0</v>
      </c>
      <c r="U322" s="10">
        <v>0</v>
      </c>
      <c r="V322" s="56">
        <v>20</v>
      </c>
      <c r="W322" s="8">
        <v>0</v>
      </c>
      <c r="X322" s="8">
        <v>0</v>
      </c>
      <c r="Y322" s="8">
        <v>1</v>
      </c>
      <c r="Z322" s="101">
        <v>-9.9998359845335602E-2</v>
      </c>
      <c r="AA322" s="101">
        <v>0.13413210992837901</v>
      </c>
      <c r="AB322" s="8">
        <v>0</v>
      </c>
      <c r="AC322" s="8">
        <v>0</v>
      </c>
      <c r="AD322" s="56">
        <v>33.174910081888498</v>
      </c>
      <c r="AE322" s="8">
        <v>0</v>
      </c>
      <c r="AF322" s="8">
        <v>0</v>
      </c>
      <c r="AG322" s="8">
        <v>0</v>
      </c>
      <c r="AH322" s="103">
        <v>7.0139540114091798E-6</v>
      </c>
      <c r="AI322" s="12">
        <v>0</v>
      </c>
      <c r="AJ322" s="8">
        <v>0</v>
      </c>
      <c r="AK322" s="10">
        <v>1</v>
      </c>
      <c r="AL322" s="105">
        <v>-0.27965200000000001</v>
      </c>
      <c r="AM322" s="105">
        <v>2.3601200000000002</v>
      </c>
      <c r="AN322" s="105">
        <v>0</v>
      </c>
      <c r="AO322" s="105">
        <v>1</v>
      </c>
      <c r="AP322" s="105">
        <v>-6.2904000000000002E-2</v>
      </c>
      <c r="AQ322" s="105">
        <v>0.61126400000000003</v>
      </c>
      <c r="AR322" s="105">
        <v>0</v>
      </c>
      <c r="AS322" s="105">
        <v>1</v>
      </c>
      <c r="AT322" s="105">
        <v>-0.28265700000000005</v>
      </c>
      <c r="AU322" s="105">
        <v>4.5945999999999998</v>
      </c>
      <c r="AV322" s="105">
        <v>0</v>
      </c>
      <c r="AW322" s="8">
        <v>1</v>
      </c>
      <c r="AX322" s="8">
        <v>-3.9838000000000005E-2</v>
      </c>
      <c r="AY322" s="12">
        <v>0.61011599999999999</v>
      </c>
      <c r="AZ322" s="8">
        <v>0</v>
      </c>
      <c r="BA322" s="10">
        <v>0</v>
      </c>
      <c r="BB322" s="8">
        <v>44.89</v>
      </c>
      <c r="BC322" s="8">
        <v>0</v>
      </c>
      <c r="BD322" s="8">
        <v>0</v>
      </c>
      <c r="BE322" s="8">
        <v>1</v>
      </c>
      <c r="BF322" s="8">
        <v>-3.7882399999999997E-2</v>
      </c>
      <c r="BG322" s="8">
        <v>0.33724999999999999</v>
      </c>
      <c r="BH322" s="8">
        <v>0</v>
      </c>
      <c r="BI322" s="8">
        <v>0</v>
      </c>
      <c r="BJ322" s="8">
        <v>0.35149999999999998</v>
      </c>
      <c r="BK322" s="8">
        <v>0</v>
      </c>
      <c r="BL322" s="8">
        <v>0</v>
      </c>
      <c r="BM322" s="8">
        <v>0</v>
      </c>
      <c r="BN322" s="8">
        <v>0.61910399999999999</v>
      </c>
      <c r="BO322" s="8">
        <v>0</v>
      </c>
      <c r="BP322" s="9">
        <v>0</v>
      </c>
      <c r="BQ322">
        <v>64</v>
      </c>
      <c r="BR322">
        <v>0.64</v>
      </c>
      <c r="BS322">
        <v>64</v>
      </c>
    </row>
    <row r="323" spans="1:71" ht="12" thickBot="1" x14ac:dyDescent="0.2">
      <c r="A323" t="s">
        <v>351</v>
      </c>
      <c r="B323" s="8" t="s">
        <v>89</v>
      </c>
      <c r="C323" s="8" t="s">
        <v>277</v>
      </c>
      <c r="D323" s="8" t="s">
        <v>234</v>
      </c>
      <c r="E323" s="8">
        <v>0</v>
      </c>
      <c r="F323" s="101">
        <v>30.0012454604216</v>
      </c>
      <c r="G323" s="8">
        <v>0</v>
      </c>
      <c r="H323" s="8">
        <v>0</v>
      </c>
      <c r="I323" s="8">
        <v>1</v>
      </c>
      <c r="J323" s="56">
        <v>-8.7078705338930202</v>
      </c>
      <c r="K323" s="56">
        <v>13.1189588946537</v>
      </c>
      <c r="L323" s="8">
        <v>0</v>
      </c>
      <c r="M323" s="8">
        <v>1</v>
      </c>
      <c r="N323" s="8">
        <v>-0.91779999999999995</v>
      </c>
      <c r="O323" s="8">
        <v>8.1435120000000012</v>
      </c>
      <c r="P323" s="8">
        <v>0</v>
      </c>
      <c r="Q323" s="8">
        <v>0</v>
      </c>
      <c r="R323" s="8">
        <v>0.96902120000000003</v>
      </c>
      <c r="S323" s="8">
        <v>0</v>
      </c>
      <c r="T323" s="8">
        <v>0</v>
      </c>
      <c r="U323" s="8">
        <v>0</v>
      </c>
      <c r="V323" s="56">
        <v>20</v>
      </c>
      <c r="W323" s="8">
        <v>0</v>
      </c>
      <c r="X323" s="8">
        <v>0</v>
      </c>
      <c r="Y323" s="8">
        <v>1</v>
      </c>
      <c r="Z323" s="101">
        <v>-9.8518447315356805E-2</v>
      </c>
      <c r="AA323" s="101">
        <v>0.10015402200668599</v>
      </c>
      <c r="AB323" s="8">
        <v>0</v>
      </c>
      <c r="AC323" s="8">
        <v>0</v>
      </c>
      <c r="AD323" s="56">
        <v>28.069012203552798</v>
      </c>
      <c r="AE323" s="8">
        <v>0</v>
      </c>
      <c r="AF323" s="8">
        <v>0</v>
      </c>
      <c r="AG323" s="8">
        <v>0</v>
      </c>
      <c r="AH323" s="103">
        <v>2.4631239117985899E-14</v>
      </c>
      <c r="AI323" s="8">
        <v>0</v>
      </c>
      <c r="AJ323" s="8">
        <v>0</v>
      </c>
      <c r="AK323" s="8">
        <v>1</v>
      </c>
      <c r="AL323" s="104">
        <v>-0.42001199999999994</v>
      </c>
      <c r="AM323" s="105">
        <v>2.9367200000000002</v>
      </c>
      <c r="AN323" s="105">
        <v>0</v>
      </c>
      <c r="AO323" s="105">
        <v>1</v>
      </c>
      <c r="AP323" s="106">
        <v>-9.5023999999999997E-2</v>
      </c>
      <c r="AQ323" s="106">
        <v>0.77118399999999987</v>
      </c>
      <c r="AR323" s="105">
        <v>0</v>
      </c>
      <c r="AS323" s="105">
        <v>1</v>
      </c>
      <c r="AT323" s="105">
        <v>-0.36849700000000002</v>
      </c>
      <c r="AU323" s="105">
        <v>3.9976000000000003</v>
      </c>
      <c r="AV323" s="105">
        <v>0</v>
      </c>
      <c r="AW323" s="8">
        <v>1</v>
      </c>
      <c r="AX323" s="8">
        <v>-5.3848E-2</v>
      </c>
      <c r="AY323" s="8">
        <v>0.76959599999999995</v>
      </c>
      <c r="AZ323" s="8">
        <v>0</v>
      </c>
      <c r="BA323" s="8">
        <v>0</v>
      </c>
      <c r="BB323" s="8">
        <v>44.89</v>
      </c>
      <c r="BC323" s="8">
        <v>0</v>
      </c>
      <c r="BD323" s="8">
        <v>0</v>
      </c>
      <c r="BE323" s="8">
        <v>1</v>
      </c>
      <c r="BF323" s="8">
        <v>-5.5964399999999997E-2</v>
      </c>
      <c r="BG323" s="8">
        <v>0.41144999999999998</v>
      </c>
      <c r="BH323" s="8">
        <v>0</v>
      </c>
      <c r="BI323" s="8">
        <v>0</v>
      </c>
      <c r="BJ323" s="8">
        <v>0.35149999999999998</v>
      </c>
      <c r="BK323" s="8">
        <v>0</v>
      </c>
      <c r="BL323" s="8">
        <v>0</v>
      </c>
      <c r="BM323" s="8">
        <v>0</v>
      </c>
      <c r="BN323" s="8">
        <v>0.71882399999999991</v>
      </c>
      <c r="BO323" s="8">
        <v>0</v>
      </c>
      <c r="BP323" s="8">
        <v>0</v>
      </c>
      <c r="BQ323">
        <v>84</v>
      </c>
      <c r="BR323">
        <v>0.84</v>
      </c>
      <c r="BS323">
        <v>84</v>
      </c>
    </row>
    <row r="324" spans="1:71" ht="12" thickBot="1" x14ac:dyDescent="0.2">
      <c r="A324" t="s">
        <v>352</v>
      </c>
      <c r="B324" s="8" t="s">
        <v>89</v>
      </c>
      <c r="C324" s="8" t="s">
        <v>277</v>
      </c>
      <c r="D324" s="8" t="s">
        <v>234</v>
      </c>
      <c r="E324" s="8">
        <v>0</v>
      </c>
      <c r="F324" s="101">
        <v>699.99497142894904</v>
      </c>
      <c r="G324" s="8">
        <v>0</v>
      </c>
      <c r="H324" s="8">
        <v>0</v>
      </c>
      <c r="I324" s="8">
        <v>1</v>
      </c>
      <c r="J324" s="56">
        <v>23.287480676143399</v>
      </c>
      <c r="K324" s="56">
        <v>1.00096459739951</v>
      </c>
      <c r="L324" s="8">
        <v>0</v>
      </c>
      <c r="M324" s="8">
        <v>1</v>
      </c>
      <c r="N324" s="8">
        <v>-0.91779999999999995</v>
      </c>
      <c r="O324" s="8">
        <v>8.1784220000000012</v>
      </c>
      <c r="P324" s="8">
        <v>0</v>
      </c>
      <c r="Q324" s="8">
        <v>0</v>
      </c>
      <c r="R324" s="8">
        <v>0.96592470000000008</v>
      </c>
      <c r="S324" s="8">
        <v>0</v>
      </c>
      <c r="T324" s="8">
        <v>0</v>
      </c>
      <c r="U324" s="8">
        <v>0</v>
      </c>
      <c r="V324" s="56">
        <v>20</v>
      </c>
      <c r="W324" s="8">
        <v>0</v>
      </c>
      <c r="X324" s="8">
        <v>0</v>
      </c>
      <c r="Y324" s="8">
        <v>1</v>
      </c>
      <c r="Z324" s="101">
        <v>-8.0303911512127304E-2</v>
      </c>
      <c r="AA324" s="101">
        <v>0.11355864823289499</v>
      </c>
      <c r="AB324" s="8">
        <v>0</v>
      </c>
      <c r="AC324" s="8">
        <v>0</v>
      </c>
      <c r="AD324" s="56">
        <v>27.188736327483799</v>
      </c>
      <c r="AE324" s="8">
        <v>0</v>
      </c>
      <c r="AF324" s="8">
        <v>0</v>
      </c>
      <c r="AG324" s="8">
        <v>0</v>
      </c>
      <c r="AH324" s="103">
        <v>1.3183907485166099E-6</v>
      </c>
      <c r="AI324" s="8">
        <v>0</v>
      </c>
      <c r="AJ324" s="8">
        <v>0</v>
      </c>
      <c r="AK324" s="8">
        <v>1</v>
      </c>
      <c r="AL324" s="104">
        <v>-0.38492199999999999</v>
      </c>
      <c r="AM324" s="105">
        <v>2.7925700000000004</v>
      </c>
      <c r="AN324" s="105">
        <v>0</v>
      </c>
      <c r="AO324" s="105">
        <v>1</v>
      </c>
      <c r="AP324" s="106">
        <v>-8.6993999999999988E-2</v>
      </c>
      <c r="AQ324" s="106">
        <v>0.73120399999999997</v>
      </c>
      <c r="AR324" s="105">
        <v>0</v>
      </c>
      <c r="AS324" s="105">
        <v>1</v>
      </c>
      <c r="AT324" s="105">
        <v>-0.34703700000000004</v>
      </c>
      <c r="AU324" s="105">
        <v>4.1468499999999997</v>
      </c>
      <c r="AV324" s="105">
        <v>0</v>
      </c>
      <c r="AW324" s="8">
        <v>1</v>
      </c>
      <c r="AX324" s="8">
        <v>-5.0345500000000008E-2</v>
      </c>
      <c r="AY324" s="8">
        <v>0.72972599999999999</v>
      </c>
      <c r="AZ324" s="8">
        <v>0</v>
      </c>
      <c r="BA324" s="8">
        <v>0</v>
      </c>
      <c r="BB324" s="8">
        <v>44.89</v>
      </c>
      <c r="BC324" s="8">
        <v>0</v>
      </c>
      <c r="BD324" s="8">
        <v>0</v>
      </c>
      <c r="BE324" s="8">
        <v>1</v>
      </c>
      <c r="BF324" s="8">
        <v>-5.1443900000000015E-2</v>
      </c>
      <c r="BG324" s="8">
        <v>0.39290000000000003</v>
      </c>
      <c r="BH324" s="8">
        <v>0</v>
      </c>
      <c r="BI324" s="8">
        <v>0</v>
      </c>
      <c r="BJ324" s="8">
        <v>0.35149999999999998</v>
      </c>
      <c r="BK324" s="8">
        <v>0</v>
      </c>
      <c r="BL324" s="8">
        <v>0</v>
      </c>
      <c r="BM324" s="8">
        <v>0</v>
      </c>
      <c r="BN324" s="8">
        <v>0.69389400000000001</v>
      </c>
      <c r="BO324" s="8">
        <v>0</v>
      </c>
      <c r="BP324" s="8">
        <v>0</v>
      </c>
      <c r="BQ324">
        <v>79</v>
      </c>
      <c r="BR324">
        <v>0.79</v>
      </c>
      <c r="BS324">
        <v>79</v>
      </c>
    </row>
    <row r="325" spans="1:71" ht="12" thickBot="1" x14ac:dyDescent="0.2">
      <c r="A325" t="s">
        <v>353</v>
      </c>
      <c r="B325" s="8" t="s">
        <v>89</v>
      </c>
      <c r="C325" s="8" t="s">
        <v>277</v>
      </c>
      <c r="D325" s="8" t="s">
        <v>234</v>
      </c>
      <c r="E325" s="10">
        <v>0</v>
      </c>
      <c r="F325" s="101">
        <v>698.61142357652398</v>
      </c>
      <c r="G325" s="8">
        <v>0</v>
      </c>
      <c r="H325" s="8">
        <v>0</v>
      </c>
      <c r="I325" s="8">
        <v>1</v>
      </c>
      <c r="J325" s="56">
        <v>-1.2738883331080399</v>
      </c>
      <c r="K325" s="56">
        <v>7.8077664515212497</v>
      </c>
      <c r="L325" s="8">
        <v>0</v>
      </c>
      <c r="M325" s="8">
        <v>1</v>
      </c>
      <c r="N325" s="8">
        <v>-0.91779999999999995</v>
      </c>
      <c r="O325" s="8">
        <v>8.2622060000000008</v>
      </c>
      <c r="P325" s="8">
        <v>0</v>
      </c>
      <c r="Q325" s="8">
        <v>0</v>
      </c>
      <c r="R325" s="8">
        <v>0.9584931000000001</v>
      </c>
      <c r="S325" s="12">
        <v>0</v>
      </c>
      <c r="T325" s="8">
        <v>0</v>
      </c>
      <c r="U325" s="10">
        <v>0</v>
      </c>
      <c r="V325" s="56">
        <v>20</v>
      </c>
      <c r="W325" s="8">
        <v>0</v>
      </c>
      <c r="X325" s="8">
        <v>0</v>
      </c>
      <c r="Y325" s="8">
        <v>1</v>
      </c>
      <c r="Z325" s="101">
        <v>4.5901287371963799E-2</v>
      </c>
      <c r="AA325" s="101">
        <v>0.10417667932558999</v>
      </c>
      <c r="AB325" s="8">
        <v>0</v>
      </c>
      <c r="AC325" s="8">
        <v>0</v>
      </c>
      <c r="AD325" s="56">
        <v>31.252650976068701</v>
      </c>
      <c r="AE325" s="8">
        <v>0</v>
      </c>
      <c r="AF325" s="8">
        <v>0</v>
      </c>
      <c r="AG325" s="8">
        <v>0</v>
      </c>
      <c r="AH325" s="103">
        <v>1.28576314109282E-6</v>
      </c>
      <c r="AI325" s="12">
        <v>0</v>
      </c>
      <c r="AJ325" s="8">
        <v>0</v>
      </c>
      <c r="AK325" s="10">
        <v>1</v>
      </c>
      <c r="AL325" s="8">
        <v>-0.30070600000000003</v>
      </c>
      <c r="AM325" s="8">
        <v>2.4466100000000002</v>
      </c>
      <c r="AN325" s="8">
        <v>0</v>
      </c>
      <c r="AO325" s="8">
        <v>1</v>
      </c>
      <c r="AP325" s="8">
        <v>-6.7722000000000004E-2</v>
      </c>
      <c r="AQ325" s="8">
        <v>0.63525199999999993</v>
      </c>
      <c r="AR325" s="8">
        <v>0</v>
      </c>
      <c r="AS325" s="8">
        <v>1</v>
      </c>
      <c r="AT325" s="8">
        <v>-0.29553300000000005</v>
      </c>
      <c r="AU325" s="8">
        <v>4.5050499999999998</v>
      </c>
      <c r="AV325" s="8">
        <v>0</v>
      </c>
      <c r="AW325" s="8">
        <v>1</v>
      </c>
      <c r="AX325" s="8">
        <v>-4.1939500000000005E-2</v>
      </c>
      <c r="AY325" s="12">
        <v>0.63403799999999999</v>
      </c>
      <c r="AZ325" s="8">
        <v>0</v>
      </c>
      <c r="BA325" s="10">
        <v>0</v>
      </c>
      <c r="BB325" s="8">
        <v>44.89</v>
      </c>
      <c r="BC325" s="8">
        <v>0</v>
      </c>
      <c r="BD325" s="8">
        <v>0</v>
      </c>
      <c r="BE325" s="8">
        <v>1</v>
      </c>
      <c r="BF325" s="8">
        <v>-4.0594700000000011E-2</v>
      </c>
      <c r="BG325" s="8">
        <v>0.34838000000000002</v>
      </c>
      <c r="BH325" s="8">
        <v>0</v>
      </c>
      <c r="BI325" s="8">
        <v>0</v>
      </c>
      <c r="BJ325" s="8">
        <v>0.35149999999999998</v>
      </c>
      <c r="BK325" s="8">
        <v>0</v>
      </c>
      <c r="BL325" s="8">
        <v>0</v>
      </c>
      <c r="BM325" s="8">
        <v>0</v>
      </c>
      <c r="BN325" s="8">
        <v>0.63406200000000001</v>
      </c>
      <c r="BO325" s="8">
        <v>0</v>
      </c>
      <c r="BP325" s="9">
        <v>0</v>
      </c>
      <c r="BQ325">
        <v>67</v>
      </c>
      <c r="BR325">
        <v>0.67</v>
      </c>
      <c r="BS325">
        <v>67</v>
      </c>
    </row>
    <row r="326" spans="1:71" ht="12" thickBot="1" x14ac:dyDescent="0.2">
      <c r="A326" t="s">
        <v>354</v>
      </c>
      <c r="B326" s="8" t="s">
        <v>89</v>
      </c>
      <c r="C326" s="8" t="s">
        <v>277</v>
      </c>
      <c r="D326" s="8" t="s">
        <v>234</v>
      </c>
      <c r="E326" s="10">
        <v>0</v>
      </c>
      <c r="F326" s="101">
        <v>699.998822880793</v>
      </c>
      <c r="G326" s="8">
        <v>0</v>
      </c>
      <c r="H326" s="8">
        <v>0</v>
      </c>
      <c r="I326" s="8">
        <v>1</v>
      </c>
      <c r="J326" s="56">
        <v>-16.8196871083404</v>
      </c>
      <c r="K326" s="56">
        <v>15.096588214895799</v>
      </c>
      <c r="L326" s="8">
        <v>0</v>
      </c>
      <c r="M326" s="8">
        <v>1</v>
      </c>
      <c r="N326" s="8">
        <v>-0.91779999999999995</v>
      </c>
      <c r="O326" s="8">
        <v>8.2691879999999998</v>
      </c>
      <c r="P326" s="8">
        <v>0</v>
      </c>
      <c r="Q326" s="8">
        <v>0</v>
      </c>
      <c r="R326" s="8">
        <v>0.9578738</v>
      </c>
      <c r="S326" s="12">
        <v>0</v>
      </c>
      <c r="T326" s="8">
        <v>0</v>
      </c>
      <c r="U326" s="10">
        <v>0</v>
      </c>
      <c r="V326" s="56">
        <v>20</v>
      </c>
      <c r="W326" s="8">
        <v>0</v>
      </c>
      <c r="X326" s="8">
        <v>0</v>
      </c>
      <c r="Y326" s="8">
        <v>1</v>
      </c>
      <c r="Z326" s="101">
        <v>-6.7925593738383305E-2</v>
      </c>
      <c r="AA326" s="101">
        <v>0.16517098312422601</v>
      </c>
      <c r="AB326" s="8">
        <v>0</v>
      </c>
      <c r="AC326" s="8">
        <v>0</v>
      </c>
      <c r="AD326" s="100">
        <v>35.491485714255496</v>
      </c>
      <c r="AE326" s="8">
        <v>0</v>
      </c>
      <c r="AF326" s="8">
        <v>0</v>
      </c>
      <c r="AG326" s="8">
        <v>0</v>
      </c>
      <c r="AH326" s="103">
        <v>1.28507648968395E-6</v>
      </c>
      <c r="AI326" s="12">
        <v>0</v>
      </c>
      <c r="AJ326" s="8">
        <v>0</v>
      </c>
      <c r="AK326" s="10">
        <v>1</v>
      </c>
      <c r="AL326" s="8">
        <v>-0.29368799999999995</v>
      </c>
      <c r="AM326" s="8">
        <v>2.41778</v>
      </c>
      <c r="AN326" s="8">
        <v>0</v>
      </c>
      <c r="AO326" s="8">
        <v>1</v>
      </c>
      <c r="AP326" s="8">
        <v>-6.6116000000000008E-2</v>
      </c>
      <c r="AQ326" s="8">
        <v>0.62725600000000004</v>
      </c>
      <c r="AR326" s="8">
        <v>0</v>
      </c>
      <c r="AS326" s="8">
        <v>1</v>
      </c>
      <c r="AT326" s="8">
        <v>-0.29124100000000003</v>
      </c>
      <c r="AU326" s="8">
        <v>4.5349000000000004</v>
      </c>
      <c r="AV326" s="8">
        <v>0</v>
      </c>
      <c r="AW326" s="8">
        <v>1</v>
      </c>
      <c r="AX326" s="8">
        <v>-4.1239000000000005E-2</v>
      </c>
      <c r="AY326" s="12">
        <v>0.62606399999999995</v>
      </c>
      <c r="AZ326" s="8">
        <v>0</v>
      </c>
      <c r="BA326" s="10">
        <v>0</v>
      </c>
      <c r="BB326" s="8">
        <v>44.89</v>
      </c>
      <c r="BC326" s="8">
        <v>0</v>
      </c>
      <c r="BD326" s="8">
        <v>0</v>
      </c>
      <c r="BE326" s="8">
        <v>1</v>
      </c>
      <c r="BF326" s="8">
        <v>-3.9690600000000006E-2</v>
      </c>
      <c r="BG326" s="8">
        <v>0.34467000000000003</v>
      </c>
      <c r="BH326" s="8">
        <v>0</v>
      </c>
      <c r="BI326" s="8">
        <v>0</v>
      </c>
      <c r="BJ326" s="8">
        <v>0.35149999999999998</v>
      </c>
      <c r="BK326" s="8">
        <v>0</v>
      </c>
      <c r="BL326" s="8">
        <v>0</v>
      </c>
      <c r="BM326" s="8">
        <v>0</v>
      </c>
      <c r="BN326" s="8">
        <v>0.62907599999999997</v>
      </c>
      <c r="BO326" s="8">
        <v>0</v>
      </c>
      <c r="BP326" s="9">
        <v>0</v>
      </c>
      <c r="BQ326">
        <v>66</v>
      </c>
      <c r="BR326">
        <v>0.66</v>
      </c>
      <c r="BS326">
        <v>66</v>
      </c>
    </row>
    <row r="327" spans="1:71" ht="12" thickBot="1" x14ac:dyDescent="0.2">
      <c r="A327" t="s">
        <v>355</v>
      </c>
      <c r="B327" s="8" t="s">
        <v>89</v>
      </c>
      <c r="C327" s="8" t="s">
        <v>277</v>
      </c>
      <c r="D327" s="8" t="s">
        <v>234</v>
      </c>
      <c r="E327" s="10">
        <v>0</v>
      </c>
      <c r="F327" s="101">
        <v>32.467026821633198</v>
      </c>
      <c r="G327" s="8">
        <v>0</v>
      </c>
      <c r="H327" s="8">
        <v>0</v>
      </c>
      <c r="I327" s="8">
        <v>1</v>
      </c>
      <c r="J327" s="56">
        <v>-7.0666384540163802</v>
      </c>
      <c r="K327" s="56">
        <v>6.8739378295960201</v>
      </c>
      <c r="L327" s="8">
        <v>0</v>
      </c>
      <c r="M327" s="8">
        <v>1</v>
      </c>
      <c r="N327" s="8">
        <v>-0.91779999999999995</v>
      </c>
      <c r="O327" s="8">
        <v>8.2552240000000001</v>
      </c>
      <c r="P327" s="8">
        <v>0</v>
      </c>
      <c r="Q327" s="8">
        <v>0</v>
      </c>
      <c r="R327" s="8">
        <v>0.95911240000000009</v>
      </c>
      <c r="S327" s="12">
        <v>0</v>
      </c>
      <c r="T327" s="8">
        <v>0</v>
      </c>
      <c r="U327" s="10">
        <v>0</v>
      </c>
      <c r="V327" s="56">
        <v>20</v>
      </c>
      <c r="W327" s="8">
        <v>0</v>
      </c>
      <c r="X327" s="8">
        <v>0</v>
      </c>
      <c r="Y327" s="8">
        <v>1</v>
      </c>
      <c r="Z327" s="101">
        <v>9.8434151075910498E-2</v>
      </c>
      <c r="AA327" s="101">
        <v>0.24820878398874799</v>
      </c>
      <c r="AB327" s="8">
        <v>0</v>
      </c>
      <c r="AC327" s="8">
        <v>0</v>
      </c>
      <c r="AD327" s="100">
        <v>5.9587031054476496</v>
      </c>
      <c r="AE327" s="8">
        <v>0</v>
      </c>
      <c r="AF327" s="8">
        <v>0</v>
      </c>
      <c r="AG327" s="8">
        <v>0</v>
      </c>
      <c r="AH327" s="98">
        <v>0.100549632645305</v>
      </c>
      <c r="AI327" s="12">
        <v>0</v>
      </c>
      <c r="AJ327" s="8">
        <v>0</v>
      </c>
      <c r="AK327" s="10">
        <v>1</v>
      </c>
      <c r="AL327" s="8">
        <v>-0.307724</v>
      </c>
      <c r="AM327" s="8">
        <v>2.4754400000000003</v>
      </c>
      <c r="AN327" s="8">
        <v>0</v>
      </c>
      <c r="AO327" s="8">
        <v>1</v>
      </c>
      <c r="AP327" s="8">
        <v>-6.9328000000000001E-2</v>
      </c>
      <c r="AQ327" s="8">
        <v>0.64324800000000004</v>
      </c>
      <c r="AR327" s="8">
        <v>0</v>
      </c>
      <c r="AS327" s="8">
        <v>1</v>
      </c>
      <c r="AT327" s="8">
        <v>-0.29982500000000006</v>
      </c>
      <c r="AU327" s="8">
        <v>4.4751999999999992</v>
      </c>
      <c r="AV327" s="8">
        <v>0</v>
      </c>
      <c r="AW327" s="8">
        <v>1</v>
      </c>
      <c r="AX327" s="8">
        <v>-4.2640000000000004E-2</v>
      </c>
      <c r="AY327" s="12">
        <v>0.64201200000000003</v>
      </c>
      <c r="AZ327" s="8">
        <v>0</v>
      </c>
      <c r="BA327" s="10">
        <v>0</v>
      </c>
      <c r="BB327" s="8">
        <v>44.89</v>
      </c>
      <c r="BC327" s="8">
        <v>0</v>
      </c>
      <c r="BD327" s="8">
        <v>0</v>
      </c>
      <c r="BE327" s="8">
        <v>1</v>
      </c>
      <c r="BF327" s="8">
        <v>-4.1498800000000002E-2</v>
      </c>
      <c r="BG327" s="8">
        <v>0.35209000000000001</v>
      </c>
      <c r="BH327" s="8">
        <v>0</v>
      </c>
      <c r="BI327" s="8">
        <v>0</v>
      </c>
      <c r="BJ327" s="8">
        <v>0.35149999999999998</v>
      </c>
      <c r="BK327" s="8">
        <v>0</v>
      </c>
      <c r="BL327" s="8">
        <v>0</v>
      </c>
      <c r="BM327" s="8">
        <v>0</v>
      </c>
      <c r="BN327" s="8">
        <v>0.63904800000000006</v>
      </c>
      <c r="BO327" s="8">
        <v>0</v>
      </c>
      <c r="BP327" s="9">
        <v>0</v>
      </c>
      <c r="BQ327">
        <v>68</v>
      </c>
      <c r="BR327">
        <v>0.68</v>
      </c>
      <c r="BS327">
        <v>68</v>
      </c>
    </row>
    <row r="328" spans="1:71" ht="12" thickBot="1" x14ac:dyDescent="0.2">
      <c r="A328" t="s">
        <v>356</v>
      </c>
      <c r="B328" s="8" t="s">
        <v>89</v>
      </c>
      <c r="C328" s="8" t="s">
        <v>277</v>
      </c>
      <c r="D328" s="8" t="s">
        <v>234</v>
      </c>
      <c r="E328" s="10">
        <v>0</v>
      </c>
      <c r="F328" s="101">
        <v>699.99485130446396</v>
      </c>
      <c r="G328" s="8">
        <v>0</v>
      </c>
      <c r="H328" s="8">
        <v>0</v>
      </c>
      <c r="I328" s="8">
        <v>1</v>
      </c>
      <c r="J328" s="56">
        <v>2.1681492549937702</v>
      </c>
      <c r="K328" s="56">
        <v>1.0007016850373001</v>
      </c>
      <c r="L328" s="8">
        <v>0</v>
      </c>
      <c r="M328" s="8">
        <v>1</v>
      </c>
      <c r="N328" s="8">
        <v>-0.91779999999999995</v>
      </c>
      <c r="O328" s="8">
        <v>8.3809000000000005</v>
      </c>
      <c r="P328" s="8">
        <v>0</v>
      </c>
      <c r="Q328" s="8">
        <v>0</v>
      </c>
      <c r="R328" s="8">
        <v>0.94796500000000006</v>
      </c>
      <c r="S328" s="12">
        <v>0</v>
      </c>
      <c r="T328" s="8">
        <v>0</v>
      </c>
      <c r="U328" s="10">
        <v>0</v>
      </c>
      <c r="V328" s="56">
        <v>20</v>
      </c>
      <c r="W328" s="8">
        <v>0</v>
      </c>
      <c r="X328" s="8">
        <v>0</v>
      </c>
      <c r="Y328" s="8">
        <v>1</v>
      </c>
      <c r="Z328" s="101">
        <v>-9.9999999999956499E-2</v>
      </c>
      <c r="AA328" s="101">
        <v>0.263430642542618</v>
      </c>
      <c r="AB328" s="8">
        <v>0</v>
      </c>
      <c r="AC328" s="8">
        <v>0</v>
      </c>
      <c r="AD328" s="56">
        <v>8.3671319130722104</v>
      </c>
      <c r="AE328" s="8">
        <v>0</v>
      </c>
      <c r="AF328" s="8">
        <v>0</v>
      </c>
      <c r="AG328" s="8">
        <v>0</v>
      </c>
      <c r="AH328" s="98">
        <v>0.72080570991976201</v>
      </c>
      <c r="AI328" s="12">
        <v>0</v>
      </c>
      <c r="AJ328" s="8">
        <v>0</v>
      </c>
      <c r="AK328" s="10">
        <v>1</v>
      </c>
      <c r="AL328" s="8">
        <v>-0.18139999999999998</v>
      </c>
      <c r="AM328" s="8">
        <v>1.9565000000000001</v>
      </c>
      <c r="AN328" s="8">
        <v>0</v>
      </c>
      <c r="AO328" s="8">
        <v>1</v>
      </c>
      <c r="AP328" s="8">
        <v>-4.0419999999999998E-2</v>
      </c>
      <c r="AQ328" s="8">
        <v>0.49931999999999999</v>
      </c>
      <c r="AR328" s="8">
        <v>0</v>
      </c>
      <c r="AS328" s="8">
        <v>1</v>
      </c>
      <c r="AT328" s="8">
        <v>-0.22256900000000002</v>
      </c>
      <c r="AU328" s="8">
        <v>5.0125000000000002</v>
      </c>
      <c r="AV328" s="8">
        <v>0</v>
      </c>
      <c r="AW328" s="8">
        <v>1</v>
      </c>
      <c r="AX328" s="8">
        <v>-3.0031000000000002E-2</v>
      </c>
      <c r="AY328" s="12">
        <v>0.49847999999999998</v>
      </c>
      <c r="AZ328" s="8">
        <v>0</v>
      </c>
      <c r="BA328" s="10">
        <v>0</v>
      </c>
      <c r="BB328" s="8">
        <v>44.89</v>
      </c>
      <c r="BC328" s="8">
        <v>0</v>
      </c>
      <c r="BD328" s="8">
        <v>0</v>
      </c>
      <c r="BE328" s="8">
        <v>1</v>
      </c>
      <c r="BF328" s="8">
        <v>-2.5225000000000001E-2</v>
      </c>
      <c r="BG328" s="8">
        <v>0.28531000000000001</v>
      </c>
      <c r="BH328" s="8">
        <v>0</v>
      </c>
      <c r="BI328" s="8">
        <v>0</v>
      </c>
      <c r="BJ328" s="8">
        <v>0.35149999999999998</v>
      </c>
      <c r="BK328" s="8">
        <v>0</v>
      </c>
      <c r="BL328" s="8">
        <v>0</v>
      </c>
      <c r="BM328" s="8">
        <v>0</v>
      </c>
      <c r="BN328" s="8">
        <v>0.54930000000000001</v>
      </c>
      <c r="BO328" s="8">
        <v>0</v>
      </c>
      <c r="BP328" s="9">
        <v>0</v>
      </c>
      <c r="BQ328">
        <v>50</v>
      </c>
      <c r="BR328">
        <v>0.5</v>
      </c>
      <c r="BS328">
        <v>50</v>
      </c>
    </row>
    <row r="329" spans="1:71" ht="12" thickBot="1" x14ac:dyDescent="0.2">
      <c r="A329" t="s">
        <v>357</v>
      </c>
      <c r="B329" s="8" t="s">
        <v>89</v>
      </c>
      <c r="C329" s="8" t="s">
        <v>277</v>
      </c>
      <c r="D329" s="8" t="s">
        <v>234</v>
      </c>
      <c r="E329" s="10">
        <v>0</v>
      </c>
      <c r="F329" s="101">
        <v>700</v>
      </c>
      <c r="G329" s="8">
        <v>0</v>
      </c>
      <c r="H329" s="8">
        <v>0</v>
      </c>
      <c r="I329" s="8">
        <v>1</v>
      </c>
      <c r="J329" s="56">
        <v>5.1578341276544801</v>
      </c>
      <c r="K329" s="56">
        <v>1.00020797316884</v>
      </c>
      <c r="L329" s="8">
        <v>0</v>
      </c>
      <c r="M329" s="8">
        <v>1</v>
      </c>
      <c r="N329" s="8">
        <v>-0.91779999999999995</v>
      </c>
      <c r="O329" s="8">
        <v>8.3110800000000005</v>
      </c>
      <c r="P329" s="8">
        <v>0</v>
      </c>
      <c r="Q329" s="8">
        <v>0</v>
      </c>
      <c r="R329" s="8">
        <v>0.95415800000000006</v>
      </c>
      <c r="S329" s="12">
        <v>0</v>
      </c>
      <c r="T329" s="8">
        <v>0</v>
      </c>
      <c r="U329" s="10">
        <v>0</v>
      </c>
      <c r="V329" s="56">
        <v>20</v>
      </c>
      <c r="W329" s="8">
        <v>0</v>
      </c>
      <c r="X329" s="8">
        <v>0</v>
      </c>
      <c r="Y329" s="8">
        <v>1</v>
      </c>
      <c r="Z329" s="101">
        <v>-8.27943163179123E-2</v>
      </c>
      <c r="AA329" s="101">
        <v>0.229903208346868</v>
      </c>
      <c r="AB329" s="8">
        <v>0</v>
      </c>
      <c r="AC329" s="8">
        <v>0</v>
      </c>
      <c r="AD329" s="56">
        <v>15.650417527948999</v>
      </c>
      <c r="AE329" s="8">
        <v>0</v>
      </c>
      <c r="AF329" s="8">
        <v>0</v>
      </c>
      <c r="AG329" s="8">
        <v>0</v>
      </c>
      <c r="AH329" s="98">
        <v>0.50812797043782698</v>
      </c>
      <c r="AI329" s="12">
        <v>0</v>
      </c>
      <c r="AJ329" s="8">
        <v>0</v>
      </c>
      <c r="AK329" s="10">
        <v>1</v>
      </c>
      <c r="AL329" s="8">
        <v>-0.25157999999999991</v>
      </c>
      <c r="AM329" s="8">
        <v>2.2448000000000001</v>
      </c>
      <c r="AN329" s="8">
        <v>0</v>
      </c>
      <c r="AO329" s="8">
        <v>1</v>
      </c>
      <c r="AP329" s="8">
        <v>-5.6479999999999989E-2</v>
      </c>
      <c r="AQ329" s="8">
        <v>0.57928000000000002</v>
      </c>
      <c r="AR329" s="8">
        <v>0</v>
      </c>
      <c r="AS329" s="8">
        <v>1</v>
      </c>
      <c r="AT329" s="8">
        <v>-0.26548900000000003</v>
      </c>
      <c r="AU329" s="8">
        <v>4.7140000000000004</v>
      </c>
      <c r="AV329" s="8">
        <v>0</v>
      </c>
      <c r="AW329" s="8">
        <v>1</v>
      </c>
      <c r="AX329" s="8">
        <v>-3.7035999999999999E-2</v>
      </c>
      <c r="AY329" s="12">
        <v>0.57821999999999996</v>
      </c>
      <c r="AZ329" s="8">
        <v>0</v>
      </c>
      <c r="BA329" s="10">
        <v>0</v>
      </c>
      <c r="BB329" s="8">
        <v>44.89</v>
      </c>
      <c r="BC329" s="8">
        <v>0</v>
      </c>
      <c r="BD329" s="8">
        <v>0</v>
      </c>
      <c r="BE329" s="8">
        <v>1</v>
      </c>
      <c r="BF329" s="8">
        <v>-3.4266000000000005E-2</v>
      </c>
      <c r="BG329" s="8">
        <v>0.32240999999999997</v>
      </c>
      <c r="BH329" s="8">
        <v>0</v>
      </c>
      <c r="BI329" s="8">
        <v>0</v>
      </c>
      <c r="BJ329" s="8">
        <v>0.35149999999999998</v>
      </c>
      <c r="BK329" s="8">
        <v>0</v>
      </c>
      <c r="BL329" s="8">
        <v>0</v>
      </c>
      <c r="BM329" s="8">
        <v>0</v>
      </c>
      <c r="BN329" s="8">
        <v>0.59915999999999991</v>
      </c>
      <c r="BO329" s="8">
        <v>0</v>
      </c>
      <c r="BP329" s="9">
        <v>0</v>
      </c>
      <c r="BQ329">
        <v>60</v>
      </c>
      <c r="BR329">
        <v>0.6</v>
      </c>
      <c r="BS329">
        <v>60</v>
      </c>
    </row>
    <row r="330" spans="1:71" ht="12" thickBot="1" x14ac:dyDescent="0.2">
      <c r="A330" t="s">
        <v>358</v>
      </c>
      <c r="B330" s="8" t="s">
        <v>89</v>
      </c>
      <c r="C330" s="8" t="s">
        <v>277</v>
      </c>
      <c r="D330" s="8" t="s">
        <v>234</v>
      </c>
      <c r="E330" s="10">
        <v>0</v>
      </c>
      <c r="F330" s="101">
        <v>699.99998597223805</v>
      </c>
      <c r="G330" s="8">
        <v>0</v>
      </c>
      <c r="H330" s="8">
        <v>0</v>
      </c>
      <c r="I330" s="8">
        <v>1</v>
      </c>
      <c r="J330" s="56">
        <v>5.2826835675255097</v>
      </c>
      <c r="K330" s="56">
        <v>1.00000000000003</v>
      </c>
      <c r="L330" s="8">
        <v>0</v>
      </c>
      <c r="M330" s="8">
        <v>1</v>
      </c>
      <c r="N330" s="8">
        <v>-0.91779999999999995</v>
      </c>
      <c r="O330" s="8">
        <v>8.3110800000000005</v>
      </c>
      <c r="P330" s="8">
        <v>0</v>
      </c>
      <c r="Q330" s="8">
        <v>0</v>
      </c>
      <c r="R330" s="8">
        <v>0.95415800000000006</v>
      </c>
      <c r="S330" s="12">
        <v>0</v>
      </c>
      <c r="T330" s="8">
        <v>0</v>
      </c>
      <c r="U330" s="10">
        <v>0</v>
      </c>
      <c r="V330" s="56">
        <v>20</v>
      </c>
      <c r="W330" s="8">
        <v>0</v>
      </c>
      <c r="X330" s="8">
        <v>0</v>
      </c>
      <c r="Y330" s="8">
        <v>1</v>
      </c>
      <c r="Z330" s="101">
        <v>-9.9968545282743002E-2</v>
      </c>
      <c r="AA330" s="101">
        <v>0.17836075487304301</v>
      </c>
      <c r="AB330" s="8">
        <v>0</v>
      </c>
      <c r="AC330" s="8">
        <v>0</v>
      </c>
      <c r="AD330" s="56">
        <v>11.477812937644799</v>
      </c>
      <c r="AE330" s="8">
        <v>0</v>
      </c>
      <c r="AF330" s="8">
        <v>0</v>
      </c>
      <c r="AG330" s="8">
        <v>0</v>
      </c>
      <c r="AH330" s="98">
        <v>0.62765646689676202</v>
      </c>
      <c r="AI330" s="12">
        <v>0</v>
      </c>
      <c r="AJ330" s="8">
        <v>0</v>
      </c>
      <c r="AK330" s="10">
        <v>1</v>
      </c>
      <c r="AL330" s="8">
        <v>-0.25157999999999991</v>
      </c>
      <c r="AM330" s="8">
        <v>2.2448000000000001</v>
      </c>
      <c r="AN330" s="8">
        <v>0</v>
      </c>
      <c r="AO330" s="8">
        <v>1</v>
      </c>
      <c r="AP330" s="8">
        <v>-5.6479999999999989E-2</v>
      </c>
      <c r="AQ330" s="8">
        <v>0.57928000000000002</v>
      </c>
      <c r="AR330" s="8">
        <v>0</v>
      </c>
      <c r="AS330" s="8">
        <v>1</v>
      </c>
      <c r="AT330" s="8">
        <v>-0.26548900000000003</v>
      </c>
      <c r="AU330" s="8">
        <v>4.7140000000000004</v>
      </c>
      <c r="AV330" s="8">
        <v>0</v>
      </c>
      <c r="AW330" s="8">
        <v>1</v>
      </c>
      <c r="AX330" s="8">
        <v>-3.7035999999999999E-2</v>
      </c>
      <c r="AY330" s="12">
        <v>0.57821999999999996</v>
      </c>
      <c r="AZ330" s="8">
        <v>0</v>
      </c>
      <c r="BA330" s="10">
        <v>0</v>
      </c>
      <c r="BB330" s="8">
        <v>44.89</v>
      </c>
      <c r="BC330" s="8">
        <v>0</v>
      </c>
      <c r="BD330" s="8">
        <v>0</v>
      </c>
      <c r="BE330" s="8">
        <v>1</v>
      </c>
      <c r="BF330" s="8">
        <v>-3.4266000000000005E-2</v>
      </c>
      <c r="BG330" s="8">
        <v>0.32240999999999997</v>
      </c>
      <c r="BH330" s="8">
        <v>0</v>
      </c>
      <c r="BI330" s="8">
        <v>0</v>
      </c>
      <c r="BJ330" s="8">
        <v>0.35149999999999998</v>
      </c>
      <c r="BK330" s="8">
        <v>0</v>
      </c>
      <c r="BL330" s="8">
        <v>0</v>
      </c>
      <c r="BM330" s="8">
        <v>0</v>
      </c>
      <c r="BN330" s="8">
        <v>0.59915999999999991</v>
      </c>
      <c r="BO330" s="8">
        <v>0</v>
      </c>
      <c r="BP330" s="9">
        <v>0</v>
      </c>
      <c r="BQ330">
        <v>60</v>
      </c>
      <c r="BR330">
        <v>0.6</v>
      </c>
      <c r="BS330">
        <v>60</v>
      </c>
    </row>
    <row r="331" spans="1:71" ht="12" thickBot="1" x14ac:dyDescent="0.2">
      <c r="A331" t="s">
        <v>359</v>
      </c>
      <c r="B331" s="8" t="s">
        <v>89</v>
      </c>
      <c r="C331" s="8" t="s">
        <v>277</v>
      </c>
      <c r="D331" s="8" t="s">
        <v>234</v>
      </c>
      <c r="E331" s="10">
        <v>0</v>
      </c>
      <c r="F331" s="101">
        <v>64.863631406975202</v>
      </c>
      <c r="G331" s="8">
        <v>0</v>
      </c>
      <c r="H331" s="8">
        <v>0</v>
      </c>
      <c r="I331" s="8">
        <v>1</v>
      </c>
      <c r="J331" s="56">
        <v>7.0906652851619496</v>
      </c>
      <c r="K331" s="56">
        <v>1.05753698103654</v>
      </c>
      <c r="L331" s="8">
        <v>0</v>
      </c>
      <c r="M331" s="8">
        <v>1</v>
      </c>
      <c r="N331" s="8">
        <v>-0.91779999999999995</v>
      </c>
      <c r="O331" s="8">
        <v>8.7230179999999997</v>
      </c>
      <c r="P331" s="8">
        <v>0</v>
      </c>
      <c r="Q331" s="8">
        <v>0</v>
      </c>
      <c r="R331" s="8">
        <v>0.91761930000000003</v>
      </c>
      <c r="S331" s="12">
        <v>0</v>
      </c>
      <c r="T331" s="8">
        <v>0</v>
      </c>
      <c r="U331" s="10">
        <v>0</v>
      </c>
      <c r="V331" s="56">
        <v>20</v>
      </c>
      <c r="W331" s="8">
        <v>0</v>
      </c>
      <c r="X331" s="8">
        <v>0</v>
      </c>
      <c r="Y331" s="8">
        <v>1</v>
      </c>
      <c r="Z331" s="101">
        <v>-4.0371057885479199E-2</v>
      </c>
      <c r="AA331" s="101">
        <v>0.10022841204755201</v>
      </c>
      <c r="AB331" s="8">
        <v>0</v>
      </c>
      <c r="AC331" s="8">
        <v>0</v>
      </c>
      <c r="AD331" s="56">
        <v>4.1299313734361602</v>
      </c>
      <c r="AE331" s="8">
        <v>0</v>
      </c>
      <c r="AF331" s="8">
        <v>0</v>
      </c>
      <c r="AG331" s="8">
        <v>0</v>
      </c>
      <c r="AH331" s="98">
        <v>0.844028111102617</v>
      </c>
      <c r="AI331" s="12">
        <v>0</v>
      </c>
      <c r="AJ331" s="8">
        <v>0</v>
      </c>
      <c r="AK331" s="10">
        <v>0</v>
      </c>
      <c r="AL331" s="56">
        <v>2.10734898257284</v>
      </c>
      <c r="AM331" s="8">
        <v>0</v>
      </c>
      <c r="AN331" s="8">
        <v>0</v>
      </c>
      <c r="AO331" s="8">
        <v>0</v>
      </c>
      <c r="AP331" s="56">
        <v>2.2033934768867201E-2</v>
      </c>
      <c r="AQ331" s="8">
        <v>0</v>
      </c>
      <c r="AR331" s="8">
        <v>0</v>
      </c>
      <c r="AS331" s="8">
        <v>1</v>
      </c>
      <c r="AT331" s="56">
        <v>-0.745</v>
      </c>
      <c r="AU331" s="8">
        <v>0</v>
      </c>
      <c r="AV331" s="8">
        <v>0</v>
      </c>
      <c r="AW331" s="8">
        <v>0</v>
      </c>
      <c r="AX331" s="98">
        <v>0.90598480498643497</v>
      </c>
      <c r="AY331" s="12">
        <v>0</v>
      </c>
      <c r="AZ331" s="8">
        <v>0</v>
      </c>
      <c r="BA331" s="10">
        <v>0</v>
      </c>
      <c r="BB331" s="56">
        <v>35.003370673410402</v>
      </c>
      <c r="BC331" s="8">
        <v>0</v>
      </c>
      <c r="BD331" s="8">
        <v>0</v>
      </c>
      <c r="BE331" s="8">
        <v>1</v>
      </c>
      <c r="BF331" s="56">
        <v>1.7326737483283901E-2</v>
      </c>
      <c r="BG331" s="8">
        <v>0.10352</v>
      </c>
      <c r="BH331" s="8">
        <v>0</v>
      </c>
      <c r="BI331" s="8">
        <v>0</v>
      </c>
      <c r="BJ331" s="56">
        <v>4.66007184002778E-3</v>
      </c>
      <c r="BK331" s="8">
        <v>0</v>
      </c>
      <c r="BL331" s="8">
        <v>0</v>
      </c>
      <c r="BM331" s="8">
        <v>0</v>
      </c>
      <c r="BN331" s="98"/>
      <c r="BO331" s="8">
        <v>0</v>
      </c>
      <c r="BP331" s="9">
        <v>0</v>
      </c>
      <c r="BQ331">
        <v>1</v>
      </c>
      <c r="BR331">
        <v>0.01</v>
      </c>
      <c r="BS331">
        <v>1</v>
      </c>
    </row>
    <row r="332" spans="1:71" ht="12" thickBot="1" x14ac:dyDescent="0.2"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T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J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Z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</row>
    <row r="333" spans="1:71" ht="12" thickBot="1" x14ac:dyDescent="0.2">
      <c r="A333" s="8" t="s">
        <v>360</v>
      </c>
      <c r="B333" s="8" t="s">
        <v>89</v>
      </c>
      <c r="C333" s="8" t="s">
        <v>277</v>
      </c>
      <c r="D333" s="8" t="s">
        <v>234</v>
      </c>
      <c r="E333" s="10">
        <v>0</v>
      </c>
      <c r="F333" s="109">
        <v>64.122100000000003</v>
      </c>
      <c r="G333" s="8">
        <v>0</v>
      </c>
      <c r="H333" s="8">
        <v>0</v>
      </c>
      <c r="I333" s="8">
        <v>1</v>
      </c>
      <c r="J333" s="110">
        <v>-7.5834999999999999</v>
      </c>
      <c r="K333" s="101">
        <v>23.408799999999999</v>
      </c>
      <c r="L333" s="8">
        <v>0</v>
      </c>
      <c r="M333" s="8">
        <v>1</v>
      </c>
      <c r="N333" s="8">
        <v>-0.91779999999999995</v>
      </c>
      <c r="O333" s="8">
        <v>8.1086020000000012</v>
      </c>
      <c r="P333" s="8">
        <v>0</v>
      </c>
      <c r="Q333" s="8">
        <v>0</v>
      </c>
      <c r="R333" s="8">
        <v>0.97211770000000008</v>
      </c>
      <c r="S333" s="12">
        <v>0</v>
      </c>
      <c r="T333" s="8">
        <v>0</v>
      </c>
      <c r="U333" s="10">
        <v>0</v>
      </c>
      <c r="V333" s="56">
        <v>20</v>
      </c>
      <c r="W333" s="8">
        <v>0</v>
      </c>
      <c r="X333" s="8">
        <v>0</v>
      </c>
      <c r="Y333" s="8">
        <v>1</v>
      </c>
      <c r="Z333" s="56">
        <v>-1.9209E-2</v>
      </c>
      <c r="AA333" s="56">
        <v>0.26050000000000001</v>
      </c>
      <c r="AB333" s="8">
        <v>0</v>
      </c>
      <c r="AC333" s="8">
        <v>0</v>
      </c>
      <c r="AD333" s="8">
        <v>17</v>
      </c>
      <c r="AE333" s="8">
        <v>0</v>
      </c>
      <c r="AF333" s="8">
        <v>0</v>
      </c>
      <c r="AG333" s="8">
        <v>0</v>
      </c>
      <c r="AH333" s="111">
        <v>1E-4</v>
      </c>
      <c r="AI333" s="12">
        <v>0</v>
      </c>
      <c r="AJ333" s="8">
        <v>0</v>
      </c>
      <c r="AK333" s="10">
        <v>1</v>
      </c>
      <c r="AL333" s="8">
        <v>-0.45510200000000001</v>
      </c>
      <c r="AM333" s="8">
        <v>3.08087</v>
      </c>
      <c r="AN333" s="8">
        <v>0</v>
      </c>
      <c r="AO333" s="8">
        <v>1</v>
      </c>
      <c r="AP333" s="8">
        <v>-0.10305400000000001</v>
      </c>
      <c r="AQ333" s="8">
        <v>0.811164</v>
      </c>
      <c r="AR333" s="8">
        <v>0</v>
      </c>
      <c r="AS333" s="8">
        <v>1</v>
      </c>
      <c r="AT333" s="8">
        <v>-0.38995700000000005</v>
      </c>
      <c r="AU333" s="8">
        <v>3.8483499999999999</v>
      </c>
      <c r="AV333" s="8">
        <v>0</v>
      </c>
      <c r="AW333" s="8">
        <v>1</v>
      </c>
      <c r="AX333" s="8">
        <v>-5.7350500000000006E-2</v>
      </c>
      <c r="AY333" s="12">
        <v>0.80946600000000002</v>
      </c>
      <c r="AZ333" s="8">
        <v>0</v>
      </c>
      <c r="BA333" s="10">
        <v>0</v>
      </c>
      <c r="BB333" s="8">
        <v>44.89</v>
      </c>
      <c r="BC333" s="8">
        <v>0</v>
      </c>
      <c r="BD333" s="8">
        <v>0</v>
      </c>
      <c r="BE333" s="8">
        <v>1</v>
      </c>
      <c r="BF333" s="8">
        <v>-6.0484900000000008E-2</v>
      </c>
      <c r="BG333" s="8">
        <v>0.43</v>
      </c>
      <c r="BH333" s="8">
        <v>0</v>
      </c>
      <c r="BI333" s="8">
        <v>0</v>
      </c>
      <c r="BJ333" s="8">
        <v>0.35149999999999998</v>
      </c>
      <c r="BK333" s="8">
        <v>0</v>
      </c>
      <c r="BL333" s="8">
        <v>0</v>
      </c>
      <c r="BM333" s="8">
        <v>0</v>
      </c>
      <c r="BN333" s="8">
        <v>0.74375400000000003</v>
      </c>
      <c r="BO333" s="8">
        <v>0</v>
      </c>
      <c r="BP333" s="9">
        <v>0</v>
      </c>
      <c r="BQ333">
        <v>89</v>
      </c>
      <c r="BR333">
        <v>0.89</v>
      </c>
      <c r="BS333">
        <v>89</v>
      </c>
    </row>
    <row r="334" spans="1:71" x14ac:dyDescent="0.15">
      <c r="A334" s="8" t="s">
        <v>361</v>
      </c>
      <c r="B334" s="8" t="s">
        <v>89</v>
      </c>
      <c r="D334" s="8" t="s">
        <v>244</v>
      </c>
      <c r="E334" s="10">
        <v>0</v>
      </c>
      <c r="F334" s="112">
        <v>30.000013610615401</v>
      </c>
      <c r="G334" s="8">
        <v>0</v>
      </c>
      <c r="H334" s="8">
        <v>0</v>
      </c>
      <c r="I334" s="8">
        <v>2</v>
      </c>
      <c r="J334" s="113">
        <v>12.014783588643001</v>
      </c>
      <c r="K334" s="102">
        <v>-7.2488013527169599</v>
      </c>
      <c r="L334" s="98">
        <v>-0.61201810460791695</v>
      </c>
      <c r="M334" s="8">
        <v>1</v>
      </c>
      <c r="N334" s="8">
        <v>-1.1000000000000001</v>
      </c>
      <c r="O334" s="8">
        <v>8.1199999999999992</v>
      </c>
      <c r="P334" s="8">
        <v>0</v>
      </c>
      <c r="Q334" s="8">
        <v>1</v>
      </c>
      <c r="R334" s="8">
        <v>-0.05</v>
      </c>
      <c r="S334" s="12">
        <v>0.92</v>
      </c>
      <c r="T334" s="8">
        <v>0</v>
      </c>
      <c r="U334" s="10">
        <v>0</v>
      </c>
      <c r="V334" s="99">
        <v>5.0000000001354001</v>
      </c>
      <c r="W334" s="8">
        <v>0</v>
      </c>
      <c r="X334" s="8">
        <v>0</v>
      </c>
      <c r="Y334" s="8">
        <v>1</v>
      </c>
      <c r="Z334" s="99">
        <v>-3.12255447634462E-2</v>
      </c>
      <c r="AA334" s="99">
        <v>0.36740479453414299</v>
      </c>
      <c r="AB334" s="8">
        <v>0</v>
      </c>
      <c r="AC334" s="8">
        <v>1</v>
      </c>
      <c r="AD334" s="8">
        <v>-0.11</v>
      </c>
      <c r="AE334" s="8">
        <v>0.97</v>
      </c>
      <c r="AF334" s="8">
        <v>0</v>
      </c>
      <c r="AG334" s="8">
        <v>0</v>
      </c>
      <c r="AH334" s="114">
        <v>0.99110794754700604</v>
      </c>
      <c r="AI334" s="12" t="s">
        <v>83</v>
      </c>
      <c r="AJ334" s="8" t="s">
        <v>83</v>
      </c>
      <c r="AK334" s="10">
        <v>0</v>
      </c>
      <c r="AL334" s="8">
        <v>300</v>
      </c>
      <c r="AM334" s="8" t="s">
        <v>83</v>
      </c>
      <c r="AN334" s="8" t="s">
        <v>83</v>
      </c>
      <c r="AO334" s="8">
        <v>1</v>
      </c>
      <c r="AP334" s="8">
        <v>7.0000000000000007E-2</v>
      </c>
      <c r="AQ334" s="8">
        <v>0.6</v>
      </c>
      <c r="AR334" s="8" t="s">
        <v>83</v>
      </c>
      <c r="AS334" s="8">
        <v>1</v>
      </c>
      <c r="AT334" s="8">
        <v>-0.32</v>
      </c>
      <c r="AU334" s="8">
        <v>2.56</v>
      </c>
      <c r="AV334" s="8" t="s">
        <v>83</v>
      </c>
      <c r="AW334" s="8">
        <v>1</v>
      </c>
      <c r="AX334" s="8">
        <v>-0.03</v>
      </c>
      <c r="AY334" s="12">
        <v>0.74</v>
      </c>
      <c r="AZ334" s="8" t="s">
        <v>83</v>
      </c>
      <c r="BA334" s="10">
        <v>0</v>
      </c>
      <c r="BB334" s="8">
        <v>200</v>
      </c>
      <c r="BC334" s="8" t="s">
        <v>83</v>
      </c>
      <c r="BD334" s="8" t="s">
        <v>83</v>
      </c>
      <c r="BE334" s="8">
        <v>1</v>
      </c>
      <c r="BF334" s="8">
        <v>-0.08</v>
      </c>
      <c r="BG334" s="8">
        <v>0.65</v>
      </c>
      <c r="BH334" s="8" t="s">
        <v>83</v>
      </c>
      <c r="BI334" s="8">
        <v>1</v>
      </c>
      <c r="BJ334" s="8">
        <v>-3.0000000000000001E-3</v>
      </c>
      <c r="BK334" s="8">
        <v>0.2</v>
      </c>
      <c r="BL334" s="8" t="s">
        <v>83</v>
      </c>
      <c r="BM334" s="8">
        <v>1</v>
      </c>
      <c r="BN334" s="8">
        <v>-0.16</v>
      </c>
      <c r="BO334" s="8">
        <v>1.01</v>
      </c>
      <c r="BP334" s="9" t="s">
        <v>83</v>
      </c>
    </row>
    <row r="335" spans="1:71" x14ac:dyDescent="0.15">
      <c r="A335" t="s">
        <v>362</v>
      </c>
      <c r="B335" s="8" t="s">
        <v>89</v>
      </c>
      <c r="C335" s="8" t="s">
        <v>277</v>
      </c>
      <c r="D335" s="8" t="s">
        <v>234</v>
      </c>
      <c r="E335" s="10">
        <v>0</v>
      </c>
      <c r="F335" s="112">
        <v>99.759609688667496</v>
      </c>
      <c r="G335" s="8">
        <v>0</v>
      </c>
      <c r="H335" s="8">
        <v>0</v>
      </c>
      <c r="I335" s="8">
        <v>1</v>
      </c>
      <c r="J335" s="113">
        <v>-31.171858899090601</v>
      </c>
      <c r="K335" s="102">
        <v>17.828715096293301</v>
      </c>
      <c r="L335" s="8">
        <v>0</v>
      </c>
      <c r="M335" s="8">
        <v>1</v>
      </c>
      <c r="N335" s="8">
        <v>-0.91779999999999995</v>
      </c>
      <c r="O335" s="8">
        <v>8.1574760000000008</v>
      </c>
      <c r="P335" s="8">
        <v>0</v>
      </c>
      <c r="Q335" s="8">
        <v>0</v>
      </c>
      <c r="R335" s="8">
        <v>0.96778260000000005</v>
      </c>
      <c r="S335" s="12">
        <v>0</v>
      </c>
      <c r="T335" s="8">
        <v>0</v>
      </c>
      <c r="U335" s="10">
        <v>0</v>
      </c>
      <c r="V335" s="99">
        <v>20</v>
      </c>
      <c r="W335" s="8">
        <v>0</v>
      </c>
      <c r="X335" s="8">
        <v>0</v>
      </c>
      <c r="Y335" s="8">
        <v>1</v>
      </c>
      <c r="Z335" s="99">
        <v>-9.9999999999977301E-2</v>
      </c>
      <c r="AA335" s="99">
        <v>0.20403956311145099</v>
      </c>
      <c r="AB335" s="8">
        <v>0</v>
      </c>
      <c r="AC335" s="8">
        <v>0</v>
      </c>
      <c r="AD335" s="8">
        <v>17</v>
      </c>
      <c r="AE335" s="8">
        <v>0</v>
      </c>
      <c r="AF335" s="8">
        <v>0</v>
      </c>
      <c r="AG335" s="8">
        <v>0</v>
      </c>
      <c r="AH335" s="114">
        <v>0.997409255559223</v>
      </c>
      <c r="AI335" s="12">
        <v>0</v>
      </c>
      <c r="AJ335" s="8">
        <v>0</v>
      </c>
      <c r="AK335" s="10">
        <v>1</v>
      </c>
      <c r="AL335" s="8">
        <v>-0.405976</v>
      </c>
      <c r="AM335" s="8">
        <v>2.87906</v>
      </c>
      <c r="AN335" s="8">
        <v>0</v>
      </c>
      <c r="AO335" s="8">
        <v>1</v>
      </c>
      <c r="AP335" s="8">
        <v>-9.1811999999999977E-2</v>
      </c>
      <c r="AQ335" s="8">
        <v>0.75519199999999986</v>
      </c>
      <c r="AR335" s="8">
        <v>0</v>
      </c>
      <c r="AS335" s="8">
        <v>1</v>
      </c>
      <c r="AT335" s="8">
        <v>-0.35991299999999998</v>
      </c>
      <c r="AU335" s="8">
        <v>4.0572999999999997</v>
      </c>
      <c r="AV335" s="8">
        <v>0</v>
      </c>
      <c r="AW335" s="8">
        <v>1</v>
      </c>
      <c r="AX335" s="8">
        <v>-5.2447000000000001E-2</v>
      </c>
      <c r="AY335" s="12">
        <v>0.75364799999999998</v>
      </c>
      <c r="AZ335" s="8">
        <v>0</v>
      </c>
      <c r="BA335" s="10">
        <v>0</v>
      </c>
      <c r="BB335" s="8">
        <v>44.89</v>
      </c>
      <c r="BC335" s="8">
        <v>0</v>
      </c>
      <c r="BD335" s="8">
        <v>0</v>
      </c>
      <c r="BE335" s="8">
        <v>1</v>
      </c>
      <c r="BF335" s="8">
        <v>-5.4156200000000002E-2</v>
      </c>
      <c r="BG335" s="8">
        <v>0.40403</v>
      </c>
      <c r="BH335" s="8">
        <v>0</v>
      </c>
      <c r="BI335" s="8">
        <v>0</v>
      </c>
      <c r="BJ335" s="8">
        <v>0.35149999999999998</v>
      </c>
      <c r="BK335" s="8">
        <v>0</v>
      </c>
      <c r="BL335" s="8">
        <v>0</v>
      </c>
      <c r="BM335" s="8">
        <v>0</v>
      </c>
      <c r="BN335" s="8">
        <v>0.70885200000000004</v>
      </c>
      <c r="BO335" s="8">
        <v>0</v>
      </c>
      <c r="BP335" s="9">
        <v>0</v>
      </c>
      <c r="BQ335">
        <v>82</v>
      </c>
      <c r="BR335">
        <v>0.82</v>
      </c>
      <c r="BS335">
        <v>82</v>
      </c>
    </row>
    <row r="336" spans="1:71" ht="12" thickBot="1" x14ac:dyDescent="0.2">
      <c r="A336" t="s">
        <v>363</v>
      </c>
      <c r="B336" s="8" t="s">
        <v>89</v>
      </c>
      <c r="C336" s="8" t="s">
        <v>277</v>
      </c>
      <c r="D336" s="8" t="s">
        <v>234</v>
      </c>
      <c r="E336" s="10">
        <v>0</v>
      </c>
      <c r="F336" s="112">
        <v>95.567494878487395</v>
      </c>
      <c r="G336" s="8">
        <v>0</v>
      </c>
      <c r="H336" s="8">
        <v>0</v>
      </c>
      <c r="I336" s="8">
        <v>1</v>
      </c>
      <c r="J336" s="113">
        <v>-3.1055300730267601</v>
      </c>
      <c r="K336" s="102">
        <v>13.0115532244345</v>
      </c>
      <c r="L336" s="8">
        <v>0</v>
      </c>
      <c r="M336" s="8">
        <v>1</v>
      </c>
      <c r="N336" s="8">
        <v>-0.91779999999999995</v>
      </c>
      <c r="O336" s="8">
        <v>8.2831520000000012</v>
      </c>
      <c r="P336" s="8">
        <v>0</v>
      </c>
      <c r="Q336" s="8">
        <v>0</v>
      </c>
      <c r="R336" s="8">
        <v>0.95663520000000002</v>
      </c>
      <c r="S336" s="12">
        <v>0</v>
      </c>
      <c r="T336" s="8">
        <v>0</v>
      </c>
      <c r="U336" s="10">
        <v>0</v>
      </c>
      <c r="V336" s="99">
        <v>20</v>
      </c>
      <c r="W336" s="8">
        <v>0</v>
      </c>
      <c r="X336" s="8">
        <v>0</v>
      </c>
      <c r="Y336" s="8">
        <v>1</v>
      </c>
      <c r="Z336" s="99">
        <v>-9.9999999999972902E-2</v>
      </c>
      <c r="AA336" s="99">
        <v>0.135020892484912</v>
      </c>
      <c r="AB336" s="8">
        <v>0</v>
      </c>
      <c r="AC336" s="8">
        <v>0</v>
      </c>
      <c r="AD336" s="8">
        <v>17</v>
      </c>
      <c r="AE336" s="8">
        <v>0</v>
      </c>
      <c r="AF336" s="8">
        <v>0</v>
      </c>
      <c r="AG336" s="8">
        <v>0</v>
      </c>
      <c r="AH336" s="114">
        <v>3.56459161696431E-14</v>
      </c>
      <c r="AI336" s="12">
        <v>0</v>
      </c>
      <c r="AJ336" s="8">
        <v>0</v>
      </c>
      <c r="AK336" s="10">
        <v>1</v>
      </c>
      <c r="AL336" s="8">
        <v>-0.27965200000000001</v>
      </c>
      <c r="AM336" s="8">
        <v>2.3601200000000002</v>
      </c>
      <c r="AN336" s="8">
        <v>0</v>
      </c>
      <c r="AO336" s="8">
        <v>1</v>
      </c>
      <c r="AP336" s="8">
        <v>-6.2904000000000002E-2</v>
      </c>
      <c r="AQ336" s="8">
        <v>0.61126400000000003</v>
      </c>
      <c r="AR336" s="8">
        <v>0</v>
      </c>
      <c r="AS336" s="8">
        <v>1</v>
      </c>
      <c r="AT336" s="8">
        <v>-0.28265700000000005</v>
      </c>
      <c r="AU336" s="8">
        <v>4.5945999999999998</v>
      </c>
      <c r="AV336" s="8">
        <v>0</v>
      </c>
      <c r="AW336" s="8">
        <v>1</v>
      </c>
      <c r="AX336" s="8">
        <v>-3.9838000000000005E-2</v>
      </c>
      <c r="AY336" s="12">
        <v>0.61011599999999999</v>
      </c>
      <c r="AZ336" s="8">
        <v>0</v>
      </c>
      <c r="BA336" s="10">
        <v>0</v>
      </c>
      <c r="BB336" s="8">
        <v>44.89</v>
      </c>
      <c r="BC336" s="8">
        <v>0</v>
      </c>
      <c r="BD336" s="8">
        <v>0</v>
      </c>
      <c r="BE336" s="8">
        <v>1</v>
      </c>
      <c r="BF336" s="8">
        <v>-3.7882399999999997E-2</v>
      </c>
      <c r="BG336" s="8">
        <v>0.33724999999999999</v>
      </c>
      <c r="BH336" s="8">
        <v>0</v>
      </c>
      <c r="BI336" s="8">
        <v>0</v>
      </c>
      <c r="BJ336" s="8">
        <v>0.35149999999999998</v>
      </c>
      <c r="BK336" s="8">
        <v>0</v>
      </c>
      <c r="BL336" s="8">
        <v>0</v>
      </c>
      <c r="BM336" s="8">
        <v>0</v>
      </c>
      <c r="BN336" s="8">
        <v>0.61910399999999999</v>
      </c>
      <c r="BO336" s="8">
        <v>0</v>
      </c>
      <c r="BP336" s="9">
        <v>0</v>
      </c>
      <c r="BQ336">
        <v>64</v>
      </c>
      <c r="BR336">
        <v>0.64</v>
      </c>
      <c r="BS336">
        <v>64</v>
      </c>
    </row>
    <row r="337" spans="1:71" ht="12" thickBot="1" x14ac:dyDescent="0.2">
      <c r="A337" t="s">
        <v>364</v>
      </c>
      <c r="B337" s="8" t="s">
        <v>89</v>
      </c>
      <c r="C337" s="8" t="s">
        <v>277</v>
      </c>
      <c r="D337" s="8" t="s">
        <v>234</v>
      </c>
      <c r="E337" s="8">
        <v>0</v>
      </c>
      <c r="F337" s="109">
        <v>213.96440195185801</v>
      </c>
      <c r="G337" s="8">
        <v>0</v>
      </c>
      <c r="H337" s="8">
        <v>0</v>
      </c>
      <c r="I337" s="8">
        <v>1</v>
      </c>
      <c r="J337" s="110">
        <v>-22.756625600527801</v>
      </c>
      <c r="K337" s="101">
        <v>19.196168016218898</v>
      </c>
      <c r="L337" s="8">
        <v>0</v>
      </c>
      <c r="M337" s="8">
        <v>1</v>
      </c>
      <c r="N337" s="8">
        <v>-0.91779999999999995</v>
      </c>
      <c r="O337" s="8">
        <v>8.1435120000000012</v>
      </c>
      <c r="P337" s="8">
        <v>0</v>
      </c>
      <c r="Q337" s="8">
        <v>0</v>
      </c>
      <c r="R337" s="8">
        <v>0.96902120000000003</v>
      </c>
      <c r="S337" s="8">
        <v>0</v>
      </c>
      <c r="T337" s="8">
        <v>0</v>
      </c>
      <c r="U337" s="8">
        <v>0</v>
      </c>
      <c r="V337" s="56">
        <v>20</v>
      </c>
      <c r="W337" s="8">
        <v>0</v>
      </c>
      <c r="X337" s="8">
        <v>0</v>
      </c>
      <c r="Y337" s="8">
        <v>1</v>
      </c>
      <c r="Z337" s="56">
        <v>-9.9999999999977093E-2</v>
      </c>
      <c r="AA337" s="56">
        <v>0.100000000000044</v>
      </c>
      <c r="AB337" s="8">
        <v>0</v>
      </c>
      <c r="AC337" s="8">
        <v>0</v>
      </c>
      <c r="AD337" s="8">
        <v>17</v>
      </c>
      <c r="AE337" s="8">
        <v>0</v>
      </c>
      <c r="AF337" s="8">
        <v>0</v>
      </c>
      <c r="AG337" s="8">
        <v>0</v>
      </c>
      <c r="AH337" s="111">
        <v>2.3197333280711801E-14</v>
      </c>
      <c r="AI337" s="8">
        <v>0</v>
      </c>
      <c r="AJ337" s="8">
        <v>0</v>
      </c>
      <c r="AK337" s="8">
        <v>1</v>
      </c>
      <c r="AL337" s="104">
        <v>-0.42001199999999994</v>
      </c>
      <c r="AM337" s="105">
        <v>2.9367200000000002</v>
      </c>
      <c r="AN337" s="105">
        <v>0</v>
      </c>
      <c r="AO337" s="105">
        <v>1</v>
      </c>
      <c r="AP337" s="106">
        <v>-9.5023999999999997E-2</v>
      </c>
      <c r="AQ337" s="106">
        <v>0.77118399999999987</v>
      </c>
      <c r="AR337" s="105">
        <v>0</v>
      </c>
      <c r="AS337" s="105">
        <v>1</v>
      </c>
      <c r="AT337" s="105">
        <v>-0.36849700000000002</v>
      </c>
      <c r="AU337" s="105">
        <v>3.9976000000000003</v>
      </c>
      <c r="AV337" s="8">
        <v>0</v>
      </c>
      <c r="AW337" s="8">
        <v>1</v>
      </c>
      <c r="AX337" s="8">
        <v>-5.3848E-2</v>
      </c>
      <c r="AY337" s="8">
        <v>0.76959599999999995</v>
      </c>
      <c r="AZ337" s="8">
        <v>0</v>
      </c>
      <c r="BA337" s="8">
        <v>0</v>
      </c>
      <c r="BB337" s="8">
        <v>44.89</v>
      </c>
      <c r="BC337" s="8">
        <v>0</v>
      </c>
      <c r="BD337" s="8">
        <v>0</v>
      </c>
      <c r="BE337" s="8">
        <v>1</v>
      </c>
      <c r="BF337" s="8">
        <v>-5.5964399999999997E-2</v>
      </c>
      <c r="BG337" s="8">
        <v>0.41144999999999998</v>
      </c>
      <c r="BH337" s="8">
        <v>0</v>
      </c>
      <c r="BI337" s="8">
        <v>0</v>
      </c>
      <c r="BJ337" s="8">
        <v>0.35149999999999998</v>
      </c>
      <c r="BK337" s="8">
        <v>0</v>
      </c>
      <c r="BL337" s="8">
        <v>0</v>
      </c>
      <c r="BM337" s="8">
        <v>0</v>
      </c>
      <c r="BN337" s="8">
        <v>0.71882399999999991</v>
      </c>
      <c r="BO337" s="8">
        <v>0</v>
      </c>
      <c r="BP337" s="8">
        <v>0</v>
      </c>
      <c r="BQ337">
        <v>84</v>
      </c>
      <c r="BR337">
        <v>0.84</v>
      </c>
      <c r="BS337">
        <v>84</v>
      </c>
    </row>
    <row r="338" spans="1:71" ht="12" thickBot="1" x14ac:dyDescent="0.2">
      <c r="A338" t="s">
        <v>365</v>
      </c>
      <c r="B338" s="8" t="s">
        <v>89</v>
      </c>
      <c r="C338" s="8" t="s">
        <v>277</v>
      </c>
      <c r="D338" s="8" t="s">
        <v>234</v>
      </c>
      <c r="E338" s="8">
        <v>0</v>
      </c>
      <c r="F338" s="109">
        <v>626.83073368527403</v>
      </c>
      <c r="G338" s="8">
        <v>0</v>
      </c>
      <c r="H338" s="8">
        <v>0</v>
      </c>
      <c r="I338" s="8">
        <v>1</v>
      </c>
      <c r="J338" s="110">
        <v>-32.558442957804303</v>
      </c>
      <c r="K338" s="101">
        <v>16.317645660404001</v>
      </c>
      <c r="L338" s="8">
        <v>0</v>
      </c>
      <c r="M338" s="8">
        <v>1</v>
      </c>
      <c r="N338" s="8">
        <v>-0.91779999999999995</v>
      </c>
      <c r="O338" s="8">
        <v>8.1784220000000012</v>
      </c>
      <c r="P338" s="8">
        <v>0</v>
      </c>
      <c r="Q338" s="8">
        <v>0</v>
      </c>
      <c r="R338" s="8">
        <v>0.96592470000000008</v>
      </c>
      <c r="S338" s="8">
        <v>0</v>
      </c>
      <c r="T338" s="8">
        <v>0</v>
      </c>
      <c r="U338" s="8">
        <v>0</v>
      </c>
      <c r="V338" s="56">
        <v>20</v>
      </c>
      <c r="W338" s="8">
        <v>0</v>
      </c>
      <c r="X338" s="8">
        <v>0</v>
      </c>
      <c r="Y338" s="8">
        <v>1</v>
      </c>
      <c r="Z338" s="56">
        <v>-8.0288569898611897E-2</v>
      </c>
      <c r="AA338" s="56">
        <v>0.11347308707257101</v>
      </c>
      <c r="AB338" s="8">
        <v>0</v>
      </c>
      <c r="AC338" s="8">
        <v>0</v>
      </c>
      <c r="AD338" s="8">
        <v>17</v>
      </c>
      <c r="AE338" s="8">
        <v>0</v>
      </c>
      <c r="AF338" s="8">
        <v>0</v>
      </c>
      <c r="AG338" s="8">
        <v>0</v>
      </c>
      <c r="AH338" s="111">
        <v>4.11675502864467E-14</v>
      </c>
      <c r="AI338" s="8">
        <v>0</v>
      </c>
      <c r="AJ338" s="8">
        <v>0</v>
      </c>
      <c r="AK338" s="8">
        <v>1</v>
      </c>
      <c r="AL338" s="104">
        <v>-0.38492199999999999</v>
      </c>
      <c r="AM338" s="105">
        <v>2.7925700000000004</v>
      </c>
      <c r="AN338" s="105">
        <v>0</v>
      </c>
      <c r="AO338" s="105">
        <v>1</v>
      </c>
      <c r="AP338" s="106">
        <v>-8.6993999999999988E-2</v>
      </c>
      <c r="AQ338" s="106">
        <v>0.73120399999999997</v>
      </c>
      <c r="AR338" s="105">
        <v>0</v>
      </c>
      <c r="AS338" s="105">
        <v>1</v>
      </c>
      <c r="AT338" s="105">
        <v>-0.34703700000000004</v>
      </c>
      <c r="AU338" s="105">
        <v>4.1468499999999997</v>
      </c>
      <c r="AV338" s="8">
        <v>0</v>
      </c>
      <c r="AW338" s="8">
        <v>1</v>
      </c>
      <c r="AX338" s="8">
        <v>-5.0345500000000008E-2</v>
      </c>
      <c r="AY338" s="8">
        <v>0.72972599999999999</v>
      </c>
      <c r="AZ338" s="8">
        <v>0</v>
      </c>
      <c r="BA338" s="8">
        <v>0</v>
      </c>
      <c r="BB338" s="8">
        <v>44.89</v>
      </c>
      <c r="BC338" s="8">
        <v>0</v>
      </c>
      <c r="BD338" s="8">
        <v>0</v>
      </c>
      <c r="BE338" s="8">
        <v>1</v>
      </c>
      <c r="BF338" s="8">
        <v>-5.1443900000000015E-2</v>
      </c>
      <c r="BG338" s="8">
        <v>0.39290000000000003</v>
      </c>
      <c r="BH338" s="8">
        <v>0</v>
      </c>
      <c r="BI338" s="8">
        <v>0</v>
      </c>
      <c r="BJ338" s="8">
        <v>0.35149999999999998</v>
      </c>
      <c r="BK338" s="8">
        <v>0</v>
      </c>
      <c r="BL338" s="8">
        <v>0</v>
      </c>
      <c r="BM338" s="8">
        <v>0</v>
      </c>
      <c r="BN338" s="8">
        <v>0.69389400000000001</v>
      </c>
      <c r="BO338" s="8">
        <v>0</v>
      </c>
      <c r="BP338" s="8">
        <v>0</v>
      </c>
      <c r="BQ338">
        <v>79</v>
      </c>
      <c r="BR338">
        <v>0.79</v>
      </c>
      <c r="BS338">
        <v>79</v>
      </c>
    </row>
    <row r="339" spans="1:71" ht="12" thickBot="1" x14ac:dyDescent="0.2">
      <c r="A339" t="s">
        <v>366</v>
      </c>
      <c r="B339" s="8" t="s">
        <v>89</v>
      </c>
      <c r="C339" s="8" t="s">
        <v>277</v>
      </c>
      <c r="D339" s="8" t="s">
        <v>234</v>
      </c>
      <c r="E339" s="10">
        <v>0</v>
      </c>
      <c r="F339" s="109">
        <v>611.12146992439602</v>
      </c>
      <c r="G339" s="8">
        <v>0</v>
      </c>
      <c r="H339" s="8">
        <v>0</v>
      </c>
      <c r="I339" s="8">
        <v>1</v>
      </c>
      <c r="J339" s="110">
        <v>-0.229063360623461</v>
      </c>
      <c r="K339" s="101">
        <v>8.0921546419327992</v>
      </c>
      <c r="L339" s="8">
        <v>0</v>
      </c>
      <c r="M339" s="8">
        <v>1</v>
      </c>
      <c r="N339" s="8">
        <v>-0.91779999999999995</v>
      </c>
      <c r="O339" s="8">
        <v>8.2622060000000008</v>
      </c>
      <c r="P339" s="8">
        <v>0</v>
      </c>
      <c r="Q339" s="8">
        <v>0</v>
      </c>
      <c r="R339" s="8">
        <v>0.9584931000000001</v>
      </c>
      <c r="S339" s="12">
        <v>0</v>
      </c>
      <c r="T339" s="8">
        <v>0</v>
      </c>
      <c r="U339" s="10">
        <v>0</v>
      </c>
      <c r="V339" s="56">
        <v>20</v>
      </c>
      <c r="W339" s="8">
        <v>0</v>
      </c>
      <c r="X339" s="8">
        <v>0</v>
      </c>
      <c r="Y339" s="8">
        <v>1</v>
      </c>
      <c r="Z339" s="56">
        <v>6.55169691525056E-2</v>
      </c>
      <c r="AA339" s="56">
        <v>0.100000000000023</v>
      </c>
      <c r="AB339" s="8">
        <v>0</v>
      </c>
      <c r="AC339" s="8">
        <v>0</v>
      </c>
      <c r="AD339" s="8">
        <v>17</v>
      </c>
      <c r="AE339" s="8">
        <v>0</v>
      </c>
      <c r="AF339" s="8">
        <v>0</v>
      </c>
      <c r="AG339" s="8">
        <v>0</v>
      </c>
      <c r="AH339" s="111">
        <v>2.2649769992418101E-14</v>
      </c>
      <c r="AI339" s="12">
        <v>0</v>
      </c>
      <c r="AJ339" s="8">
        <v>0</v>
      </c>
      <c r="AK339" s="10">
        <v>1</v>
      </c>
      <c r="AL339" s="8">
        <v>-0.30070600000000003</v>
      </c>
      <c r="AM339" s="8">
        <v>2.4466100000000002</v>
      </c>
      <c r="AN339" s="8">
        <v>0</v>
      </c>
      <c r="AO339" s="8">
        <v>1</v>
      </c>
      <c r="AP339" s="8">
        <v>-6.7722000000000004E-2</v>
      </c>
      <c r="AQ339" s="8">
        <v>0.63525199999999993</v>
      </c>
      <c r="AR339" s="8">
        <v>0</v>
      </c>
      <c r="AS339" s="8">
        <v>1</v>
      </c>
      <c r="AT339" s="8">
        <v>-0.29553300000000005</v>
      </c>
      <c r="AU339" s="8">
        <v>4.5050499999999998</v>
      </c>
      <c r="AV339" s="8">
        <v>0</v>
      </c>
      <c r="AW339" s="8">
        <v>1</v>
      </c>
      <c r="AX339" s="8">
        <v>-4.1939500000000005E-2</v>
      </c>
      <c r="AY339" s="12">
        <v>0.63403799999999999</v>
      </c>
      <c r="AZ339" s="8">
        <v>0</v>
      </c>
      <c r="BA339" s="10">
        <v>0</v>
      </c>
      <c r="BB339" s="8">
        <v>44.89</v>
      </c>
      <c r="BC339" s="8">
        <v>0</v>
      </c>
      <c r="BD339" s="8">
        <v>0</v>
      </c>
      <c r="BE339" s="8">
        <v>1</v>
      </c>
      <c r="BF339" s="8">
        <v>-4.0594700000000011E-2</v>
      </c>
      <c r="BG339" s="8">
        <v>0.34838000000000002</v>
      </c>
      <c r="BH339" s="8">
        <v>0</v>
      </c>
      <c r="BI339" s="8">
        <v>0</v>
      </c>
      <c r="BJ339" s="8">
        <v>0.35149999999999998</v>
      </c>
      <c r="BK339" s="8">
        <v>0</v>
      </c>
      <c r="BL339" s="8">
        <v>0</v>
      </c>
      <c r="BM339" s="8">
        <v>0</v>
      </c>
      <c r="BN339" s="8">
        <v>0.63406200000000001</v>
      </c>
      <c r="BO339" s="8">
        <v>0</v>
      </c>
      <c r="BP339" s="9">
        <v>0</v>
      </c>
      <c r="BQ339">
        <v>67</v>
      </c>
      <c r="BR339">
        <v>0.67</v>
      </c>
      <c r="BS339">
        <v>67</v>
      </c>
    </row>
    <row r="340" spans="1:71" ht="12" thickBot="1" x14ac:dyDescent="0.2">
      <c r="A340" t="s">
        <v>367</v>
      </c>
      <c r="B340" s="8" t="s">
        <v>89</v>
      </c>
      <c r="C340" s="8" t="s">
        <v>277</v>
      </c>
      <c r="D340" s="8" t="s">
        <v>234</v>
      </c>
      <c r="E340" s="10">
        <v>0</v>
      </c>
      <c r="F340" s="109">
        <v>103.42961446494</v>
      </c>
      <c r="G340" s="8">
        <v>0</v>
      </c>
      <c r="H340" s="8">
        <v>0</v>
      </c>
      <c r="I340" s="8">
        <v>1</v>
      </c>
      <c r="J340" s="110">
        <v>-17.561394185619999</v>
      </c>
      <c r="K340" s="101">
        <v>13.658821461939599</v>
      </c>
      <c r="L340" s="8">
        <v>0</v>
      </c>
      <c r="M340" s="8">
        <v>1</v>
      </c>
      <c r="N340" s="8">
        <v>-0.91779999999999995</v>
      </c>
      <c r="O340" s="8">
        <v>8.2691879999999998</v>
      </c>
      <c r="P340" s="8">
        <v>0</v>
      </c>
      <c r="Q340" s="8">
        <v>0</v>
      </c>
      <c r="R340" s="8">
        <v>0.9578738</v>
      </c>
      <c r="S340" s="12">
        <v>0</v>
      </c>
      <c r="T340" s="8">
        <v>0</v>
      </c>
      <c r="U340" s="10">
        <v>0</v>
      </c>
      <c r="V340" s="56">
        <v>20</v>
      </c>
      <c r="W340" s="8">
        <v>0</v>
      </c>
      <c r="X340" s="8">
        <v>0</v>
      </c>
      <c r="Y340" s="8">
        <v>1</v>
      </c>
      <c r="Z340" s="56">
        <v>1.45466820201122E-2</v>
      </c>
      <c r="AA340" s="56">
        <v>0.130597892053883</v>
      </c>
      <c r="AB340" s="8">
        <v>0</v>
      </c>
      <c r="AC340" s="8">
        <v>0</v>
      </c>
      <c r="AD340" s="8">
        <v>17</v>
      </c>
      <c r="AE340" s="8">
        <v>0</v>
      </c>
      <c r="AF340" s="8">
        <v>0</v>
      </c>
      <c r="AG340" s="8">
        <v>0</v>
      </c>
      <c r="AH340" s="111">
        <v>2.2291109746597601E-14</v>
      </c>
      <c r="AI340" s="12">
        <v>0</v>
      </c>
      <c r="AJ340" s="8">
        <v>0</v>
      </c>
      <c r="AK340" s="10">
        <v>1</v>
      </c>
      <c r="AL340" s="8">
        <v>-0.29368799999999995</v>
      </c>
      <c r="AM340" s="8">
        <v>2.41778</v>
      </c>
      <c r="AN340" s="8">
        <v>0</v>
      </c>
      <c r="AO340" s="8">
        <v>1</v>
      </c>
      <c r="AP340" s="8">
        <v>-6.6116000000000008E-2</v>
      </c>
      <c r="AQ340" s="8">
        <v>0.62725600000000004</v>
      </c>
      <c r="AR340" s="8">
        <v>0</v>
      </c>
      <c r="AS340" s="8">
        <v>1</v>
      </c>
      <c r="AT340" s="8">
        <v>-0.29124100000000003</v>
      </c>
      <c r="AU340" s="8">
        <v>4.5349000000000004</v>
      </c>
      <c r="AV340" s="8">
        <v>0</v>
      </c>
      <c r="AW340" s="8">
        <v>1</v>
      </c>
      <c r="AX340" s="8">
        <v>-4.1239000000000005E-2</v>
      </c>
      <c r="AY340" s="12">
        <v>0.62606399999999995</v>
      </c>
      <c r="AZ340" s="8">
        <v>0</v>
      </c>
      <c r="BA340" s="10">
        <v>0</v>
      </c>
      <c r="BB340" s="8">
        <v>44.89</v>
      </c>
      <c r="BC340" s="8">
        <v>0</v>
      </c>
      <c r="BD340" s="8">
        <v>0</v>
      </c>
      <c r="BE340" s="8">
        <v>1</v>
      </c>
      <c r="BF340" s="8">
        <v>-3.9690600000000006E-2</v>
      </c>
      <c r="BG340" s="8">
        <v>0.34467000000000003</v>
      </c>
      <c r="BH340" s="8">
        <v>0</v>
      </c>
      <c r="BI340" s="8">
        <v>0</v>
      </c>
      <c r="BJ340" s="8">
        <v>0.35149999999999998</v>
      </c>
      <c r="BK340" s="8">
        <v>0</v>
      </c>
      <c r="BL340" s="8">
        <v>0</v>
      </c>
      <c r="BM340" s="8">
        <v>0</v>
      </c>
      <c r="BN340" s="8">
        <v>0.62907599999999997</v>
      </c>
      <c r="BO340" s="8">
        <v>0</v>
      </c>
      <c r="BP340" s="9">
        <v>0</v>
      </c>
      <c r="BQ340">
        <v>66</v>
      </c>
      <c r="BR340">
        <v>0.66</v>
      </c>
      <c r="BS340">
        <v>66</v>
      </c>
    </row>
    <row r="341" spans="1:71" ht="12" thickBot="1" x14ac:dyDescent="0.2">
      <c r="A341" t="s">
        <v>368</v>
      </c>
      <c r="B341" s="8" t="s">
        <v>89</v>
      </c>
      <c r="C341" s="8" t="s">
        <v>277</v>
      </c>
      <c r="D341" s="8" t="s">
        <v>234</v>
      </c>
      <c r="E341" s="10">
        <v>0</v>
      </c>
      <c r="F341" s="109">
        <v>30.0023867268788</v>
      </c>
      <c r="G341" s="8">
        <v>0</v>
      </c>
      <c r="H341" s="8">
        <v>0</v>
      </c>
      <c r="I341" s="8">
        <v>1</v>
      </c>
      <c r="J341" s="110">
        <v>-10.157439853939101</v>
      </c>
      <c r="K341" s="101">
        <v>8.4787566931087799</v>
      </c>
      <c r="L341" s="8">
        <v>0</v>
      </c>
      <c r="M341" s="8">
        <v>1</v>
      </c>
      <c r="N341" s="8">
        <v>-0.91779999999999995</v>
      </c>
      <c r="O341" s="8">
        <v>8.2552240000000001</v>
      </c>
      <c r="P341" s="8">
        <v>0</v>
      </c>
      <c r="Q341" s="8">
        <v>0</v>
      </c>
      <c r="R341" s="8">
        <v>0.95911240000000009</v>
      </c>
      <c r="S341" s="12">
        <v>0</v>
      </c>
      <c r="T341" s="8">
        <v>0</v>
      </c>
      <c r="U341" s="10">
        <v>0</v>
      </c>
      <c r="V341" s="56">
        <v>20</v>
      </c>
      <c r="W341" s="8">
        <v>0</v>
      </c>
      <c r="X341" s="8">
        <v>0</v>
      </c>
      <c r="Y341" s="8">
        <v>1</v>
      </c>
      <c r="Z341" s="56">
        <v>9.9999999999972805E-2</v>
      </c>
      <c r="AA341" s="56">
        <v>0.26932979079743202</v>
      </c>
      <c r="AB341" s="8">
        <v>0</v>
      </c>
      <c r="AC341" s="8">
        <v>0</v>
      </c>
      <c r="AD341" s="8">
        <v>17</v>
      </c>
      <c r="AE341" s="8">
        <v>0</v>
      </c>
      <c r="AF341" s="8">
        <v>0</v>
      </c>
      <c r="AG341" s="8">
        <v>0</v>
      </c>
      <c r="AH341" s="111">
        <v>0.501922804989412</v>
      </c>
      <c r="AI341" s="12">
        <v>0</v>
      </c>
      <c r="AJ341" s="8">
        <v>0</v>
      </c>
      <c r="AK341" s="10">
        <v>1</v>
      </c>
      <c r="AL341" s="8">
        <v>-0.307724</v>
      </c>
      <c r="AM341" s="8">
        <v>2.4754400000000003</v>
      </c>
      <c r="AN341" s="8">
        <v>0</v>
      </c>
      <c r="AO341" s="8">
        <v>1</v>
      </c>
      <c r="AP341" s="8">
        <v>-6.9328000000000001E-2</v>
      </c>
      <c r="AQ341" s="8">
        <v>0.64324800000000004</v>
      </c>
      <c r="AR341" s="8">
        <v>0</v>
      </c>
      <c r="AS341" s="8">
        <v>1</v>
      </c>
      <c r="AT341" s="8">
        <v>-0.29982500000000006</v>
      </c>
      <c r="AU341" s="8">
        <v>4.4751999999999992</v>
      </c>
      <c r="AV341" s="8">
        <v>0</v>
      </c>
      <c r="AW341" s="8">
        <v>1</v>
      </c>
      <c r="AX341" s="8">
        <v>-4.2640000000000004E-2</v>
      </c>
      <c r="AY341" s="12">
        <v>0.64201200000000003</v>
      </c>
      <c r="AZ341" s="8">
        <v>0</v>
      </c>
      <c r="BA341" s="10">
        <v>0</v>
      </c>
      <c r="BB341" s="8">
        <v>44.89</v>
      </c>
      <c r="BC341" s="8">
        <v>0</v>
      </c>
      <c r="BD341" s="8">
        <v>0</v>
      </c>
      <c r="BE341" s="8">
        <v>1</v>
      </c>
      <c r="BF341" s="8">
        <v>-4.1498800000000002E-2</v>
      </c>
      <c r="BG341" s="8">
        <v>0.35209000000000001</v>
      </c>
      <c r="BH341" s="8">
        <v>0</v>
      </c>
      <c r="BI341" s="8">
        <v>0</v>
      </c>
      <c r="BJ341" s="8">
        <v>0.35149999999999998</v>
      </c>
      <c r="BK341" s="8">
        <v>0</v>
      </c>
      <c r="BL341" s="8">
        <v>0</v>
      </c>
      <c r="BM341" s="8">
        <v>0</v>
      </c>
      <c r="BN341" s="8">
        <v>0.63904800000000006</v>
      </c>
      <c r="BO341" s="8">
        <v>0</v>
      </c>
      <c r="BP341" s="9">
        <v>0</v>
      </c>
      <c r="BQ341">
        <v>68</v>
      </c>
      <c r="BR341">
        <v>0.68</v>
      </c>
      <c r="BS341">
        <v>68</v>
      </c>
    </row>
    <row r="342" spans="1:71" ht="12" thickBot="1" x14ac:dyDescent="0.2">
      <c r="A342" t="s">
        <v>369</v>
      </c>
      <c r="B342" s="8" t="s">
        <v>89</v>
      </c>
      <c r="C342" s="8" t="s">
        <v>277</v>
      </c>
      <c r="D342" s="8" t="s">
        <v>234</v>
      </c>
      <c r="E342" s="10">
        <v>0</v>
      </c>
      <c r="F342" s="109">
        <v>416.44738224704503</v>
      </c>
      <c r="G342" s="8">
        <v>0</v>
      </c>
      <c r="H342" s="8">
        <v>0</v>
      </c>
      <c r="I342" s="8">
        <v>1</v>
      </c>
      <c r="J342" s="110">
        <v>0.94375407944951895</v>
      </c>
      <c r="K342" s="101">
        <v>1.00000000000004</v>
      </c>
      <c r="L342" s="8">
        <v>0</v>
      </c>
      <c r="M342" s="8">
        <v>1</v>
      </c>
      <c r="N342" s="8">
        <v>-0.91779999999999995</v>
      </c>
      <c r="O342" s="8">
        <v>8.3809000000000005</v>
      </c>
      <c r="P342" s="8">
        <v>0</v>
      </c>
      <c r="Q342" s="8">
        <v>0</v>
      </c>
      <c r="R342" s="8">
        <v>0.94796500000000006</v>
      </c>
      <c r="S342" s="12">
        <v>0</v>
      </c>
      <c r="T342" s="8">
        <v>0</v>
      </c>
      <c r="U342" s="10">
        <v>0</v>
      </c>
      <c r="V342" s="56">
        <v>20</v>
      </c>
      <c r="W342" s="8">
        <v>0</v>
      </c>
      <c r="X342" s="8">
        <v>0</v>
      </c>
      <c r="Y342" s="8">
        <v>1</v>
      </c>
      <c r="Z342" s="56">
        <v>-9.9999999999977801E-2</v>
      </c>
      <c r="AA342" s="56">
        <v>0.26036412019634397</v>
      </c>
      <c r="AB342" s="8">
        <v>0</v>
      </c>
      <c r="AC342" s="8">
        <v>0</v>
      </c>
      <c r="AD342" s="8">
        <v>17</v>
      </c>
      <c r="AE342" s="8">
        <v>0</v>
      </c>
      <c r="AF342" s="8">
        <v>0</v>
      </c>
      <c r="AG342" s="8">
        <v>0</v>
      </c>
      <c r="AH342" s="111">
        <v>0.88514053930980996</v>
      </c>
      <c r="AI342" s="12">
        <v>0</v>
      </c>
      <c r="AJ342" s="8">
        <v>0</v>
      </c>
      <c r="AK342" s="10">
        <v>1</v>
      </c>
      <c r="AL342" s="8">
        <v>-0.18139999999999998</v>
      </c>
      <c r="AM342" s="8">
        <v>1.9565000000000001</v>
      </c>
      <c r="AN342" s="8">
        <v>0</v>
      </c>
      <c r="AO342" s="8">
        <v>1</v>
      </c>
      <c r="AP342" s="8">
        <v>-4.0419999999999998E-2</v>
      </c>
      <c r="AQ342" s="8">
        <v>0.49931999999999999</v>
      </c>
      <c r="AR342" s="8">
        <v>0</v>
      </c>
      <c r="AS342" s="8">
        <v>1</v>
      </c>
      <c r="AT342" s="8">
        <v>-0.22256900000000002</v>
      </c>
      <c r="AU342" s="8">
        <v>5.0125000000000002</v>
      </c>
      <c r="AV342" s="8">
        <v>0</v>
      </c>
      <c r="AW342" s="8">
        <v>1</v>
      </c>
      <c r="AX342" s="8">
        <v>-3.0031000000000002E-2</v>
      </c>
      <c r="AY342" s="12">
        <v>0.49847999999999998</v>
      </c>
      <c r="AZ342" s="8">
        <v>0</v>
      </c>
      <c r="BA342" s="10">
        <v>0</v>
      </c>
      <c r="BB342" s="8">
        <v>44.89</v>
      </c>
      <c r="BC342" s="8">
        <v>0</v>
      </c>
      <c r="BD342" s="8">
        <v>0</v>
      </c>
      <c r="BE342" s="8">
        <v>1</v>
      </c>
      <c r="BF342" s="8">
        <v>-2.5225000000000001E-2</v>
      </c>
      <c r="BG342" s="8">
        <v>0.28531000000000001</v>
      </c>
      <c r="BH342" s="8">
        <v>0</v>
      </c>
      <c r="BI342" s="8">
        <v>0</v>
      </c>
      <c r="BJ342" s="8">
        <v>0.35149999999999998</v>
      </c>
      <c r="BK342" s="8">
        <v>0</v>
      </c>
      <c r="BL342" s="8">
        <v>0</v>
      </c>
      <c r="BM342" s="8">
        <v>0</v>
      </c>
      <c r="BN342" s="8">
        <v>0.54930000000000001</v>
      </c>
      <c r="BO342" s="8">
        <v>0</v>
      </c>
      <c r="BP342" s="9">
        <v>0</v>
      </c>
      <c r="BQ342">
        <v>50</v>
      </c>
      <c r="BR342">
        <v>0.5</v>
      </c>
      <c r="BS342">
        <v>50</v>
      </c>
    </row>
    <row r="343" spans="1:71" ht="12" thickBot="1" x14ac:dyDescent="0.2">
      <c r="A343" t="s">
        <v>370</v>
      </c>
      <c r="B343" s="8" t="s">
        <v>89</v>
      </c>
      <c r="C343" s="8" t="s">
        <v>277</v>
      </c>
      <c r="D343" s="8" t="s">
        <v>234</v>
      </c>
      <c r="E343" s="10">
        <v>0</v>
      </c>
      <c r="F343" s="109">
        <v>365.80675661076401</v>
      </c>
      <c r="G343" s="8">
        <v>0</v>
      </c>
      <c r="H343" s="8">
        <v>0</v>
      </c>
      <c r="I343" s="8">
        <v>1</v>
      </c>
      <c r="J343" s="110">
        <v>-20.990830772768799</v>
      </c>
      <c r="K343" s="101">
        <v>20.239275331418298</v>
      </c>
      <c r="L343" s="8">
        <v>0</v>
      </c>
      <c r="M343" s="8">
        <v>1</v>
      </c>
      <c r="N343" s="8">
        <v>-0.91779999999999995</v>
      </c>
      <c r="O343" s="8">
        <v>8.3110800000000005</v>
      </c>
      <c r="P343" s="8">
        <v>0</v>
      </c>
      <c r="Q343" s="8">
        <v>0</v>
      </c>
      <c r="R343" s="8">
        <v>0.95415800000000006</v>
      </c>
      <c r="S343" s="12">
        <v>0</v>
      </c>
      <c r="T343" s="8">
        <v>0</v>
      </c>
      <c r="U343" s="10">
        <v>0</v>
      </c>
      <c r="V343" s="56">
        <v>20</v>
      </c>
      <c r="W343" s="8">
        <v>0</v>
      </c>
      <c r="X343" s="8">
        <v>0</v>
      </c>
      <c r="Y343" s="8">
        <v>1</v>
      </c>
      <c r="Z343" s="56">
        <v>-1.2243571578122101E-2</v>
      </c>
      <c r="AA343" s="56">
        <v>0.178027496145273</v>
      </c>
      <c r="AB343" s="8">
        <v>0</v>
      </c>
      <c r="AC343" s="8">
        <v>0</v>
      </c>
      <c r="AD343" s="8">
        <v>17</v>
      </c>
      <c r="AE343" s="8">
        <v>0</v>
      </c>
      <c r="AF343" s="8">
        <v>0</v>
      </c>
      <c r="AG343" s="8">
        <v>0</v>
      </c>
      <c r="AH343" s="111">
        <v>0.68080152411972705</v>
      </c>
      <c r="AI343" s="12">
        <v>0</v>
      </c>
      <c r="AJ343" s="8">
        <v>0</v>
      </c>
      <c r="AK343" s="10">
        <v>1</v>
      </c>
      <c r="AL343" s="8">
        <v>-0.25157999999999991</v>
      </c>
      <c r="AM343" s="8">
        <v>2.2448000000000001</v>
      </c>
      <c r="AN343" s="8">
        <v>0</v>
      </c>
      <c r="AO343" s="8">
        <v>1</v>
      </c>
      <c r="AP343" s="8">
        <v>-5.6479999999999989E-2</v>
      </c>
      <c r="AQ343" s="8">
        <v>0.57928000000000002</v>
      </c>
      <c r="AR343" s="8">
        <v>0</v>
      </c>
      <c r="AS343" s="8">
        <v>1</v>
      </c>
      <c r="AT343" s="8">
        <v>-0.26548900000000003</v>
      </c>
      <c r="AU343" s="8">
        <v>4.7140000000000004</v>
      </c>
      <c r="AV343" s="8">
        <v>0</v>
      </c>
      <c r="AW343" s="8">
        <v>1</v>
      </c>
      <c r="AX343" s="8">
        <v>-3.7035999999999999E-2</v>
      </c>
      <c r="AY343" s="12">
        <v>0.57821999999999996</v>
      </c>
      <c r="AZ343" s="8">
        <v>0</v>
      </c>
      <c r="BA343" s="10">
        <v>0</v>
      </c>
      <c r="BB343" s="8">
        <v>44.89</v>
      </c>
      <c r="BC343" s="8">
        <v>0</v>
      </c>
      <c r="BD343" s="8">
        <v>0</v>
      </c>
      <c r="BE343" s="8">
        <v>1</v>
      </c>
      <c r="BF343" s="8">
        <v>-3.4266000000000005E-2</v>
      </c>
      <c r="BG343" s="8">
        <v>0.32240999999999997</v>
      </c>
      <c r="BH343" s="8">
        <v>0</v>
      </c>
      <c r="BI343" s="8">
        <v>0</v>
      </c>
      <c r="BJ343" s="8">
        <v>0.35149999999999998</v>
      </c>
      <c r="BK343" s="8">
        <v>0</v>
      </c>
      <c r="BL343" s="8">
        <v>0</v>
      </c>
      <c r="BM343" s="8">
        <v>0</v>
      </c>
      <c r="BN343" s="8">
        <v>0.59915999999999991</v>
      </c>
      <c r="BO343" s="8">
        <v>0</v>
      </c>
      <c r="BP343" s="9">
        <v>0</v>
      </c>
      <c r="BQ343">
        <v>60</v>
      </c>
      <c r="BR343">
        <v>0.6</v>
      </c>
      <c r="BS343">
        <v>60</v>
      </c>
    </row>
    <row r="344" spans="1:71" ht="12" thickBot="1" x14ac:dyDescent="0.2">
      <c r="A344" t="s">
        <v>371</v>
      </c>
      <c r="B344" s="8" t="s">
        <v>89</v>
      </c>
      <c r="C344" s="8" t="s">
        <v>277</v>
      </c>
      <c r="D344" s="8" t="s">
        <v>234</v>
      </c>
      <c r="E344" s="10">
        <v>0</v>
      </c>
      <c r="F344" s="109">
        <v>185.96062427228</v>
      </c>
      <c r="G344" s="8">
        <v>0</v>
      </c>
      <c r="H344" s="8">
        <v>0</v>
      </c>
      <c r="I344" s="8">
        <v>1</v>
      </c>
      <c r="J344" s="110">
        <v>3.7438628789374899</v>
      </c>
      <c r="K344" s="101">
        <v>1.07604171179035</v>
      </c>
      <c r="L344" s="8">
        <v>0</v>
      </c>
      <c r="M344" s="8">
        <v>1</v>
      </c>
      <c r="N344" s="8">
        <v>-0.91779999999999995</v>
      </c>
      <c r="O344" s="8">
        <v>8.3110800000000005</v>
      </c>
      <c r="P344" s="8">
        <v>0</v>
      </c>
      <c r="Q344" s="8">
        <v>0</v>
      </c>
      <c r="R344" s="8">
        <v>0.95415800000000006</v>
      </c>
      <c r="S344" s="12">
        <v>0</v>
      </c>
      <c r="T344" s="8">
        <v>0</v>
      </c>
      <c r="U344" s="10">
        <v>0</v>
      </c>
      <c r="V344" s="56">
        <v>20</v>
      </c>
      <c r="W344" s="8">
        <v>0</v>
      </c>
      <c r="X344" s="8">
        <v>0</v>
      </c>
      <c r="Y344" s="8">
        <v>1</v>
      </c>
      <c r="Z344" s="56">
        <v>-9.9999999999976705E-2</v>
      </c>
      <c r="AA344" s="56">
        <v>0.18560233739322701</v>
      </c>
      <c r="AB344" s="8">
        <v>0</v>
      </c>
      <c r="AC344" s="8">
        <v>0</v>
      </c>
      <c r="AD344" s="8">
        <v>17</v>
      </c>
      <c r="AE344" s="8">
        <v>0</v>
      </c>
      <c r="AF344" s="8">
        <v>0</v>
      </c>
      <c r="AG344" s="8">
        <v>0</v>
      </c>
      <c r="AH344" s="111">
        <v>0.88878214974667602</v>
      </c>
      <c r="AI344" s="12">
        <v>0</v>
      </c>
      <c r="AJ344" s="8">
        <v>0</v>
      </c>
      <c r="AK344" s="10">
        <v>1</v>
      </c>
      <c r="AL344" s="8">
        <v>-0.25157999999999991</v>
      </c>
      <c r="AM344" s="8">
        <v>2.2448000000000001</v>
      </c>
      <c r="AN344" s="8">
        <v>0</v>
      </c>
      <c r="AO344" s="8">
        <v>1</v>
      </c>
      <c r="AP344" s="8">
        <v>-5.6479999999999989E-2</v>
      </c>
      <c r="AQ344" s="8">
        <v>0.57928000000000002</v>
      </c>
      <c r="AR344" s="8">
        <v>0</v>
      </c>
      <c r="AS344" s="8">
        <v>1</v>
      </c>
      <c r="AT344" s="8">
        <v>-0.26548900000000003</v>
      </c>
      <c r="AU344" s="8">
        <v>4.7140000000000004</v>
      </c>
      <c r="AV344" s="8">
        <v>0</v>
      </c>
      <c r="AW344" s="8">
        <v>1</v>
      </c>
      <c r="AX344" s="8">
        <v>-3.7035999999999999E-2</v>
      </c>
      <c r="AY344" s="12">
        <v>0.57821999999999996</v>
      </c>
      <c r="AZ344" s="8">
        <v>0</v>
      </c>
      <c r="BA344" s="10">
        <v>0</v>
      </c>
      <c r="BB344" s="8">
        <v>44.89</v>
      </c>
      <c r="BC344" s="8">
        <v>0</v>
      </c>
      <c r="BD344" s="8">
        <v>0</v>
      </c>
      <c r="BE344" s="8">
        <v>1</v>
      </c>
      <c r="BF344" s="8">
        <v>-3.4266000000000005E-2</v>
      </c>
      <c r="BG344" s="8">
        <v>0.32240999999999997</v>
      </c>
      <c r="BH344" s="8">
        <v>0</v>
      </c>
      <c r="BI344" s="8">
        <v>0</v>
      </c>
      <c r="BJ344" s="8">
        <v>0.35149999999999998</v>
      </c>
      <c r="BK344" s="8">
        <v>0</v>
      </c>
      <c r="BL344" s="8">
        <v>0</v>
      </c>
      <c r="BM344" s="8">
        <v>0</v>
      </c>
      <c r="BN344" s="8">
        <v>0.59915999999999991</v>
      </c>
      <c r="BO344" s="8">
        <v>0</v>
      </c>
      <c r="BP344" s="9">
        <v>0</v>
      </c>
      <c r="BQ344">
        <v>60</v>
      </c>
      <c r="BR344">
        <v>0.6</v>
      </c>
      <c r="BS344">
        <v>60</v>
      </c>
    </row>
    <row r="345" spans="1:71" ht="12" thickBot="1" x14ac:dyDescent="0.2">
      <c r="A345" t="s">
        <v>372</v>
      </c>
      <c r="B345" s="8" t="s">
        <v>89</v>
      </c>
      <c r="C345" s="8" t="s">
        <v>277</v>
      </c>
      <c r="D345" s="8" t="s">
        <v>234</v>
      </c>
      <c r="E345" s="10">
        <v>0</v>
      </c>
      <c r="F345" s="109">
        <v>37.520841635260801</v>
      </c>
      <c r="G345" s="8">
        <v>0</v>
      </c>
      <c r="H345" s="8">
        <v>0</v>
      </c>
      <c r="I345" s="8">
        <v>1</v>
      </c>
      <c r="J345" s="110">
        <v>6.7315329689277199</v>
      </c>
      <c r="K345" s="101">
        <v>1.0558241316573</v>
      </c>
      <c r="L345" s="8">
        <v>0</v>
      </c>
      <c r="M345" s="8">
        <v>1</v>
      </c>
      <c r="N345" s="8">
        <v>-0.91779999999999995</v>
      </c>
      <c r="O345" s="8">
        <v>8.7230179999999997</v>
      </c>
      <c r="P345" s="8">
        <v>0</v>
      </c>
      <c r="Q345" s="8">
        <v>0</v>
      </c>
      <c r="R345" s="8">
        <v>0.91761930000000003</v>
      </c>
      <c r="S345" s="12">
        <v>0</v>
      </c>
      <c r="T345" s="8">
        <v>0</v>
      </c>
      <c r="U345" s="10">
        <v>0</v>
      </c>
      <c r="V345" s="56">
        <v>20</v>
      </c>
      <c r="W345" s="8">
        <v>0</v>
      </c>
      <c r="X345" s="8">
        <v>0</v>
      </c>
      <c r="Y345" s="8">
        <v>1</v>
      </c>
      <c r="Z345" s="56">
        <v>-2.4768923366405401E-2</v>
      </c>
      <c r="AA345" s="56">
        <v>0.100000000000026</v>
      </c>
      <c r="AB345" s="8">
        <v>0</v>
      </c>
      <c r="AC345" s="8">
        <v>0</v>
      </c>
      <c r="AD345" s="8">
        <v>17</v>
      </c>
      <c r="AE345" s="8">
        <v>0</v>
      </c>
      <c r="AF345" s="8">
        <v>0</v>
      </c>
      <c r="AG345" s="8">
        <v>0</v>
      </c>
      <c r="AH345" s="111">
        <v>0.99500562003656901</v>
      </c>
      <c r="AI345" s="12">
        <v>0</v>
      </c>
      <c r="AJ345" s="8">
        <v>0</v>
      </c>
      <c r="AK345" s="10">
        <v>0</v>
      </c>
      <c r="AL345" s="56">
        <v>2.10734898257284</v>
      </c>
      <c r="AM345" s="8">
        <v>0</v>
      </c>
      <c r="AN345" s="8">
        <v>0</v>
      </c>
      <c r="AO345" s="8">
        <v>0</v>
      </c>
      <c r="AP345" s="56">
        <v>2.2033934768867201E-2</v>
      </c>
      <c r="AQ345" s="8">
        <v>0</v>
      </c>
      <c r="AR345" s="8">
        <v>0</v>
      </c>
      <c r="AS345" s="8">
        <v>1</v>
      </c>
      <c r="AT345" s="56">
        <v>-0.745</v>
      </c>
      <c r="AU345" s="8">
        <v>0</v>
      </c>
      <c r="AV345" s="8">
        <v>0</v>
      </c>
      <c r="AW345" s="8">
        <v>0</v>
      </c>
      <c r="AX345" s="56">
        <v>0.90598480498643497</v>
      </c>
      <c r="AY345" s="12">
        <v>0</v>
      </c>
      <c r="AZ345" s="8">
        <v>0</v>
      </c>
      <c r="BA345" s="10">
        <v>0</v>
      </c>
      <c r="BB345" s="56">
        <v>886.80880856986698</v>
      </c>
      <c r="BC345" s="8">
        <v>0</v>
      </c>
      <c r="BD345" s="8">
        <v>0</v>
      </c>
      <c r="BE345" s="8">
        <v>1</v>
      </c>
      <c r="BF345" s="56">
        <v>1.9047683894410701E-2</v>
      </c>
      <c r="BG345" s="8">
        <v>0.10352</v>
      </c>
      <c r="BH345" s="8">
        <v>0</v>
      </c>
      <c r="BI345" s="8">
        <v>0</v>
      </c>
      <c r="BJ345" s="56">
        <v>4.5703496526090497E-3</v>
      </c>
      <c r="BK345" s="8">
        <v>0</v>
      </c>
      <c r="BL345" s="8">
        <v>0</v>
      </c>
      <c r="BM345" s="8">
        <v>0</v>
      </c>
      <c r="BN345" s="98">
        <v>0.49954433733791198</v>
      </c>
      <c r="BO345" s="8">
        <v>0</v>
      </c>
      <c r="BP345" s="9">
        <v>0</v>
      </c>
      <c r="BQ345">
        <v>1</v>
      </c>
      <c r="BR345">
        <v>0.01</v>
      </c>
      <c r="BS345">
        <v>1</v>
      </c>
    </row>
  </sheetData>
  <mergeCells count="21">
    <mergeCell ref="A1:D1"/>
    <mergeCell ref="E1:S1"/>
    <mergeCell ref="U1:AI1"/>
    <mergeCell ref="AK1:AY1"/>
    <mergeCell ref="Y2:AA2"/>
    <mergeCell ref="AC2:AE2"/>
    <mergeCell ref="AG2:AI2"/>
    <mergeCell ref="AK2:AL2"/>
    <mergeCell ref="AO2:AQ2"/>
    <mergeCell ref="AW2:AY2"/>
    <mergeCell ref="BA1:BO1"/>
    <mergeCell ref="E2:H2"/>
    <mergeCell ref="I2:L2"/>
    <mergeCell ref="M2:O2"/>
    <mergeCell ref="Q2:S2"/>
    <mergeCell ref="U2:V2"/>
    <mergeCell ref="AS2:AU2"/>
    <mergeCell ref="BA2:BB2"/>
    <mergeCell ref="BE2:BG2"/>
    <mergeCell ref="BI2:BK2"/>
    <mergeCell ref="BM2:BO2"/>
  </mergeCells>
  <dataValidations disablePrompts="1" count="1">
    <dataValidation type="list" allowBlank="1" showInputMessage="1" showErrorMessage="1" sqref="AD44:AH44" xr:uid="{607BDF50-2AE3-4901-A67A-F9D84A281E59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29-6F13-455D-8E59-8DF89BAB1C16}">
  <dimension ref="A1:AF68"/>
  <sheetViews>
    <sheetView topLeftCell="A13" workbookViewId="0">
      <selection activeCell="P32" sqref="P32"/>
    </sheetView>
  </sheetViews>
  <sheetFormatPr defaultRowHeight="11.25" x14ac:dyDescent="0.15"/>
  <cols>
    <col min="11" max="11" width="11.875" customWidth="1"/>
  </cols>
  <sheetData>
    <row r="1" spans="1:32" ht="15.75" thickBot="1" x14ac:dyDescent="0.25">
      <c r="A1" s="121" t="s">
        <v>0</v>
      </c>
      <c r="B1" s="122"/>
      <c r="C1" s="122"/>
      <c r="D1" s="122"/>
      <c r="E1" s="123"/>
      <c r="F1" s="121" t="s">
        <v>91</v>
      </c>
      <c r="G1" s="122"/>
      <c r="H1" s="122"/>
      <c r="I1" s="122"/>
      <c r="J1" s="123"/>
      <c r="K1" s="26" t="s">
        <v>97</v>
      </c>
      <c r="L1" s="121" t="s">
        <v>98</v>
      </c>
      <c r="M1" s="122"/>
      <c r="N1" s="123"/>
      <c r="O1" s="121" t="s">
        <v>102</v>
      </c>
      <c r="P1" s="123"/>
      <c r="Q1" s="121" t="s">
        <v>105</v>
      </c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3"/>
    </row>
    <row r="2" spans="1:32" x14ac:dyDescent="0.15">
      <c r="A2" s="16"/>
      <c r="B2" s="14"/>
      <c r="C2" s="14"/>
      <c r="D2" s="14"/>
      <c r="E2" s="15"/>
      <c r="F2" s="22"/>
      <c r="G2" s="17"/>
      <c r="H2" s="17"/>
      <c r="I2" s="17"/>
      <c r="J2" s="18"/>
      <c r="K2" s="24"/>
      <c r="L2" s="22"/>
      <c r="M2" s="17"/>
      <c r="N2" s="18"/>
      <c r="O2" s="22"/>
      <c r="P2" s="18"/>
      <c r="Q2" s="22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8"/>
    </row>
    <row r="3" spans="1:32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21" t="s">
        <v>122</v>
      </c>
      <c r="F3" s="23" t="s">
        <v>92</v>
      </c>
      <c r="G3" s="19" t="s">
        <v>93</v>
      </c>
      <c r="H3" s="19" t="s">
        <v>94</v>
      </c>
      <c r="I3" s="19" t="s">
        <v>95</v>
      </c>
      <c r="J3" s="20" t="s">
        <v>96</v>
      </c>
      <c r="K3" s="25" t="s">
        <v>97</v>
      </c>
      <c r="L3" s="23" t="s">
        <v>99</v>
      </c>
      <c r="M3" s="19" t="s">
        <v>100</v>
      </c>
      <c r="N3" s="20" t="s">
        <v>101</v>
      </c>
      <c r="O3" s="23" t="s">
        <v>103</v>
      </c>
      <c r="P3" s="20" t="s">
        <v>104</v>
      </c>
      <c r="Q3" s="23" t="s">
        <v>106</v>
      </c>
      <c r="R3" s="19" t="s">
        <v>107</v>
      </c>
      <c r="S3" s="19" t="s">
        <v>108</v>
      </c>
      <c r="T3" s="19" t="s">
        <v>109</v>
      </c>
      <c r="U3" s="19" t="s">
        <v>110</v>
      </c>
      <c r="V3" s="19" t="s">
        <v>111</v>
      </c>
      <c r="W3" s="19" t="s">
        <v>112</v>
      </c>
      <c r="X3" s="19" t="s">
        <v>113</v>
      </c>
      <c r="Y3" s="19" t="s">
        <v>114</v>
      </c>
      <c r="Z3" s="19" t="s">
        <v>115</v>
      </c>
      <c r="AA3" s="19" t="s">
        <v>116</v>
      </c>
      <c r="AB3" s="19" t="s">
        <v>117</v>
      </c>
      <c r="AC3" s="19" t="s">
        <v>118</v>
      </c>
      <c r="AD3" s="19" t="s">
        <v>119</v>
      </c>
      <c r="AE3" s="19" t="s">
        <v>120</v>
      </c>
      <c r="AF3" s="20" t="s">
        <v>121</v>
      </c>
    </row>
    <row r="4" spans="1:32" x14ac:dyDescent="0.15">
      <c r="A4" s="8" t="s">
        <v>79</v>
      </c>
      <c r="B4" s="8" t="s">
        <v>80</v>
      </c>
      <c r="C4" s="8" t="s">
        <v>81</v>
      </c>
      <c r="D4" s="8" t="s">
        <v>82</v>
      </c>
      <c r="E4" s="8"/>
    </row>
    <row r="5" spans="1:32" x14ac:dyDescent="0.15">
      <c r="A5" s="8" t="s">
        <v>84</v>
      </c>
      <c r="B5" s="8" t="s">
        <v>80</v>
      </c>
      <c r="C5" s="8" t="s">
        <v>81</v>
      </c>
      <c r="D5" s="8" t="s">
        <v>85</v>
      </c>
      <c r="E5" s="8"/>
    </row>
    <row r="6" spans="1:32" x14ac:dyDescent="0.15">
      <c r="A6" s="8" t="s">
        <v>86</v>
      </c>
      <c r="B6" s="8" t="s">
        <v>80</v>
      </c>
      <c r="C6" s="8" t="s">
        <v>81</v>
      </c>
      <c r="D6" s="8" t="s">
        <v>87</v>
      </c>
      <c r="E6" s="8"/>
    </row>
    <row r="7" spans="1:32" x14ac:dyDescent="0.15">
      <c r="A7" s="8" t="s">
        <v>88</v>
      </c>
      <c r="B7" s="8" t="s">
        <v>89</v>
      </c>
      <c r="C7" s="8"/>
      <c r="D7" s="8"/>
      <c r="E7" s="8"/>
    </row>
    <row r="8" spans="1:32" x14ac:dyDescent="0.15">
      <c r="A8" s="8" t="s">
        <v>90</v>
      </c>
      <c r="B8" s="8" t="s">
        <v>89</v>
      </c>
      <c r="C8" s="8"/>
      <c r="D8" s="8"/>
      <c r="E8" s="8"/>
    </row>
    <row r="9" spans="1:32" x14ac:dyDescent="0.15">
      <c r="A9" s="13" t="s">
        <v>123</v>
      </c>
      <c r="B9" s="8" t="s">
        <v>80</v>
      </c>
      <c r="C9" s="8" t="s">
        <v>124</v>
      </c>
      <c r="D9" s="8" t="s">
        <v>87</v>
      </c>
      <c r="E9" s="8">
        <v>0</v>
      </c>
      <c r="F9">
        <v>9.4</v>
      </c>
      <c r="G9">
        <v>7.1999999999999995E-2</v>
      </c>
      <c r="H9">
        <v>150</v>
      </c>
      <c r="I9">
        <v>50</v>
      </c>
      <c r="J9">
        <v>1</v>
      </c>
      <c r="K9">
        <v>45</v>
      </c>
      <c r="L9">
        <v>-10800</v>
      </c>
      <c r="M9">
        <v>0</v>
      </c>
      <c r="N9">
        <v>0</v>
      </c>
      <c r="O9">
        <v>0.05</v>
      </c>
      <c r="P9">
        <v>2</v>
      </c>
      <c r="Q9" t="s">
        <v>125</v>
      </c>
      <c r="R9" t="s">
        <v>126</v>
      </c>
      <c r="S9" t="s">
        <v>127</v>
      </c>
      <c r="T9" t="s">
        <v>128</v>
      </c>
      <c r="U9" t="s">
        <v>129</v>
      </c>
      <c r="V9" t="s">
        <v>130</v>
      </c>
      <c r="W9" t="s">
        <v>129</v>
      </c>
      <c r="X9" t="s">
        <v>131</v>
      </c>
      <c r="Y9" t="s">
        <v>132</v>
      </c>
      <c r="Z9" t="s">
        <v>133</v>
      </c>
      <c r="AA9" t="s">
        <v>134</v>
      </c>
      <c r="AB9" t="s">
        <v>135</v>
      </c>
      <c r="AC9" t="s">
        <v>136</v>
      </c>
      <c r="AD9" t="s">
        <v>137</v>
      </c>
      <c r="AE9" t="s">
        <v>138</v>
      </c>
      <c r="AF9" t="s">
        <v>129</v>
      </c>
    </row>
    <row r="10" spans="1:32" x14ac:dyDescent="0.15">
      <c r="A10" s="8" t="s">
        <v>123</v>
      </c>
      <c r="B10" s="8" t="s">
        <v>80</v>
      </c>
      <c r="C10" s="8" t="s">
        <v>124</v>
      </c>
      <c r="D10" s="8" t="s">
        <v>87</v>
      </c>
      <c r="E10" s="8">
        <v>0</v>
      </c>
      <c r="F10">
        <v>9.4</v>
      </c>
      <c r="G10">
        <v>7.1999999999999995E-2</v>
      </c>
      <c r="H10">
        <v>150</v>
      </c>
      <c r="I10">
        <v>50</v>
      </c>
      <c r="J10">
        <v>1</v>
      </c>
      <c r="K10">
        <v>45</v>
      </c>
      <c r="L10">
        <v>-10800</v>
      </c>
      <c r="M10">
        <v>0</v>
      </c>
      <c r="N10">
        <v>0</v>
      </c>
      <c r="O10">
        <v>0.05</v>
      </c>
      <c r="P10">
        <v>2</v>
      </c>
      <c r="Q10" t="s">
        <v>125</v>
      </c>
      <c r="R10" t="s">
        <v>139</v>
      </c>
      <c r="S10" t="s">
        <v>128</v>
      </c>
      <c r="T10" t="s">
        <v>140</v>
      </c>
      <c r="U10" t="s">
        <v>129</v>
      </c>
      <c r="V10" t="s">
        <v>130</v>
      </c>
      <c r="W10" t="s">
        <v>129</v>
      </c>
      <c r="X10" t="s">
        <v>131</v>
      </c>
      <c r="Y10" t="s">
        <v>141</v>
      </c>
      <c r="Z10" t="s">
        <v>133</v>
      </c>
      <c r="AA10" t="s">
        <v>134</v>
      </c>
      <c r="AB10" t="s">
        <v>135</v>
      </c>
      <c r="AC10" t="s">
        <v>142</v>
      </c>
      <c r="AD10" t="s">
        <v>143</v>
      </c>
      <c r="AE10" t="s">
        <v>138</v>
      </c>
      <c r="AF10" t="s">
        <v>129</v>
      </c>
    </row>
    <row r="11" spans="1:32" x14ac:dyDescent="0.15">
      <c r="A11" s="8" t="s">
        <v>123</v>
      </c>
      <c r="B11" s="8" t="s">
        <v>80</v>
      </c>
      <c r="C11" s="8" t="s">
        <v>124</v>
      </c>
      <c r="D11" s="8" t="s">
        <v>87</v>
      </c>
      <c r="E11" s="8">
        <v>0</v>
      </c>
      <c r="F11">
        <v>9.4</v>
      </c>
      <c r="G11">
        <v>7.1999999999999995E-2</v>
      </c>
      <c r="H11">
        <v>150</v>
      </c>
      <c r="I11">
        <v>50</v>
      </c>
      <c r="J11">
        <v>1</v>
      </c>
      <c r="K11">
        <v>45</v>
      </c>
      <c r="L11">
        <v>-10800</v>
      </c>
      <c r="M11">
        <v>0</v>
      </c>
      <c r="N11">
        <v>0</v>
      </c>
      <c r="O11">
        <v>0.05</v>
      </c>
      <c r="P11">
        <v>2</v>
      </c>
      <c r="Q11" t="s">
        <v>125</v>
      </c>
      <c r="R11" t="s">
        <v>144</v>
      </c>
      <c r="S11" t="s">
        <v>145</v>
      </c>
      <c r="T11" t="s">
        <v>146</v>
      </c>
      <c r="U11" t="s">
        <v>129</v>
      </c>
      <c r="V11" t="s">
        <v>130</v>
      </c>
      <c r="W11" t="s">
        <v>129</v>
      </c>
      <c r="X11" t="s">
        <v>131</v>
      </c>
      <c r="Y11" t="s">
        <v>147</v>
      </c>
      <c r="Z11" t="s">
        <v>133</v>
      </c>
      <c r="AA11" t="s">
        <v>134</v>
      </c>
      <c r="AB11" t="s">
        <v>135</v>
      </c>
      <c r="AC11" t="s">
        <v>148</v>
      </c>
      <c r="AD11" t="s">
        <v>143</v>
      </c>
      <c r="AE11" t="s">
        <v>138</v>
      </c>
      <c r="AF11" t="s">
        <v>129</v>
      </c>
    </row>
    <row r="12" spans="1:32" x14ac:dyDescent="0.15">
      <c r="A12" t="s">
        <v>123</v>
      </c>
      <c r="B12" t="s">
        <v>80</v>
      </c>
      <c r="C12" t="s">
        <v>124</v>
      </c>
      <c r="D12" t="s">
        <v>87</v>
      </c>
      <c r="E12">
        <v>0</v>
      </c>
      <c r="F12">
        <v>9.4</v>
      </c>
      <c r="G12">
        <v>7.1999999999999995E-2</v>
      </c>
      <c r="H12">
        <v>150</v>
      </c>
      <c r="I12">
        <v>50</v>
      </c>
      <c r="J12">
        <v>1</v>
      </c>
      <c r="K12">
        <v>45</v>
      </c>
      <c r="L12">
        <v>-10800</v>
      </c>
      <c r="M12">
        <v>0</v>
      </c>
      <c r="N12">
        <v>0</v>
      </c>
      <c r="O12">
        <v>0.05</v>
      </c>
      <c r="P12">
        <v>2</v>
      </c>
      <c r="Q12" t="s">
        <v>125</v>
      </c>
      <c r="R12" t="s">
        <v>149</v>
      </c>
      <c r="S12" t="s">
        <v>150</v>
      </c>
      <c r="T12" t="s">
        <v>151</v>
      </c>
      <c r="U12" t="s">
        <v>129</v>
      </c>
      <c r="V12" t="s">
        <v>130</v>
      </c>
      <c r="W12" t="s">
        <v>129</v>
      </c>
      <c r="X12" t="s">
        <v>131</v>
      </c>
      <c r="Y12" t="s">
        <v>152</v>
      </c>
      <c r="Z12" t="s">
        <v>133</v>
      </c>
      <c r="AA12" t="s">
        <v>134</v>
      </c>
      <c r="AB12" t="s">
        <v>135</v>
      </c>
      <c r="AC12" t="s">
        <v>153</v>
      </c>
      <c r="AD12" t="s">
        <v>137</v>
      </c>
      <c r="AE12" t="s">
        <v>138</v>
      </c>
      <c r="AF12" t="s">
        <v>129</v>
      </c>
    </row>
    <row r="13" spans="1:32" x14ac:dyDescent="0.15">
      <c r="A13" t="s">
        <v>123</v>
      </c>
      <c r="B13" t="s">
        <v>80</v>
      </c>
      <c r="C13" t="s">
        <v>124</v>
      </c>
      <c r="D13" t="s">
        <v>87</v>
      </c>
      <c r="E13">
        <v>0</v>
      </c>
      <c r="F13">
        <v>9.4</v>
      </c>
      <c r="G13">
        <v>7.1999999999999995E-2</v>
      </c>
      <c r="H13">
        <v>150</v>
      </c>
      <c r="I13">
        <v>50</v>
      </c>
      <c r="J13">
        <v>1</v>
      </c>
      <c r="K13">
        <v>45</v>
      </c>
      <c r="L13">
        <v>-10800</v>
      </c>
      <c r="M13">
        <v>0</v>
      </c>
      <c r="N13">
        <v>0</v>
      </c>
      <c r="O13">
        <v>0.05</v>
      </c>
      <c r="P13">
        <v>2</v>
      </c>
      <c r="Q13" t="s">
        <v>125</v>
      </c>
      <c r="R13" t="s">
        <v>154</v>
      </c>
      <c r="S13" t="s">
        <v>140</v>
      </c>
      <c r="T13" t="s">
        <v>155</v>
      </c>
      <c r="U13" t="s">
        <v>129</v>
      </c>
      <c r="V13" t="s">
        <v>130</v>
      </c>
      <c r="W13" t="s">
        <v>129</v>
      </c>
      <c r="X13" t="s">
        <v>131</v>
      </c>
      <c r="Y13" t="s">
        <v>156</v>
      </c>
      <c r="Z13" t="s">
        <v>133</v>
      </c>
      <c r="AA13" t="s">
        <v>134</v>
      </c>
      <c r="AB13" t="s">
        <v>135</v>
      </c>
      <c r="AC13" t="s">
        <v>157</v>
      </c>
      <c r="AD13" t="s">
        <v>137</v>
      </c>
      <c r="AE13" t="s">
        <v>138</v>
      </c>
      <c r="AF13" t="s">
        <v>129</v>
      </c>
    </row>
    <row r="14" spans="1:32" x14ac:dyDescent="0.15">
      <c r="A14" t="s">
        <v>123</v>
      </c>
      <c r="B14" t="s">
        <v>80</v>
      </c>
      <c r="C14" t="s">
        <v>124</v>
      </c>
      <c r="D14" t="s">
        <v>87</v>
      </c>
      <c r="E14">
        <v>0</v>
      </c>
      <c r="F14">
        <v>9.4</v>
      </c>
      <c r="G14">
        <v>7.1999999999999995E-2</v>
      </c>
      <c r="H14">
        <v>150</v>
      </c>
      <c r="I14">
        <v>50</v>
      </c>
      <c r="J14">
        <v>1</v>
      </c>
      <c r="K14">
        <v>45</v>
      </c>
      <c r="L14">
        <v>-10800</v>
      </c>
      <c r="M14">
        <v>0</v>
      </c>
      <c r="N14">
        <v>0</v>
      </c>
      <c r="O14">
        <v>0.05</v>
      </c>
      <c r="P14">
        <v>2</v>
      </c>
      <c r="Q14" t="s">
        <v>125</v>
      </c>
      <c r="R14" t="s">
        <v>158</v>
      </c>
      <c r="S14" t="s">
        <v>159</v>
      </c>
      <c r="T14" t="s">
        <v>160</v>
      </c>
      <c r="U14" t="s">
        <v>129</v>
      </c>
      <c r="V14" t="s">
        <v>130</v>
      </c>
      <c r="W14" t="s">
        <v>129</v>
      </c>
      <c r="X14" t="s">
        <v>131</v>
      </c>
      <c r="Y14" t="s">
        <v>161</v>
      </c>
      <c r="Z14" t="s">
        <v>133</v>
      </c>
      <c r="AA14" t="s">
        <v>134</v>
      </c>
      <c r="AB14" t="s">
        <v>135</v>
      </c>
      <c r="AC14" t="s">
        <v>162</v>
      </c>
      <c r="AD14" t="s">
        <v>137</v>
      </c>
      <c r="AE14" t="s">
        <v>138</v>
      </c>
      <c r="AF14" t="s">
        <v>129</v>
      </c>
    </row>
    <row r="15" spans="1:32" x14ac:dyDescent="0.15">
      <c r="A15" t="s">
        <v>123</v>
      </c>
      <c r="B15" t="s">
        <v>80</v>
      </c>
      <c r="C15" t="s">
        <v>124</v>
      </c>
      <c r="D15" t="s">
        <v>87</v>
      </c>
      <c r="E15">
        <v>0</v>
      </c>
      <c r="F15">
        <v>9.4</v>
      </c>
      <c r="G15">
        <v>7.1999999999999995E-2</v>
      </c>
      <c r="H15">
        <v>150</v>
      </c>
      <c r="I15">
        <v>50</v>
      </c>
      <c r="J15">
        <v>1</v>
      </c>
      <c r="K15">
        <v>45</v>
      </c>
      <c r="L15">
        <v>-10800</v>
      </c>
      <c r="M15">
        <v>0</v>
      </c>
      <c r="N15">
        <v>0</v>
      </c>
      <c r="O15">
        <v>0.05</v>
      </c>
      <c r="P15">
        <v>2</v>
      </c>
      <c r="Q15" t="s">
        <v>125</v>
      </c>
      <c r="R15" t="s">
        <v>163</v>
      </c>
      <c r="S15" t="s">
        <v>164</v>
      </c>
      <c r="T15" t="s">
        <v>165</v>
      </c>
      <c r="U15" t="s">
        <v>129</v>
      </c>
      <c r="V15" t="s">
        <v>130</v>
      </c>
      <c r="W15" t="s">
        <v>166</v>
      </c>
      <c r="X15" t="s">
        <v>131</v>
      </c>
      <c r="Y15" t="s">
        <v>167</v>
      </c>
      <c r="Z15" t="s">
        <v>133</v>
      </c>
      <c r="AA15" t="s">
        <v>168</v>
      </c>
      <c r="AB15" t="s">
        <v>169</v>
      </c>
      <c r="AC15" t="s">
        <v>170</v>
      </c>
      <c r="AD15" t="s">
        <v>143</v>
      </c>
      <c r="AE15" t="s">
        <v>138</v>
      </c>
      <c r="AF15" t="s">
        <v>129</v>
      </c>
    </row>
    <row r="16" spans="1:32" x14ac:dyDescent="0.15">
      <c r="A16" t="s">
        <v>123</v>
      </c>
      <c r="B16" t="s">
        <v>80</v>
      </c>
      <c r="C16" t="s">
        <v>124</v>
      </c>
      <c r="D16" t="s">
        <v>87</v>
      </c>
      <c r="E16">
        <v>0</v>
      </c>
      <c r="F16">
        <v>9.4</v>
      </c>
      <c r="G16">
        <v>7.1999999999999995E-2</v>
      </c>
      <c r="H16">
        <v>150</v>
      </c>
      <c r="I16">
        <v>50</v>
      </c>
      <c r="J16">
        <v>1</v>
      </c>
      <c r="K16">
        <v>45</v>
      </c>
      <c r="L16">
        <v>-10800</v>
      </c>
      <c r="M16">
        <v>0</v>
      </c>
      <c r="N16">
        <v>0</v>
      </c>
      <c r="O16">
        <v>0.05</v>
      </c>
      <c r="P16">
        <v>2</v>
      </c>
      <c r="Q16" t="s">
        <v>125</v>
      </c>
      <c r="R16" t="s">
        <v>171</v>
      </c>
      <c r="S16" t="s">
        <v>172</v>
      </c>
      <c r="T16" t="s">
        <v>173</v>
      </c>
      <c r="U16" t="s">
        <v>129</v>
      </c>
      <c r="V16" t="s">
        <v>130</v>
      </c>
      <c r="W16" t="s">
        <v>166</v>
      </c>
      <c r="X16" t="s">
        <v>131</v>
      </c>
      <c r="Y16" t="s">
        <v>174</v>
      </c>
      <c r="Z16" t="s">
        <v>133</v>
      </c>
      <c r="AA16" t="s">
        <v>168</v>
      </c>
      <c r="AB16" t="s">
        <v>169</v>
      </c>
      <c r="AC16" t="s">
        <v>170</v>
      </c>
      <c r="AD16" t="s">
        <v>143</v>
      </c>
      <c r="AE16" t="s">
        <v>138</v>
      </c>
      <c r="AF16" t="s">
        <v>129</v>
      </c>
    </row>
    <row r="17" spans="1:32" x14ac:dyDescent="0.15">
      <c r="A17" t="s">
        <v>123</v>
      </c>
      <c r="B17" t="s">
        <v>80</v>
      </c>
      <c r="C17" t="s">
        <v>124</v>
      </c>
      <c r="D17" t="s">
        <v>87</v>
      </c>
      <c r="E17">
        <v>0</v>
      </c>
      <c r="F17">
        <v>9.4</v>
      </c>
      <c r="G17">
        <v>7.1999999999999995E-2</v>
      </c>
      <c r="H17">
        <v>150</v>
      </c>
      <c r="I17">
        <v>50</v>
      </c>
      <c r="J17">
        <v>1</v>
      </c>
      <c r="K17">
        <v>45</v>
      </c>
      <c r="L17">
        <v>-10800</v>
      </c>
      <c r="M17">
        <v>0</v>
      </c>
      <c r="N17">
        <v>0</v>
      </c>
      <c r="O17">
        <v>0.05</v>
      </c>
      <c r="P17">
        <v>2</v>
      </c>
      <c r="Q17" t="s">
        <v>125</v>
      </c>
      <c r="R17" t="s">
        <v>175</v>
      </c>
      <c r="S17" t="s">
        <v>176</v>
      </c>
      <c r="T17" t="s">
        <v>177</v>
      </c>
      <c r="U17" t="s">
        <v>129</v>
      </c>
      <c r="V17" t="s">
        <v>130</v>
      </c>
      <c r="W17" t="s">
        <v>166</v>
      </c>
      <c r="X17" t="s">
        <v>131</v>
      </c>
      <c r="Y17" t="s">
        <v>178</v>
      </c>
      <c r="Z17" t="s">
        <v>133</v>
      </c>
      <c r="AA17" t="s">
        <v>168</v>
      </c>
      <c r="AB17" t="s">
        <v>169</v>
      </c>
      <c r="AC17" t="s">
        <v>170</v>
      </c>
      <c r="AD17" t="s">
        <v>143</v>
      </c>
      <c r="AE17" t="s">
        <v>138</v>
      </c>
      <c r="AF17" t="s">
        <v>129</v>
      </c>
    </row>
    <row r="18" spans="1:32" x14ac:dyDescent="0.15">
      <c r="A18" t="s">
        <v>123</v>
      </c>
      <c r="B18" t="s">
        <v>80</v>
      </c>
      <c r="C18" t="s">
        <v>124</v>
      </c>
      <c r="D18" t="s">
        <v>87</v>
      </c>
      <c r="E18">
        <v>0</v>
      </c>
      <c r="F18">
        <v>9.4</v>
      </c>
      <c r="G18">
        <v>7.1999999999999995E-2</v>
      </c>
      <c r="H18">
        <v>150</v>
      </c>
      <c r="I18">
        <v>50</v>
      </c>
      <c r="J18">
        <v>1</v>
      </c>
      <c r="K18">
        <v>45</v>
      </c>
      <c r="L18">
        <v>-10800</v>
      </c>
      <c r="M18">
        <v>0</v>
      </c>
      <c r="N18">
        <v>0</v>
      </c>
      <c r="O18">
        <v>0.05</v>
      </c>
      <c r="P18">
        <v>2</v>
      </c>
      <c r="Q18" t="s">
        <v>125</v>
      </c>
      <c r="R18" t="s">
        <v>179</v>
      </c>
      <c r="S18" t="s">
        <v>180</v>
      </c>
      <c r="T18" t="s">
        <v>181</v>
      </c>
      <c r="U18" t="s">
        <v>129</v>
      </c>
      <c r="V18" t="s">
        <v>130</v>
      </c>
      <c r="W18" t="s">
        <v>166</v>
      </c>
      <c r="X18" t="s">
        <v>131</v>
      </c>
      <c r="Y18" t="s">
        <v>182</v>
      </c>
      <c r="Z18" t="s">
        <v>133</v>
      </c>
      <c r="AA18" t="s">
        <v>168</v>
      </c>
      <c r="AB18" t="s">
        <v>169</v>
      </c>
      <c r="AC18" t="s">
        <v>170</v>
      </c>
      <c r="AD18" t="s">
        <v>143</v>
      </c>
      <c r="AE18" t="s">
        <v>138</v>
      </c>
      <c r="AF18" t="s">
        <v>129</v>
      </c>
    </row>
    <row r="19" spans="1:32" x14ac:dyDescent="0.15">
      <c r="A19" t="s">
        <v>123</v>
      </c>
      <c r="B19" t="s">
        <v>80</v>
      </c>
      <c r="C19" t="s">
        <v>124</v>
      </c>
      <c r="D19" t="s">
        <v>87</v>
      </c>
      <c r="E19">
        <v>0</v>
      </c>
      <c r="F19">
        <v>9.4</v>
      </c>
      <c r="G19">
        <v>7.1999999999999995E-2</v>
      </c>
      <c r="H19">
        <v>150</v>
      </c>
      <c r="I19">
        <v>50</v>
      </c>
      <c r="J19">
        <v>1</v>
      </c>
      <c r="K19">
        <v>45</v>
      </c>
      <c r="L19">
        <v>-10800</v>
      </c>
      <c r="M19">
        <v>0</v>
      </c>
      <c r="N19">
        <v>0</v>
      </c>
      <c r="O19">
        <v>0.05</v>
      </c>
      <c r="P19">
        <v>2</v>
      </c>
      <c r="Q19" t="s">
        <v>125</v>
      </c>
      <c r="R19" t="s">
        <v>183</v>
      </c>
      <c r="S19" t="s">
        <v>184</v>
      </c>
      <c r="T19" t="s">
        <v>185</v>
      </c>
      <c r="U19" t="s">
        <v>129</v>
      </c>
      <c r="V19" t="s">
        <v>130</v>
      </c>
      <c r="W19" t="s">
        <v>166</v>
      </c>
      <c r="X19" t="s">
        <v>131</v>
      </c>
      <c r="Y19" t="s">
        <v>186</v>
      </c>
      <c r="Z19" t="s">
        <v>133</v>
      </c>
      <c r="AA19" t="s">
        <v>168</v>
      </c>
      <c r="AB19" t="s">
        <v>169</v>
      </c>
      <c r="AC19" t="s">
        <v>170</v>
      </c>
      <c r="AD19" t="s">
        <v>143</v>
      </c>
      <c r="AE19" t="s">
        <v>138</v>
      </c>
      <c r="AF19" t="s">
        <v>129</v>
      </c>
    </row>
    <row r="20" spans="1:32" x14ac:dyDescent="0.15">
      <c r="A20" t="s">
        <v>123</v>
      </c>
      <c r="B20" t="s">
        <v>80</v>
      </c>
      <c r="C20" t="s">
        <v>124</v>
      </c>
      <c r="D20" t="s">
        <v>87</v>
      </c>
      <c r="E20">
        <v>0</v>
      </c>
      <c r="F20">
        <v>9.4</v>
      </c>
      <c r="G20">
        <v>7.1999999999999995E-2</v>
      </c>
      <c r="H20">
        <v>150</v>
      </c>
      <c r="I20">
        <v>50</v>
      </c>
      <c r="J20">
        <v>1</v>
      </c>
      <c r="K20">
        <v>45</v>
      </c>
      <c r="L20">
        <v>-10800</v>
      </c>
      <c r="M20">
        <v>0</v>
      </c>
      <c r="N20">
        <v>0</v>
      </c>
      <c r="O20">
        <v>0.05</v>
      </c>
      <c r="P20">
        <v>2</v>
      </c>
      <c r="Q20" t="s">
        <v>125</v>
      </c>
      <c r="R20" t="s">
        <v>187</v>
      </c>
      <c r="S20" t="s">
        <v>188</v>
      </c>
      <c r="T20" t="s">
        <v>189</v>
      </c>
      <c r="U20" t="s">
        <v>129</v>
      </c>
      <c r="V20" t="s">
        <v>130</v>
      </c>
      <c r="W20" t="s">
        <v>166</v>
      </c>
      <c r="X20" t="s">
        <v>131</v>
      </c>
      <c r="Y20" t="s">
        <v>190</v>
      </c>
      <c r="Z20" t="s">
        <v>133</v>
      </c>
      <c r="AA20" t="s">
        <v>168</v>
      </c>
      <c r="AB20" t="s">
        <v>169</v>
      </c>
      <c r="AC20" t="s">
        <v>170</v>
      </c>
      <c r="AD20" t="s">
        <v>143</v>
      </c>
      <c r="AE20" t="s">
        <v>138</v>
      </c>
      <c r="AF20" t="s">
        <v>129</v>
      </c>
    </row>
    <row r="21" spans="1:32" x14ac:dyDescent="0.15">
      <c r="A21" t="s">
        <v>123</v>
      </c>
      <c r="B21" t="s">
        <v>80</v>
      </c>
      <c r="C21" t="s">
        <v>124</v>
      </c>
      <c r="D21" t="s">
        <v>87</v>
      </c>
      <c r="E21">
        <v>0</v>
      </c>
      <c r="F21">
        <v>9.4</v>
      </c>
      <c r="G21">
        <v>7.1999999999999995E-2</v>
      </c>
      <c r="H21">
        <v>150</v>
      </c>
      <c r="I21">
        <v>50</v>
      </c>
      <c r="J21">
        <v>1</v>
      </c>
      <c r="K21">
        <v>45</v>
      </c>
      <c r="L21">
        <v>-10800</v>
      </c>
      <c r="M21">
        <v>0</v>
      </c>
      <c r="N21">
        <v>0</v>
      </c>
      <c r="O21">
        <v>0.05</v>
      </c>
      <c r="P21">
        <v>2</v>
      </c>
      <c r="Q21" t="s">
        <v>125</v>
      </c>
      <c r="R21" t="s">
        <v>191</v>
      </c>
      <c r="S21" t="s">
        <v>192</v>
      </c>
      <c r="T21" t="s">
        <v>193</v>
      </c>
      <c r="U21" t="s">
        <v>129</v>
      </c>
      <c r="V21" t="s">
        <v>130</v>
      </c>
      <c r="W21" t="s">
        <v>166</v>
      </c>
      <c r="X21" t="s">
        <v>131</v>
      </c>
      <c r="Y21" t="s">
        <v>194</v>
      </c>
      <c r="Z21" t="s">
        <v>133</v>
      </c>
      <c r="AA21" t="s">
        <v>168</v>
      </c>
      <c r="AB21" t="s">
        <v>169</v>
      </c>
      <c r="AC21" t="s">
        <v>170</v>
      </c>
      <c r="AD21" t="s">
        <v>143</v>
      </c>
      <c r="AE21" t="s">
        <v>138</v>
      </c>
      <c r="AF21" t="s">
        <v>129</v>
      </c>
    </row>
    <row r="22" spans="1:32" x14ac:dyDescent="0.15">
      <c r="A22" t="s">
        <v>123</v>
      </c>
      <c r="B22" t="s">
        <v>80</v>
      </c>
      <c r="C22" t="s">
        <v>124</v>
      </c>
      <c r="D22" t="s">
        <v>87</v>
      </c>
      <c r="E22">
        <v>0</v>
      </c>
      <c r="F22">
        <v>9.4</v>
      </c>
      <c r="G22">
        <v>7.1999999999999995E-2</v>
      </c>
      <c r="H22">
        <v>150</v>
      </c>
      <c r="I22">
        <v>50</v>
      </c>
      <c r="J22">
        <v>1</v>
      </c>
      <c r="K22">
        <v>45</v>
      </c>
      <c r="L22">
        <v>-10800</v>
      </c>
      <c r="M22">
        <v>0</v>
      </c>
      <c r="N22">
        <v>0</v>
      </c>
      <c r="O22">
        <v>0.05</v>
      </c>
      <c r="P22">
        <v>2</v>
      </c>
      <c r="Q22" t="s">
        <v>125</v>
      </c>
      <c r="R22" t="s">
        <v>195</v>
      </c>
      <c r="S22" t="s">
        <v>196</v>
      </c>
      <c r="T22" t="s">
        <v>197</v>
      </c>
      <c r="U22" t="s">
        <v>129</v>
      </c>
      <c r="V22" t="s">
        <v>130</v>
      </c>
      <c r="W22" t="s">
        <v>166</v>
      </c>
      <c r="X22" t="s">
        <v>131</v>
      </c>
      <c r="Y22" t="s">
        <v>198</v>
      </c>
      <c r="Z22" t="s">
        <v>133</v>
      </c>
      <c r="AA22" t="s">
        <v>168</v>
      </c>
      <c r="AB22" t="s">
        <v>169</v>
      </c>
      <c r="AC22" t="s">
        <v>170</v>
      </c>
      <c r="AD22" t="s">
        <v>143</v>
      </c>
      <c r="AE22" t="s">
        <v>138</v>
      </c>
      <c r="AF22" t="s">
        <v>129</v>
      </c>
    </row>
    <row r="23" spans="1:32" x14ac:dyDescent="0.15">
      <c r="A23" t="s">
        <v>123</v>
      </c>
      <c r="B23" t="s">
        <v>80</v>
      </c>
      <c r="C23" t="s">
        <v>124</v>
      </c>
      <c r="D23" t="s">
        <v>87</v>
      </c>
      <c r="E23">
        <v>0</v>
      </c>
      <c r="F23">
        <v>9.4</v>
      </c>
      <c r="G23">
        <v>7.1999999999999995E-2</v>
      </c>
      <c r="H23">
        <v>150</v>
      </c>
      <c r="I23">
        <v>50</v>
      </c>
      <c r="J23">
        <v>1</v>
      </c>
      <c r="K23">
        <v>45</v>
      </c>
      <c r="L23">
        <v>-10800</v>
      </c>
      <c r="M23">
        <v>0</v>
      </c>
      <c r="N23">
        <v>0</v>
      </c>
      <c r="O23">
        <v>0.05</v>
      </c>
      <c r="P23">
        <v>2</v>
      </c>
      <c r="Q23" t="s">
        <v>125</v>
      </c>
      <c r="R23" t="s">
        <v>199</v>
      </c>
      <c r="S23" t="s">
        <v>200</v>
      </c>
      <c r="T23" t="s">
        <v>201</v>
      </c>
      <c r="U23" t="s">
        <v>129</v>
      </c>
      <c r="V23" t="s">
        <v>130</v>
      </c>
      <c r="W23" t="s">
        <v>166</v>
      </c>
      <c r="X23" t="s">
        <v>131</v>
      </c>
      <c r="Y23" t="s">
        <v>202</v>
      </c>
      <c r="Z23" t="s">
        <v>133</v>
      </c>
      <c r="AA23" t="s">
        <v>168</v>
      </c>
      <c r="AB23" t="s">
        <v>169</v>
      </c>
      <c r="AC23" t="s">
        <v>170</v>
      </c>
      <c r="AD23" t="s">
        <v>143</v>
      </c>
      <c r="AE23" t="s">
        <v>138</v>
      </c>
      <c r="AF23" t="s">
        <v>129</v>
      </c>
    </row>
    <row r="24" spans="1:32" x14ac:dyDescent="0.15">
      <c r="A24" t="s">
        <v>123</v>
      </c>
      <c r="B24" t="s">
        <v>80</v>
      </c>
      <c r="C24" t="s">
        <v>124</v>
      </c>
      <c r="D24" t="s">
        <v>87</v>
      </c>
      <c r="E24">
        <v>0</v>
      </c>
      <c r="F24">
        <v>9.4</v>
      </c>
      <c r="G24">
        <v>7.1999999999999995E-2</v>
      </c>
      <c r="H24">
        <v>150</v>
      </c>
      <c r="I24">
        <v>50</v>
      </c>
      <c r="J24">
        <v>1</v>
      </c>
      <c r="K24">
        <v>45</v>
      </c>
      <c r="L24">
        <v>-10800</v>
      </c>
      <c r="M24">
        <v>0</v>
      </c>
      <c r="N24">
        <v>0</v>
      </c>
      <c r="O24">
        <v>0.05</v>
      </c>
      <c r="P24">
        <v>2</v>
      </c>
      <c r="Q24" t="s">
        <v>125</v>
      </c>
      <c r="R24" t="s">
        <v>203</v>
      </c>
      <c r="S24" t="s">
        <v>204</v>
      </c>
      <c r="T24" t="s">
        <v>205</v>
      </c>
      <c r="U24" t="s">
        <v>129</v>
      </c>
      <c r="V24" t="s">
        <v>130</v>
      </c>
      <c r="W24" t="s">
        <v>166</v>
      </c>
      <c r="X24" t="s">
        <v>131</v>
      </c>
      <c r="Y24" t="s">
        <v>206</v>
      </c>
      <c r="Z24" t="s">
        <v>133</v>
      </c>
      <c r="AA24" t="s">
        <v>168</v>
      </c>
      <c r="AB24" t="s">
        <v>169</v>
      </c>
      <c r="AC24" t="s">
        <v>170</v>
      </c>
      <c r="AD24" t="s">
        <v>143</v>
      </c>
      <c r="AE24" t="s">
        <v>138</v>
      </c>
      <c r="AF24" t="s">
        <v>129</v>
      </c>
    </row>
    <row r="25" spans="1:32" x14ac:dyDescent="0.15">
      <c r="A25" t="s">
        <v>123</v>
      </c>
      <c r="B25" t="s">
        <v>80</v>
      </c>
      <c r="C25" t="s">
        <v>124</v>
      </c>
      <c r="D25" t="s">
        <v>87</v>
      </c>
      <c r="E25">
        <v>0</v>
      </c>
      <c r="F25">
        <v>9.4</v>
      </c>
      <c r="G25">
        <v>7.1999999999999995E-2</v>
      </c>
      <c r="H25">
        <v>150</v>
      </c>
      <c r="I25">
        <v>50</v>
      </c>
      <c r="J25">
        <v>1</v>
      </c>
      <c r="K25">
        <v>45</v>
      </c>
      <c r="L25">
        <v>-10800</v>
      </c>
      <c r="M25">
        <v>0</v>
      </c>
      <c r="N25">
        <v>0</v>
      </c>
      <c r="O25">
        <v>0.05</v>
      </c>
      <c r="P25">
        <v>2</v>
      </c>
      <c r="Q25" t="s">
        <v>125</v>
      </c>
      <c r="R25" t="s">
        <v>207</v>
      </c>
      <c r="S25" t="s">
        <v>208</v>
      </c>
      <c r="T25" t="s">
        <v>209</v>
      </c>
      <c r="U25" t="s">
        <v>129</v>
      </c>
      <c r="V25" t="s">
        <v>130</v>
      </c>
      <c r="W25" t="s">
        <v>166</v>
      </c>
      <c r="X25" t="s">
        <v>131</v>
      </c>
      <c r="Y25" t="s">
        <v>210</v>
      </c>
      <c r="Z25" t="s">
        <v>133</v>
      </c>
      <c r="AA25" t="s">
        <v>168</v>
      </c>
      <c r="AB25" t="s">
        <v>169</v>
      </c>
      <c r="AC25" t="s">
        <v>170</v>
      </c>
      <c r="AD25" t="s">
        <v>143</v>
      </c>
      <c r="AE25" t="s">
        <v>138</v>
      </c>
      <c r="AF25" t="s">
        <v>129</v>
      </c>
    </row>
    <row r="26" spans="1:32" x14ac:dyDescent="0.15">
      <c r="A26" t="s">
        <v>123</v>
      </c>
      <c r="B26" t="s">
        <v>80</v>
      </c>
      <c r="C26" t="s">
        <v>124</v>
      </c>
      <c r="D26" t="s">
        <v>87</v>
      </c>
      <c r="E26">
        <v>0</v>
      </c>
      <c r="F26">
        <v>9.4</v>
      </c>
      <c r="G26">
        <v>7.1999999999999995E-2</v>
      </c>
      <c r="H26">
        <v>150</v>
      </c>
      <c r="I26">
        <v>50</v>
      </c>
      <c r="J26">
        <v>1</v>
      </c>
      <c r="K26">
        <v>45</v>
      </c>
      <c r="L26">
        <v>-10800</v>
      </c>
      <c r="M26">
        <v>0</v>
      </c>
      <c r="N26">
        <v>0</v>
      </c>
      <c r="O26">
        <v>0.05</v>
      </c>
      <c r="P26">
        <v>2</v>
      </c>
      <c r="Q26" t="s">
        <v>125</v>
      </c>
      <c r="R26" t="s">
        <v>126</v>
      </c>
      <c r="S26" t="s">
        <v>127</v>
      </c>
      <c r="T26" t="s">
        <v>128</v>
      </c>
      <c r="U26" t="s">
        <v>129</v>
      </c>
      <c r="V26" t="s">
        <v>130</v>
      </c>
      <c r="W26" t="s">
        <v>129</v>
      </c>
      <c r="X26" t="s">
        <v>131</v>
      </c>
      <c r="Y26" t="s">
        <v>132</v>
      </c>
      <c r="Z26" t="s">
        <v>133</v>
      </c>
      <c r="AA26" t="s">
        <v>134</v>
      </c>
      <c r="AB26" t="s">
        <v>135</v>
      </c>
      <c r="AC26" t="s">
        <v>136</v>
      </c>
      <c r="AD26" t="s">
        <v>137</v>
      </c>
      <c r="AE26" t="s">
        <v>138</v>
      </c>
      <c r="AF26" t="s">
        <v>129</v>
      </c>
    </row>
    <row r="27" spans="1:32" x14ac:dyDescent="0.15">
      <c r="A27" t="s">
        <v>123</v>
      </c>
      <c r="B27" t="s">
        <v>80</v>
      </c>
      <c r="C27" t="s">
        <v>124</v>
      </c>
      <c r="D27" t="s">
        <v>87</v>
      </c>
      <c r="E27">
        <v>0</v>
      </c>
      <c r="F27">
        <v>9.4</v>
      </c>
      <c r="G27">
        <v>7.1999999999999995E-2</v>
      </c>
      <c r="H27">
        <v>150</v>
      </c>
      <c r="I27">
        <v>50</v>
      </c>
      <c r="J27">
        <v>1</v>
      </c>
      <c r="K27">
        <v>45</v>
      </c>
      <c r="L27">
        <v>-10800</v>
      </c>
      <c r="M27">
        <v>0</v>
      </c>
      <c r="N27">
        <v>0</v>
      </c>
      <c r="O27">
        <v>0.05</v>
      </c>
      <c r="P27">
        <v>2</v>
      </c>
      <c r="Q27" t="s">
        <v>125</v>
      </c>
      <c r="R27" t="s">
        <v>139</v>
      </c>
      <c r="S27" t="s">
        <v>128</v>
      </c>
      <c r="T27" t="s">
        <v>140</v>
      </c>
      <c r="U27" t="s">
        <v>129</v>
      </c>
      <c r="V27" t="s">
        <v>130</v>
      </c>
      <c r="W27" t="s">
        <v>129</v>
      </c>
      <c r="X27" t="s">
        <v>131</v>
      </c>
      <c r="Y27" t="s">
        <v>141</v>
      </c>
      <c r="Z27" t="s">
        <v>133</v>
      </c>
      <c r="AA27" t="s">
        <v>134</v>
      </c>
      <c r="AB27" t="s">
        <v>135</v>
      </c>
      <c r="AC27" t="s">
        <v>142</v>
      </c>
      <c r="AD27" t="s">
        <v>143</v>
      </c>
      <c r="AE27" t="s">
        <v>138</v>
      </c>
      <c r="AF27" t="s">
        <v>129</v>
      </c>
    </row>
    <row r="28" spans="1:32" x14ac:dyDescent="0.15">
      <c r="A28" t="s">
        <v>123</v>
      </c>
      <c r="B28" t="s">
        <v>80</v>
      </c>
      <c r="C28" t="s">
        <v>124</v>
      </c>
      <c r="D28" t="s">
        <v>87</v>
      </c>
      <c r="E28">
        <v>0</v>
      </c>
      <c r="F28">
        <v>9.4</v>
      </c>
      <c r="G28">
        <v>7.1999999999999995E-2</v>
      </c>
      <c r="H28">
        <v>150</v>
      </c>
      <c r="I28">
        <v>50</v>
      </c>
      <c r="J28">
        <v>1</v>
      </c>
      <c r="K28">
        <v>45</v>
      </c>
      <c r="L28">
        <v>-10800</v>
      </c>
      <c r="M28">
        <v>0</v>
      </c>
      <c r="N28">
        <v>0</v>
      </c>
      <c r="O28">
        <v>0.05</v>
      </c>
      <c r="P28">
        <v>2</v>
      </c>
      <c r="Q28" t="s">
        <v>125</v>
      </c>
      <c r="R28" t="s">
        <v>144</v>
      </c>
      <c r="S28" t="s">
        <v>145</v>
      </c>
      <c r="T28" t="s">
        <v>146</v>
      </c>
      <c r="U28" t="s">
        <v>129</v>
      </c>
      <c r="V28" t="s">
        <v>130</v>
      </c>
      <c r="W28" t="s">
        <v>129</v>
      </c>
      <c r="X28" t="s">
        <v>131</v>
      </c>
      <c r="Y28" t="s">
        <v>147</v>
      </c>
      <c r="Z28" t="s">
        <v>133</v>
      </c>
      <c r="AA28" t="s">
        <v>134</v>
      </c>
      <c r="AB28" t="s">
        <v>135</v>
      </c>
      <c r="AC28" t="s">
        <v>148</v>
      </c>
      <c r="AD28" t="s">
        <v>143</v>
      </c>
      <c r="AE28" t="s">
        <v>138</v>
      </c>
      <c r="AF28" t="s">
        <v>129</v>
      </c>
    </row>
    <row r="29" spans="1:32" x14ac:dyDescent="0.15">
      <c r="A29" t="s">
        <v>123</v>
      </c>
      <c r="B29" t="s">
        <v>80</v>
      </c>
      <c r="C29" t="s">
        <v>124</v>
      </c>
      <c r="D29" t="s">
        <v>87</v>
      </c>
      <c r="E29">
        <v>0</v>
      </c>
      <c r="F29">
        <v>9.4</v>
      </c>
      <c r="G29">
        <v>7.1999999999999995E-2</v>
      </c>
      <c r="H29">
        <v>150</v>
      </c>
      <c r="I29">
        <v>50</v>
      </c>
      <c r="J29">
        <v>1</v>
      </c>
      <c r="K29">
        <v>45</v>
      </c>
      <c r="L29">
        <v>-10800</v>
      </c>
      <c r="M29">
        <v>0</v>
      </c>
      <c r="N29">
        <v>0</v>
      </c>
      <c r="O29">
        <v>0.05</v>
      </c>
      <c r="P29">
        <v>2</v>
      </c>
      <c r="Q29" t="s">
        <v>125</v>
      </c>
      <c r="R29" t="s">
        <v>149</v>
      </c>
      <c r="S29" t="s">
        <v>150</v>
      </c>
      <c r="T29" t="s">
        <v>151</v>
      </c>
      <c r="U29" t="s">
        <v>129</v>
      </c>
      <c r="V29" t="s">
        <v>130</v>
      </c>
      <c r="W29" t="s">
        <v>129</v>
      </c>
      <c r="X29" t="s">
        <v>131</v>
      </c>
      <c r="Y29" t="s">
        <v>152</v>
      </c>
      <c r="Z29" t="s">
        <v>133</v>
      </c>
      <c r="AA29" t="s">
        <v>134</v>
      </c>
      <c r="AB29" t="s">
        <v>135</v>
      </c>
      <c r="AC29" t="s">
        <v>153</v>
      </c>
      <c r="AD29" t="s">
        <v>137</v>
      </c>
      <c r="AE29" t="s">
        <v>138</v>
      </c>
      <c r="AF29" t="s">
        <v>129</v>
      </c>
    </row>
    <row r="30" spans="1:32" x14ac:dyDescent="0.15">
      <c r="A30" t="s">
        <v>123</v>
      </c>
      <c r="B30" t="s">
        <v>80</v>
      </c>
      <c r="C30" t="s">
        <v>124</v>
      </c>
      <c r="D30" t="s">
        <v>87</v>
      </c>
      <c r="E30">
        <v>0</v>
      </c>
      <c r="F30">
        <v>9.4</v>
      </c>
      <c r="G30">
        <v>7.1999999999999995E-2</v>
      </c>
      <c r="H30">
        <v>150</v>
      </c>
      <c r="I30">
        <v>50</v>
      </c>
      <c r="J30">
        <v>1</v>
      </c>
      <c r="K30">
        <v>45</v>
      </c>
      <c r="L30">
        <v>-10800</v>
      </c>
      <c r="M30">
        <v>0</v>
      </c>
      <c r="N30">
        <v>0</v>
      </c>
      <c r="O30">
        <v>0.05</v>
      </c>
      <c r="P30">
        <v>2</v>
      </c>
      <c r="Q30" t="s">
        <v>125</v>
      </c>
      <c r="R30" t="s">
        <v>154</v>
      </c>
      <c r="S30" t="s">
        <v>140</v>
      </c>
      <c r="T30" t="s">
        <v>155</v>
      </c>
      <c r="U30" t="s">
        <v>129</v>
      </c>
      <c r="V30" t="s">
        <v>130</v>
      </c>
      <c r="W30" t="s">
        <v>129</v>
      </c>
      <c r="X30" t="s">
        <v>131</v>
      </c>
      <c r="Y30" t="s">
        <v>156</v>
      </c>
      <c r="Z30" t="s">
        <v>133</v>
      </c>
      <c r="AA30" t="s">
        <v>134</v>
      </c>
      <c r="AB30" t="s">
        <v>135</v>
      </c>
      <c r="AC30" t="s">
        <v>157</v>
      </c>
      <c r="AD30" t="s">
        <v>137</v>
      </c>
      <c r="AE30" t="s">
        <v>138</v>
      </c>
      <c r="AF30" t="s">
        <v>129</v>
      </c>
    </row>
    <row r="31" spans="1:32" x14ac:dyDescent="0.15">
      <c r="A31" t="s">
        <v>123</v>
      </c>
      <c r="B31" t="s">
        <v>80</v>
      </c>
      <c r="C31" t="s">
        <v>124</v>
      </c>
      <c r="D31" t="s">
        <v>87</v>
      </c>
      <c r="E31">
        <v>0</v>
      </c>
      <c r="F31">
        <v>9.4</v>
      </c>
      <c r="G31">
        <v>7.1999999999999995E-2</v>
      </c>
      <c r="H31">
        <v>150</v>
      </c>
      <c r="I31">
        <v>50</v>
      </c>
      <c r="J31">
        <v>1</v>
      </c>
      <c r="K31">
        <v>45</v>
      </c>
      <c r="L31">
        <v>-10800</v>
      </c>
      <c r="M31">
        <v>0</v>
      </c>
      <c r="N31">
        <v>0</v>
      </c>
      <c r="O31">
        <v>0.05</v>
      </c>
      <c r="P31">
        <v>2</v>
      </c>
      <c r="Q31" t="s">
        <v>125</v>
      </c>
      <c r="R31" t="s">
        <v>158</v>
      </c>
      <c r="S31" t="s">
        <v>159</v>
      </c>
      <c r="T31" t="s">
        <v>160</v>
      </c>
      <c r="U31" t="s">
        <v>129</v>
      </c>
      <c r="V31" t="s">
        <v>130</v>
      </c>
      <c r="W31" t="s">
        <v>129</v>
      </c>
      <c r="X31" t="s">
        <v>131</v>
      </c>
      <c r="Y31" t="s">
        <v>161</v>
      </c>
      <c r="Z31" t="s">
        <v>133</v>
      </c>
      <c r="AA31" t="s">
        <v>134</v>
      </c>
      <c r="AB31" t="s">
        <v>135</v>
      </c>
      <c r="AC31" t="s">
        <v>162</v>
      </c>
      <c r="AD31" t="s">
        <v>137</v>
      </c>
      <c r="AE31" t="s">
        <v>138</v>
      </c>
      <c r="AF31" t="s">
        <v>129</v>
      </c>
    </row>
    <row r="32" spans="1:32" x14ac:dyDescent="0.15">
      <c r="A32" t="s">
        <v>123</v>
      </c>
      <c r="B32" t="s">
        <v>80</v>
      </c>
      <c r="C32" t="s">
        <v>124</v>
      </c>
      <c r="D32" t="s">
        <v>87</v>
      </c>
      <c r="E32">
        <v>0</v>
      </c>
      <c r="F32">
        <v>9.4</v>
      </c>
      <c r="G32">
        <v>7.1999999999999995E-2</v>
      </c>
      <c r="H32">
        <v>150</v>
      </c>
      <c r="I32">
        <v>50</v>
      </c>
      <c r="J32">
        <v>1</v>
      </c>
      <c r="K32">
        <v>45</v>
      </c>
      <c r="L32">
        <v>-10800</v>
      </c>
      <c r="M32">
        <v>0</v>
      </c>
      <c r="N32">
        <v>0</v>
      </c>
      <c r="O32">
        <v>0.05</v>
      </c>
      <c r="P32">
        <v>2</v>
      </c>
      <c r="Q32" t="s">
        <v>125</v>
      </c>
      <c r="R32" t="s">
        <v>163</v>
      </c>
      <c r="S32" t="s">
        <v>164</v>
      </c>
      <c r="T32" t="s">
        <v>165</v>
      </c>
      <c r="U32" t="s">
        <v>129</v>
      </c>
      <c r="V32" t="s">
        <v>130</v>
      </c>
      <c r="W32" t="s">
        <v>166</v>
      </c>
      <c r="X32" t="s">
        <v>131</v>
      </c>
      <c r="Y32" t="s">
        <v>167</v>
      </c>
      <c r="Z32" t="s">
        <v>133</v>
      </c>
      <c r="AA32" t="s">
        <v>168</v>
      </c>
      <c r="AB32" t="s">
        <v>169</v>
      </c>
      <c r="AC32" t="s">
        <v>170</v>
      </c>
      <c r="AD32" t="s">
        <v>143</v>
      </c>
      <c r="AE32" t="s">
        <v>138</v>
      </c>
      <c r="AF32" t="s">
        <v>129</v>
      </c>
    </row>
    <row r="33" spans="1:32" x14ac:dyDescent="0.15">
      <c r="A33" t="s">
        <v>123</v>
      </c>
      <c r="B33" t="s">
        <v>80</v>
      </c>
      <c r="C33" t="s">
        <v>124</v>
      </c>
      <c r="D33" t="s">
        <v>87</v>
      </c>
      <c r="E33">
        <v>0</v>
      </c>
      <c r="F33">
        <v>9.4</v>
      </c>
      <c r="G33">
        <v>7.1999999999999995E-2</v>
      </c>
      <c r="H33">
        <v>150</v>
      </c>
      <c r="I33">
        <v>50</v>
      </c>
      <c r="J33">
        <v>1</v>
      </c>
      <c r="K33">
        <v>45</v>
      </c>
      <c r="L33">
        <v>-10800</v>
      </c>
      <c r="M33">
        <v>0</v>
      </c>
      <c r="N33">
        <v>0</v>
      </c>
      <c r="O33">
        <v>0.05</v>
      </c>
      <c r="P33">
        <v>2</v>
      </c>
      <c r="Q33" t="s">
        <v>125</v>
      </c>
      <c r="R33" t="s">
        <v>171</v>
      </c>
      <c r="S33" t="s">
        <v>172</v>
      </c>
      <c r="T33" t="s">
        <v>173</v>
      </c>
      <c r="U33" t="s">
        <v>129</v>
      </c>
      <c r="V33" t="s">
        <v>130</v>
      </c>
      <c r="W33" t="s">
        <v>166</v>
      </c>
      <c r="X33" t="s">
        <v>131</v>
      </c>
      <c r="Y33" t="s">
        <v>174</v>
      </c>
      <c r="Z33" t="s">
        <v>133</v>
      </c>
      <c r="AA33" t="s">
        <v>168</v>
      </c>
      <c r="AB33" t="s">
        <v>169</v>
      </c>
      <c r="AC33" t="s">
        <v>170</v>
      </c>
      <c r="AD33" t="s">
        <v>143</v>
      </c>
      <c r="AE33" t="s">
        <v>138</v>
      </c>
      <c r="AF33" t="s">
        <v>129</v>
      </c>
    </row>
    <row r="34" spans="1:32" x14ac:dyDescent="0.15">
      <c r="A34" t="s">
        <v>123</v>
      </c>
      <c r="B34" t="s">
        <v>80</v>
      </c>
      <c r="C34" t="s">
        <v>124</v>
      </c>
      <c r="D34" t="s">
        <v>87</v>
      </c>
      <c r="E34">
        <v>0</v>
      </c>
      <c r="F34">
        <v>9.4</v>
      </c>
      <c r="G34">
        <v>7.1999999999999995E-2</v>
      </c>
      <c r="H34">
        <v>150</v>
      </c>
      <c r="I34">
        <v>50</v>
      </c>
      <c r="J34">
        <v>1</v>
      </c>
      <c r="K34">
        <v>45</v>
      </c>
      <c r="L34">
        <v>-10800</v>
      </c>
      <c r="M34">
        <v>0</v>
      </c>
      <c r="N34">
        <v>0</v>
      </c>
      <c r="O34">
        <v>0.05</v>
      </c>
      <c r="P34">
        <v>2</v>
      </c>
      <c r="Q34" t="s">
        <v>125</v>
      </c>
      <c r="R34" t="s">
        <v>175</v>
      </c>
      <c r="S34" t="s">
        <v>176</v>
      </c>
      <c r="T34" t="s">
        <v>177</v>
      </c>
      <c r="U34" t="s">
        <v>129</v>
      </c>
      <c r="V34" t="s">
        <v>130</v>
      </c>
      <c r="W34" t="s">
        <v>166</v>
      </c>
      <c r="X34" t="s">
        <v>131</v>
      </c>
      <c r="Y34" t="s">
        <v>178</v>
      </c>
      <c r="Z34" t="s">
        <v>133</v>
      </c>
      <c r="AA34" t="s">
        <v>168</v>
      </c>
      <c r="AB34" t="s">
        <v>169</v>
      </c>
      <c r="AC34" t="s">
        <v>170</v>
      </c>
      <c r="AD34" t="s">
        <v>143</v>
      </c>
      <c r="AE34" t="s">
        <v>138</v>
      </c>
      <c r="AF34" t="s">
        <v>129</v>
      </c>
    </row>
    <row r="35" spans="1:32" x14ac:dyDescent="0.15">
      <c r="A35" t="s">
        <v>123</v>
      </c>
      <c r="B35" t="s">
        <v>80</v>
      </c>
      <c r="C35" t="s">
        <v>124</v>
      </c>
      <c r="D35" t="s">
        <v>87</v>
      </c>
      <c r="E35">
        <v>0</v>
      </c>
      <c r="F35">
        <v>9.4</v>
      </c>
      <c r="G35">
        <v>7.1999999999999995E-2</v>
      </c>
      <c r="H35">
        <v>150</v>
      </c>
      <c r="I35">
        <v>50</v>
      </c>
      <c r="J35">
        <v>1</v>
      </c>
      <c r="K35">
        <v>45</v>
      </c>
      <c r="L35">
        <v>-10800</v>
      </c>
      <c r="M35">
        <v>0</v>
      </c>
      <c r="N35">
        <v>0</v>
      </c>
      <c r="O35">
        <v>0.05</v>
      </c>
      <c r="P35">
        <v>2</v>
      </c>
      <c r="Q35" t="s">
        <v>125</v>
      </c>
      <c r="R35" t="s">
        <v>179</v>
      </c>
      <c r="S35" t="s">
        <v>180</v>
      </c>
      <c r="T35" t="s">
        <v>181</v>
      </c>
      <c r="U35" t="s">
        <v>129</v>
      </c>
      <c r="V35" t="s">
        <v>130</v>
      </c>
      <c r="W35" t="s">
        <v>166</v>
      </c>
      <c r="X35" t="s">
        <v>131</v>
      </c>
      <c r="Y35" t="s">
        <v>182</v>
      </c>
      <c r="Z35" t="s">
        <v>133</v>
      </c>
      <c r="AA35" t="s">
        <v>168</v>
      </c>
      <c r="AB35" t="s">
        <v>169</v>
      </c>
      <c r="AC35" t="s">
        <v>170</v>
      </c>
      <c r="AD35" t="s">
        <v>143</v>
      </c>
      <c r="AE35" t="s">
        <v>138</v>
      </c>
      <c r="AF35" t="s">
        <v>129</v>
      </c>
    </row>
    <row r="36" spans="1:32" x14ac:dyDescent="0.15">
      <c r="A36" t="s">
        <v>123</v>
      </c>
      <c r="B36" t="s">
        <v>80</v>
      </c>
      <c r="C36" t="s">
        <v>124</v>
      </c>
      <c r="D36" t="s">
        <v>87</v>
      </c>
      <c r="E36">
        <v>0</v>
      </c>
      <c r="F36">
        <v>9.4</v>
      </c>
      <c r="G36">
        <v>7.1999999999999995E-2</v>
      </c>
      <c r="H36">
        <v>150</v>
      </c>
      <c r="I36">
        <v>50</v>
      </c>
      <c r="J36">
        <v>1</v>
      </c>
      <c r="K36">
        <v>45</v>
      </c>
      <c r="L36">
        <v>-10800</v>
      </c>
      <c r="M36">
        <v>0</v>
      </c>
      <c r="N36">
        <v>0</v>
      </c>
      <c r="O36">
        <v>0.05</v>
      </c>
      <c r="P36">
        <v>2</v>
      </c>
      <c r="Q36" t="s">
        <v>125</v>
      </c>
      <c r="R36" t="s">
        <v>183</v>
      </c>
      <c r="S36" t="s">
        <v>184</v>
      </c>
      <c r="T36" t="s">
        <v>185</v>
      </c>
      <c r="U36" t="s">
        <v>129</v>
      </c>
      <c r="V36" t="s">
        <v>130</v>
      </c>
      <c r="W36" t="s">
        <v>166</v>
      </c>
      <c r="X36" t="s">
        <v>131</v>
      </c>
      <c r="Y36" t="s">
        <v>186</v>
      </c>
      <c r="Z36" t="s">
        <v>133</v>
      </c>
      <c r="AA36" t="s">
        <v>168</v>
      </c>
      <c r="AB36" t="s">
        <v>169</v>
      </c>
      <c r="AC36" t="s">
        <v>170</v>
      </c>
      <c r="AD36" t="s">
        <v>143</v>
      </c>
      <c r="AE36" t="s">
        <v>138</v>
      </c>
      <c r="AF36" t="s">
        <v>129</v>
      </c>
    </row>
    <row r="37" spans="1:32" x14ac:dyDescent="0.15">
      <c r="A37" t="s">
        <v>123</v>
      </c>
      <c r="B37" t="s">
        <v>80</v>
      </c>
      <c r="C37" t="s">
        <v>124</v>
      </c>
      <c r="D37" t="s">
        <v>87</v>
      </c>
      <c r="E37">
        <v>0</v>
      </c>
      <c r="F37">
        <v>9.4</v>
      </c>
      <c r="G37">
        <v>7.1999999999999995E-2</v>
      </c>
      <c r="H37">
        <v>150</v>
      </c>
      <c r="I37">
        <v>50</v>
      </c>
      <c r="J37">
        <v>1</v>
      </c>
      <c r="K37">
        <v>45</v>
      </c>
      <c r="L37">
        <v>-10800</v>
      </c>
      <c r="M37">
        <v>0</v>
      </c>
      <c r="N37">
        <v>0</v>
      </c>
      <c r="O37">
        <v>0.05</v>
      </c>
      <c r="P37">
        <v>2</v>
      </c>
      <c r="Q37" t="s">
        <v>125</v>
      </c>
      <c r="R37" t="s">
        <v>187</v>
      </c>
      <c r="S37" t="s">
        <v>188</v>
      </c>
      <c r="T37" t="s">
        <v>189</v>
      </c>
      <c r="U37" t="s">
        <v>129</v>
      </c>
      <c r="V37" t="s">
        <v>130</v>
      </c>
      <c r="W37" t="s">
        <v>166</v>
      </c>
      <c r="X37" t="s">
        <v>131</v>
      </c>
      <c r="Y37" t="s">
        <v>190</v>
      </c>
      <c r="Z37" t="s">
        <v>133</v>
      </c>
      <c r="AA37" t="s">
        <v>168</v>
      </c>
      <c r="AB37" t="s">
        <v>169</v>
      </c>
      <c r="AC37" t="s">
        <v>170</v>
      </c>
      <c r="AD37" t="s">
        <v>143</v>
      </c>
      <c r="AE37" t="s">
        <v>138</v>
      </c>
      <c r="AF37" t="s">
        <v>129</v>
      </c>
    </row>
    <row r="38" spans="1:32" x14ac:dyDescent="0.15">
      <c r="A38" t="s">
        <v>123</v>
      </c>
      <c r="B38" t="s">
        <v>80</v>
      </c>
      <c r="C38" t="s">
        <v>124</v>
      </c>
      <c r="D38" t="s">
        <v>87</v>
      </c>
      <c r="E38">
        <v>0</v>
      </c>
      <c r="F38">
        <v>9.4</v>
      </c>
      <c r="G38">
        <v>7.1999999999999995E-2</v>
      </c>
      <c r="H38">
        <v>150</v>
      </c>
      <c r="I38">
        <v>50</v>
      </c>
      <c r="J38">
        <v>1</v>
      </c>
      <c r="K38">
        <v>45</v>
      </c>
      <c r="L38">
        <v>-10800</v>
      </c>
      <c r="M38">
        <v>0</v>
      </c>
      <c r="N38">
        <v>0</v>
      </c>
      <c r="O38">
        <v>0.05</v>
      </c>
      <c r="P38">
        <v>2</v>
      </c>
      <c r="Q38" t="s">
        <v>125</v>
      </c>
      <c r="R38" t="s">
        <v>191</v>
      </c>
      <c r="S38" t="s">
        <v>192</v>
      </c>
      <c r="T38" t="s">
        <v>193</v>
      </c>
      <c r="U38" t="s">
        <v>129</v>
      </c>
      <c r="V38" t="s">
        <v>130</v>
      </c>
      <c r="W38" t="s">
        <v>166</v>
      </c>
      <c r="X38" t="s">
        <v>131</v>
      </c>
      <c r="Y38" t="s">
        <v>194</v>
      </c>
      <c r="Z38" t="s">
        <v>133</v>
      </c>
      <c r="AA38" t="s">
        <v>168</v>
      </c>
      <c r="AB38" t="s">
        <v>169</v>
      </c>
      <c r="AC38" t="s">
        <v>170</v>
      </c>
      <c r="AD38" t="s">
        <v>143</v>
      </c>
      <c r="AE38" t="s">
        <v>138</v>
      </c>
      <c r="AF38" t="s">
        <v>129</v>
      </c>
    </row>
    <row r="39" spans="1:32" x14ac:dyDescent="0.15">
      <c r="A39" t="s">
        <v>123</v>
      </c>
      <c r="B39" t="s">
        <v>80</v>
      </c>
      <c r="C39" t="s">
        <v>124</v>
      </c>
      <c r="D39" t="s">
        <v>87</v>
      </c>
      <c r="E39">
        <v>0</v>
      </c>
      <c r="F39">
        <v>9.4</v>
      </c>
      <c r="G39">
        <v>7.1999999999999995E-2</v>
      </c>
      <c r="H39">
        <v>150</v>
      </c>
      <c r="I39">
        <v>50</v>
      </c>
      <c r="J39">
        <v>1</v>
      </c>
      <c r="K39">
        <v>45</v>
      </c>
      <c r="L39">
        <v>-10800</v>
      </c>
      <c r="M39">
        <v>0</v>
      </c>
      <c r="N39">
        <v>0</v>
      </c>
      <c r="O39">
        <v>0.05</v>
      </c>
      <c r="P39">
        <v>2</v>
      </c>
      <c r="Q39" t="s">
        <v>125</v>
      </c>
      <c r="R39" t="s">
        <v>195</v>
      </c>
      <c r="S39" t="s">
        <v>196</v>
      </c>
      <c r="T39" t="s">
        <v>197</v>
      </c>
      <c r="U39" t="s">
        <v>129</v>
      </c>
      <c r="V39" t="s">
        <v>130</v>
      </c>
      <c r="W39" t="s">
        <v>166</v>
      </c>
      <c r="X39" t="s">
        <v>131</v>
      </c>
      <c r="Y39" t="s">
        <v>198</v>
      </c>
      <c r="Z39" t="s">
        <v>133</v>
      </c>
      <c r="AA39" t="s">
        <v>168</v>
      </c>
      <c r="AB39" t="s">
        <v>169</v>
      </c>
      <c r="AC39" t="s">
        <v>170</v>
      </c>
      <c r="AD39" t="s">
        <v>143</v>
      </c>
      <c r="AE39" t="s">
        <v>138</v>
      </c>
      <c r="AF39" t="s">
        <v>129</v>
      </c>
    </row>
    <row r="40" spans="1:32" x14ac:dyDescent="0.15">
      <c r="A40" t="s">
        <v>123</v>
      </c>
      <c r="B40" t="s">
        <v>80</v>
      </c>
      <c r="C40" t="s">
        <v>124</v>
      </c>
      <c r="D40" t="s">
        <v>87</v>
      </c>
      <c r="E40">
        <v>0</v>
      </c>
      <c r="F40">
        <v>9.4</v>
      </c>
      <c r="G40">
        <v>7.1999999999999995E-2</v>
      </c>
      <c r="H40">
        <v>150</v>
      </c>
      <c r="I40">
        <v>50</v>
      </c>
      <c r="J40">
        <v>1</v>
      </c>
      <c r="K40">
        <v>45</v>
      </c>
      <c r="L40">
        <v>-10800</v>
      </c>
      <c r="M40">
        <v>0</v>
      </c>
      <c r="N40">
        <v>0</v>
      </c>
      <c r="O40">
        <v>0.05</v>
      </c>
      <c r="P40">
        <v>2</v>
      </c>
      <c r="Q40" t="s">
        <v>125</v>
      </c>
      <c r="R40" t="s">
        <v>199</v>
      </c>
      <c r="S40" t="s">
        <v>200</v>
      </c>
      <c r="T40" t="s">
        <v>201</v>
      </c>
      <c r="U40" t="s">
        <v>129</v>
      </c>
      <c r="V40" t="s">
        <v>130</v>
      </c>
      <c r="W40" t="s">
        <v>166</v>
      </c>
      <c r="X40" t="s">
        <v>131</v>
      </c>
      <c r="Y40" t="s">
        <v>202</v>
      </c>
      <c r="Z40" t="s">
        <v>133</v>
      </c>
      <c r="AA40" t="s">
        <v>168</v>
      </c>
      <c r="AB40" t="s">
        <v>169</v>
      </c>
      <c r="AC40" t="s">
        <v>170</v>
      </c>
      <c r="AD40" t="s">
        <v>143</v>
      </c>
      <c r="AE40" t="s">
        <v>138</v>
      </c>
      <c r="AF40" t="s">
        <v>129</v>
      </c>
    </row>
    <row r="41" spans="1:32" x14ac:dyDescent="0.15">
      <c r="A41" t="s">
        <v>123</v>
      </c>
      <c r="B41" t="s">
        <v>80</v>
      </c>
      <c r="C41" t="s">
        <v>124</v>
      </c>
      <c r="D41" t="s">
        <v>87</v>
      </c>
      <c r="E41">
        <v>0</v>
      </c>
      <c r="F41">
        <v>9.4</v>
      </c>
      <c r="G41">
        <v>7.1999999999999995E-2</v>
      </c>
      <c r="H41">
        <v>150</v>
      </c>
      <c r="I41">
        <v>50</v>
      </c>
      <c r="J41">
        <v>1</v>
      </c>
      <c r="K41">
        <v>45</v>
      </c>
      <c r="L41">
        <v>-10800</v>
      </c>
      <c r="M41">
        <v>0</v>
      </c>
      <c r="N41">
        <v>0</v>
      </c>
      <c r="O41">
        <v>0.05</v>
      </c>
      <c r="P41">
        <v>2</v>
      </c>
      <c r="Q41" t="s">
        <v>125</v>
      </c>
      <c r="R41" t="s">
        <v>203</v>
      </c>
      <c r="S41" t="s">
        <v>204</v>
      </c>
      <c r="T41" t="s">
        <v>205</v>
      </c>
      <c r="U41" t="s">
        <v>129</v>
      </c>
      <c r="V41" t="s">
        <v>130</v>
      </c>
      <c r="W41" t="s">
        <v>166</v>
      </c>
      <c r="X41" t="s">
        <v>131</v>
      </c>
      <c r="Y41" t="s">
        <v>206</v>
      </c>
      <c r="Z41" t="s">
        <v>133</v>
      </c>
      <c r="AA41" t="s">
        <v>168</v>
      </c>
      <c r="AB41" t="s">
        <v>169</v>
      </c>
      <c r="AC41" t="s">
        <v>170</v>
      </c>
      <c r="AD41" t="s">
        <v>143</v>
      </c>
      <c r="AE41" t="s">
        <v>138</v>
      </c>
      <c r="AF41" t="s">
        <v>129</v>
      </c>
    </row>
    <row r="42" spans="1:32" x14ac:dyDescent="0.15">
      <c r="A42" t="s">
        <v>123</v>
      </c>
      <c r="B42" t="s">
        <v>80</v>
      </c>
      <c r="C42" t="s">
        <v>124</v>
      </c>
      <c r="D42" t="s">
        <v>87</v>
      </c>
      <c r="E42">
        <v>0</v>
      </c>
      <c r="F42">
        <v>9.4</v>
      </c>
      <c r="G42">
        <v>7.1999999999999995E-2</v>
      </c>
      <c r="H42">
        <v>150</v>
      </c>
      <c r="I42">
        <v>50</v>
      </c>
      <c r="J42">
        <v>1</v>
      </c>
      <c r="K42">
        <v>45</v>
      </c>
      <c r="L42">
        <v>-10800</v>
      </c>
      <c r="M42">
        <v>0</v>
      </c>
      <c r="N42">
        <v>0</v>
      </c>
      <c r="O42">
        <v>0.05</v>
      </c>
      <c r="P42">
        <v>2</v>
      </c>
      <c r="Q42" t="s">
        <v>125</v>
      </c>
      <c r="R42" t="s">
        <v>207</v>
      </c>
      <c r="S42" t="s">
        <v>208</v>
      </c>
      <c r="T42" t="s">
        <v>209</v>
      </c>
      <c r="U42" t="s">
        <v>129</v>
      </c>
      <c r="V42" t="s">
        <v>130</v>
      </c>
      <c r="W42" t="s">
        <v>166</v>
      </c>
      <c r="X42" t="s">
        <v>131</v>
      </c>
      <c r="Y42" t="s">
        <v>210</v>
      </c>
      <c r="Z42" t="s">
        <v>133</v>
      </c>
      <c r="AA42" t="s">
        <v>168</v>
      </c>
      <c r="AB42" t="s">
        <v>169</v>
      </c>
      <c r="AC42" t="s">
        <v>170</v>
      </c>
      <c r="AD42" t="s">
        <v>143</v>
      </c>
      <c r="AE42" t="s">
        <v>138</v>
      </c>
      <c r="AF42" t="s">
        <v>129</v>
      </c>
    </row>
    <row r="43" spans="1:32" x14ac:dyDescent="0.15">
      <c r="A43" t="s">
        <v>123</v>
      </c>
      <c r="B43" t="s">
        <v>80</v>
      </c>
      <c r="C43" t="s">
        <v>124</v>
      </c>
      <c r="D43" t="s">
        <v>87</v>
      </c>
      <c r="E43">
        <v>0</v>
      </c>
      <c r="F43">
        <v>9.4</v>
      </c>
      <c r="G43">
        <v>7.1999999999999995E-2</v>
      </c>
      <c r="H43">
        <v>150</v>
      </c>
      <c r="I43">
        <v>50</v>
      </c>
      <c r="J43">
        <v>1</v>
      </c>
      <c r="K43">
        <v>45</v>
      </c>
      <c r="L43">
        <v>-10800</v>
      </c>
      <c r="M43">
        <v>0</v>
      </c>
      <c r="N43">
        <v>0</v>
      </c>
      <c r="O43">
        <v>0.05</v>
      </c>
      <c r="P43">
        <v>2</v>
      </c>
      <c r="Q43" t="s">
        <v>125</v>
      </c>
      <c r="R43" t="s">
        <v>126</v>
      </c>
      <c r="S43" t="s">
        <v>127</v>
      </c>
      <c r="T43" t="s">
        <v>128</v>
      </c>
      <c r="U43" t="s">
        <v>129</v>
      </c>
      <c r="V43" t="s">
        <v>130</v>
      </c>
      <c r="W43" t="s">
        <v>129</v>
      </c>
      <c r="X43" t="s">
        <v>131</v>
      </c>
      <c r="Y43" t="s">
        <v>132</v>
      </c>
      <c r="Z43" t="s">
        <v>133</v>
      </c>
      <c r="AA43" t="s">
        <v>134</v>
      </c>
      <c r="AB43" t="s">
        <v>135</v>
      </c>
      <c r="AC43" t="s">
        <v>136</v>
      </c>
      <c r="AD43" t="s">
        <v>137</v>
      </c>
      <c r="AE43" t="s">
        <v>138</v>
      </c>
      <c r="AF43" t="s">
        <v>129</v>
      </c>
    </row>
    <row r="44" spans="1:32" x14ac:dyDescent="0.15">
      <c r="A44" t="s">
        <v>123</v>
      </c>
      <c r="B44" t="s">
        <v>80</v>
      </c>
      <c r="C44" t="s">
        <v>124</v>
      </c>
      <c r="D44" t="s">
        <v>87</v>
      </c>
      <c r="E44">
        <v>0</v>
      </c>
      <c r="F44">
        <v>9.4</v>
      </c>
      <c r="G44">
        <v>7.1999999999999995E-2</v>
      </c>
      <c r="H44">
        <v>150</v>
      </c>
      <c r="I44">
        <v>50</v>
      </c>
      <c r="J44">
        <v>1</v>
      </c>
      <c r="K44">
        <v>45</v>
      </c>
      <c r="L44">
        <v>-10800</v>
      </c>
      <c r="M44">
        <v>0</v>
      </c>
      <c r="N44">
        <v>0</v>
      </c>
      <c r="O44">
        <v>0.05</v>
      </c>
      <c r="P44">
        <v>2</v>
      </c>
      <c r="Q44" t="s">
        <v>125</v>
      </c>
      <c r="R44" t="s">
        <v>139</v>
      </c>
      <c r="S44" t="s">
        <v>128</v>
      </c>
      <c r="T44" t="s">
        <v>140</v>
      </c>
      <c r="U44" t="s">
        <v>129</v>
      </c>
      <c r="V44" t="s">
        <v>130</v>
      </c>
      <c r="W44" t="s">
        <v>129</v>
      </c>
      <c r="X44" t="s">
        <v>131</v>
      </c>
      <c r="Y44" t="s">
        <v>141</v>
      </c>
      <c r="Z44" t="s">
        <v>133</v>
      </c>
      <c r="AA44" t="s">
        <v>134</v>
      </c>
      <c r="AB44" t="s">
        <v>135</v>
      </c>
      <c r="AC44" t="s">
        <v>142</v>
      </c>
      <c r="AD44" t="s">
        <v>143</v>
      </c>
      <c r="AE44" t="s">
        <v>138</v>
      </c>
      <c r="AF44" t="s">
        <v>129</v>
      </c>
    </row>
    <row r="45" spans="1:32" x14ac:dyDescent="0.15">
      <c r="A45" t="s">
        <v>123</v>
      </c>
      <c r="B45" t="s">
        <v>80</v>
      </c>
      <c r="C45" t="s">
        <v>124</v>
      </c>
      <c r="D45" t="s">
        <v>87</v>
      </c>
      <c r="E45">
        <v>0</v>
      </c>
      <c r="F45">
        <v>9.4</v>
      </c>
      <c r="G45">
        <v>7.1999999999999995E-2</v>
      </c>
      <c r="H45">
        <v>150</v>
      </c>
      <c r="I45">
        <v>50</v>
      </c>
      <c r="J45">
        <v>1</v>
      </c>
      <c r="K45">
        <v>45</v>
      </c>
      <c r="L45">
        <v>-10800</v>
      </c>
      <c r="M45">
        <v>0</v>
      </c>
      <c r="N45">
        <v>0</v>
      </c>
      <c r="O45">
        <v>0.05</v>
      </c>
      <c r="P45">
        <v>2</v>
      </c>
      <c r="Q45" t="s">
        <v>125</v>
      </c>
      <c r="R45" t="s">
        <v>144</v>
      </c>
      <c r="S45" t="s">
        <v>145</v>
      </c>
      <c r="T45" t="s">
        <v>146</v>
      </c>
      <c r="U45" t="s">
        <v>129</v>
      </c>
      <c r="V45" t="s">
        <v>130</v>
      </c>
      <c r="W45" t="s">
        <v>129</v>
      </c>
      <c r="X45" t="s">
        <v>131</v>
      </c>
      <c r="Y45" t="s">
        <v>147</v>
      </c>
      <c r="Z45" t="s">
        <v>133</v>
      </c>
      <c r="AA45" t="s">
        <v>134</v>
      </c>
      <c r="AB45" t="s">
        <v>135</v>
      </c>
      <c r="AC45" t="s">
        <v>148</v>
      </c>
      <c r="AD45" t="s">
        <v>143</v>
      </c>
      <c r="AE45" t="s">
        <v>138</v>
      </c>
      <c r="AF45" t="s">
        <v>129</v>
      </c>
    </row>
    <row r="46" spans="1:32" x14ac:dyDescent="0.15">
      <c r="A46" t="s">
        <v>123</v>
      </c>
      <c r="B46" t="s">
        <v>80</v>
      </c>
      <c r="C46" t="s">
        <v>124</v>
      </c>
      <c r="D46" t="s">
        <v>87</v>
      </c>
      <c r="E46">
        <v>0</v>
      </c>
      <c r="F46">
        <v>9.4</v>
      </c>
      <c r="G46">
        <v>7.1999999999999995E-2</v>
      </c>
      <c r="H46">
        <v>150</v>
      </c>
      <c r="I46">
        <v>50</v>
      </c>
      <c r="J46">
        <v>1</v>
      </c>
      <c r="K46">
        <v>45</v>
      </c>
      <c r="L46">
        <v>-10800</v>
      </c>
      <c r="M46">
        <v>0</v>
      </c>
      <c r="N46">
        <v>0</v>
      </c>
      <c r="O46">
        <v>0.05</v>
      </c>
      <c r="P46">
        <v>2</v>
      </c>
      <c r="Q46" t="s">
        <v>125</v>
      </c>
      <c r="R46" t="s">
        <v>149</v>
      </c>
      <c r="S46" t="s">
        <v>150</v>
      </c>
      <c r="T46" t="s">
        <v>151</v>
      </c>
      <c r="U46" t="s">
        <v>129</v>
      </c>
      <c r="V46" t="s">
        <v>130</v>
      </c>
      <c r="W46" t="s">
        <v>129</v>
      </c>
      <c r="X46" t="s">
        <v>131</v>
      </c>
      <c r="Y46" t="s">
        <v>152</v>
      </c>
      <c r="Z46" t="s">
        <v>133</v>
      </c>
      <c r="AA46" t="s">
        <v>134</v>
      </c>
      <c r="AB46" t="s">
        <v>135</v>
      </c>
      <c r="AC46" t="s">
        <v>153</v>
      </c>
      <c r="AD46" t="s">
        <v>137</v>
      </c>
      <c r="AE46" t="s">
        <v>138</v>
      </c>
      <c r="AF46" t="s">
        <v>129</v>
      </c>
    </row>
    <row r="47" spans="1:32" x14ac:dyDescent="0.15">
      <c r="A47" t="s">
        <v>123</v>
      </c>
      <c r="B47" t="s">
        <v>80</v>
      </c>
      <c r="C47" t="s">
        <v>124</v>
      </c>
      <c r="D47" t="s">
        <v>87</v>
      </c>
      <c r="E47">
        <v>0</v>
      </c>
      <c r="F47">
        <v>9.4</v>
      </c>
      <c r="G47">
        <v>7.1999999999999995E-2</v>
      </c>
      <c r="H47">
        <v>150</v>
      </c>
      <c r="I47">
        <v>50</v>
      </c>
      <c r="J47">
        <v>1</v>
      </c>
      <c r="K47">
        <v>45</v>
      </c>
      <c r="L47">
        <v>-10800</v>
      </c>
      <c r="M47">
        <v>0</v>
      </c>
      <c r="N47">
        <v>0</v>
      </c>
      <c r="O47">
        <v>0.05</v>
      </c>
      <c r="P47">
        <v>2</v>
      </c>
      <c r="Q47" t="s">
        <v>125</v>
      </c>
      <c r="R47" t="s">
        <v>154</v>
      </c>
      <c r="S47" t="s">
        <v>140</v>
      </c>
      <c r="T47" t="s">
        <v>155</v>
      </c>
      <c r="U47" t="s">
        <v>129</v>
      </c>
      <c r="V47" t="s">
        <v>130</v>
      </c>
      <c r="W47" t="s">
        <v>129</v>
      </c>
      <c r="X47" t="s">
        <v>131</v>
      </c>
      <c r="Y47" t="s">
        <v>156</v>
      </c>
      <c r="Z47" t="s">
        <v>133</v>
      </c>
      <c r="AA47" t="s">
        <v>134</v>
      </c>
      <c r="AB47" t="s">
        <v>135</v>
      </c>
      <c r="AC47" t="s">
        <v>157</v>
      </c>
      <c r="AD47" t="s">
        <v>137</v>
      </c>
      <c r="AE47" t="s">
        <v>138</v>
      </c>
      <c r="AF47" t="s">
        <v>129</v>
      </c>
    </row>
    <row r="48" spans="1:32" x14ac:dyDescent="0.15">
      <c r="A48" t="s">
        <v>123</v>
      </c>
      <c r="B48" t="s">
        <v>80</v>
      </c>
      <c r="C48" t="s">
        <v>124</v>
      </c>
      <c r="D48" t="s">
        <v>87</v>
      </c>
      <c r="E48">
        <v>0</v>
      </c>
      <c r="F48">
        <v>9.4</v>
      </c>
      <c r="G48">
        <v>7.1999999999999995E-2</v>
      </c>
      <c r="H48">
        <v>150</v>
      </c>
      <c r="I48">
        <v>50</v>
      </c>
      <c r="J48">
        <v>1</v>
      </c>
      <c r="K48">
        <v>45</v>
      </c>
      <c r="L48">
        <v>-10800</v>
      </c>
      <c r="M48">
        <v>0</v>
      </c>
      <c r="N48">
        <v>0</v>
      </c>
      <c r="O48">
        <v>0.05</v>
      </c>
      <c r="P48">
        <v>2</v>
      </c>
      <c r="Q48" t="s">
        <v>125</v>
      </c>
      <c r="R48" t="s">
        <v>158</v>
      </c>
      <c r="S48" t="s">
        <v>159</v>
      </c>
      <c r="T48" t="s">
        <v>160</v>
      </c>
      <c r="U48" t="s">
        <v>129</v>
      </c>
      <c r="V48" t="s">
        <v>130</v>
      </c>
      <c r="W48" t="s">
        <v>129</v>
      </c>
      <c r="X48" t="s">
        <v>131</v>
      </c>
      <c r="Y48" t="s">
        <v>161</v>
      </c>
      <c r="Z48" t="s">
        <v>133</v>
      </c>
      <c r="AA48" t="s">
        <v>134</v>
      </c>
      <c r="AB48" t="s">
        <v>135</v>
      </c>
      <c r="AC48" t="s">
        <v>162</v>
      </c>
      <c r="AD48" t="s">
        <v>137</v>
      </c>
      <c r="AE48" t="s">
        <v>138</v>
      </c>
      <c r="AF48" t="s">
        <v>129</v>
      </c>
    </row>
    <row r="49" spans="1:32" x14ac:dyDescent="0.15">
      <c r="A49" t="s">
        <v>123</v>
      </c>
      <c r="B49" t="s">
        <v>80</v>
      </c>
      <c r="C49" t="s">
        <v>124</v>
      </c>
      <c r="D49" t="s">
        <v>87</v>
      </c>
      <c r="E49">
        <v>0</v>
      </c>
      <c r="F49">
        <v>9.4</v>
      </c>
      <c r="G49">
        <v>7.1999999999999995E-2</v>
      </c>
      <c r="H49">
        <v>150</v>
      </c>
      <c r="I49">
        <v>50</v>
      </c>
      <c r="J49">
        <v>1</v>
      </c>
      <c r="K49">
        <v>45</v>
      </c>
      <c r="L49">
        <v>-10800</v>
      </c>
      <c r="M49">
        <v>0</v>
      </c>
      <c r="N49">
        <v>0</v>
      </c>
      <c r="O49">
        <v>0.05</v>
      </c>
      <c r="P49">
        <v>2</v>
      </c>
      <c r="Q49" t="s">
        <v>125</v>
      </c>
      <c r="R49" t="s">
        <v>163</v>
      </c>
      <c r="S49" t="s">
        <v>164</v>
      </c>
      <c r="T49" t="s">
        <v>165</v>
      </c>
      <c r="U49" t="s">
        <v>129</v>
      </c>
      <c r="V49" t="s">
        <v>130</v>
      </c>
      <c r="W49" t="s">
        <v>166</v>
      </c>
      <c r="X49" t="s">
        <v>131</v>
      </c>
      <c r="Y49" t="s">
        <v>167</v>
      </c>
      <c r="Z49" t="s">
        <v>133</v>
      </c>
      <c r="AA49" t="s">
        <v>168</v>
      </c>
      <c r="AB49" t="s">
        <v>169</v>
      </c>
      <c r="AC49" t="s">
        <v>170</v>
      </c>
      <c r="AD49" t="s">
        <v>143</v>
      </c>
      <c r="AE49" t="s">
        <v>138</v>
      </c>
      <c r="AF49" t="s">
        <v>129</v>
      </c>
    </row>
    <row r="50" spans="1:32" x14ac:dyDescent="0.15">
      <c r="A50" t="s">
        <v>123</v>
      </c>
      <c r="B50" t="s">
        <v>80</v>
      </c>
      <c r="C50" t="s">
        <v>124</v>
      </c>
      <c r="D50" t="s">
        <v>87</v>
      </c>
      <c r="E50">
        <v>0</v>
      </c>
      <c r="F50">
        <v>9.4</v>
      </c>
      <c r="G50">
        <v>7.1999999999999995E-2</v>
      </c>
      <c r="H50">
        <v>150</v>
      </c>
      <c r="I50">
        <v>50</v>
      </c>
      <c r="J50">
        <v>1</v>
      </c>
      <c r="K50">
        <v>45</v>
      </c>
      <c r="L50">
        <v>-10800</v>
      </c>
      <c r="M50">
        <v>0</v>
      </c>
      <c r="N50">
        <v>0</v>
      </c>
      <c r="O50">
        <v>0.05</v>
      </c>
      <c r="P50">
        <v>2</v>
      </c>
      <c r="Q50" t="s">
        <v>125</v>
      </c>
      <c r="R50" t="s">
        <v>171</v>
      </c>
      <c r="S50" t="s">
        <v>172</v>
      </c>
      <c r="T50" t="s">
        <v>173</v>
      </c>
      <c r="U50" t="s">
        <v>129</v>
      </c>
      <c r="V50" t="s">
        <v>130</v>
      </c>
      <c r="W50" t="s">
        <v>166</v>
      </c>
      <c r="X50" t="s">
        <v>131</v>
      </c>
      <c r="Y50" t="s">
        <v>174</v>
      </c>
      <c r="Z50" t="s">
        <v>133</v>
      </c>
      <c r="AA50" t="s">
        <v>168</v>
      </c>
      <c r="AB50" t="s">
        <v>169</v>
      </c>
      <c r="AC50" t="s">
        <v>170</v>
      </c>
      <c r="AD50" t="s">
        <v>143</v>
      </c>
      <c r="AE50" t="s">
        <v>138</v>
      </c>
      <c r="AF50" t="s">
        <v>129</v>
      </c>
    </row>
    <row r="51" spans="1:32" x14ac:dyDescent="0.15">
      <c r="A51" t="s">
        <v>123</v>
      </c>
      <c r="B51" t="s">
        <v>80</v>
      </c>
      <c r="C51" t="s">
        <v>124</v>
      </c>
      <c r="D51" t="s">
        <v>87</v>
      </c>
      <c r="E51">
        <v>0</v>
      </c>
      <c r="F51">
        <v>9.4</v>
      </c>
      <c r="G51">
        <v>7.1999999999999995E-2</v>
      </c>
      <c r="H51">
        <v>150</v>
      </c>
      <c r="I51">
        <v>50</v>
      </c>
      <c r="J51">
        <v>1</v>
      </c>
      <c r="K51">
        <v>45</v>
      </c>
      <c r="L51">
        <v>-10800</v>
      </c>
      <c r="M51">
        <v>0</v>
      </c>
      <c r="N51">
        <v>0</v>
      </c>
      <c r="O51">
        <v>0.05</v>
      </c>
      <c r="P51">
        <v>2</v>
      </c>
      <c r="Q51" t="s">
        <v>125</v>
      </c>
      <c r="R51" t="s">
        <v>175</v>
      </c>
      <c r="S51" t="s">
        <v>176</v>
      </c>
      <c r="T51" t="s">
        <v>177</v>
      </c>
      <c r="U51" t="s">
        <v>129</v>
      </c>
      <c r="V51" t="s">
        <v>130</v>
      </c>
      <c r="W51" t="s">
        <v>166</v>
      </c>
      <c r="X51" t="s">
        <v>131</v>
      </c>
      <c r="Y51" t="s">
        <v>178</v>
      </c>
      <c r="Z51" t="s">
        <v>133</v>
      </c>
      <c r="AA51" t="s">
        <v>168</v>
      </c>
      <c r="AB51" t="s">
        <v>169</v>
      </c>
      <c r="AC51" t="s">
        <v>170</v>
      </c>
      <c r="AD51" t="s">
        <v>143</v>
      </c>
      <c r="AE51" t="s">
        <v>138</v>
      </c>
      <c r="AF51" t="s">
        <v>129</v>
      </c>
    </row>
    <row r="52" spans="1:32" x14ac:dyDescent="0.15">
      <c r="A52" t="s">
        <v>123</v>
      </c>
      <c r="B52" t="s">
        <v>80</v>
      </c>
      <c r="C52" t="s">
        <v>124</v>
      </c>
      <c r="D52" t="s">
        <v>87</v>
      </c>
      <c r="E52">
        <v>0</v>
      </c>
      <c r="F52">
        <v>9.4</v>
      </c>
      <c r="G52">
        <v>7.1999999999999995E-2</v>
      </c>
      <c r="H52">
        <v>150</v>
      </c>
      <c r="I52">
        <v>50</v>
      </c>
      <c r="J52">
        <v>1</v>
      </c>
      <c r="K52">
        <v>45</v>
      </c>
      <c r="L52">
        <v>-10800</v>
      </c>
      <c r="M52">
        <v>0</v>
      </c>
      <c r="N52">
        <v>0</v>
      </c>
      <c r="O52">
        <v>0.05</v>
      </c>
      <c r="P52">
        <v>2</v>
      </c>
      <c r="Q52" t="s">
        <v>125</v>
      </c>
      <c r="R52" t="s">
        <v>179</v>
      </c>
      <c r="S52" t="s">
        <v>180</v>
      </c>
      <c r="T52" t="s">
        <v>181</v>
      </c>
      <c r="U52" t="s">
        <v>129</v>
      </c>
      <c r="V52" t="s">
        <v>130</v>
      </c>
      <c r="W52" t="s">
        <v>166</v>
      </c>
      <c r="X52" t="s">
        <v>131</v>
      </c>
      <c r="Y52" t="s">
        <v>182</v>
      </c>
      <c r="Z52" t="s">
        <v>133</v>
      </c>
      <c r="AA52" t="s">
        <v>168</v>
      </c>
      <c r="AB52" t="s">
        <v>169</v>
      </c>
      <c r="AC52" t="s">
        <v>170</v>
      </c>
      <c r="AD52" t="s">
        <v>143</v>
      </c>
      <c r="AE52" t="s">
        <v>138</v>
      </c>
      <c r="AF52" t="s">
        <v>129</v>
      </c>
    </row>
    <row r="53" spans="1:32" x14ac:dyDescent="0.15">
      <c r="A53" t="s">
        <v>123</v>
      </c>
      <c r="B53" t="s">
        <v>80</v>
      </c>
      <c r="C53" t="s">
        <v>124</v>
      </c>
      <c r="D53" t="s">
        <v>87</v>
      </c>
      <c r="E53">
        <v>0</v>
      </c>
      <c r="F53">
        <v>9.4</v>
      </c>
      <c r="G53">
        <v>7.1999999999999995E-2</v>
      </c>
      <c r="H53">
        <v>150</v>
      </c>
      <c r="I53">
        <v>50</v>
      </c>
      <c r="J53">
        <v>1</v>
      </c>
      <c r="K53">
        <v>45</v>
      </c>
      <c r="L53">
        <v>-10800</v>
      </c>
      <c r="M53">
        <v>0</v>
      </c>
      <c r="N53">
        <v>0</v>
      </c>
      <c r="O53">
        <v>0.05</v>
      </c>
      <c r="P53">
        <v>2</v>
      </c>
      <c r="Q53" t="s">
        <v>125</v>
      </c>
      <c r="R53" t="s">
        <v>183</v>
      </c>
      <c r="S53" t="s">
        <v>184</v>
      </c>
      <c r="T53" t="s">
        <v>185</v>
      </c>
      <c r="U53" t="s">
        <v>129</v>
      </c>
      <c r="V53" t="s">
        <v>130</v>
      </c>
      <c r="W53" t="s">
        <v>166</v>
      </c>
      <c r="X53" t="s">
        <v>131</v>
      </c>
      <c r="Y53" t="s">
        <v>186</v>
      </c>
      <c r="Z53" t="s">
        <v>133</v>
      </c>
      <c r="AA53" t="s">
        <v>168</v>
      </c>
      <c r="AB53" t="s">
        <v>169</v>
      </c>
      <c r="AC53" t="s">
        <v>170</v>
      </c>
      <c r="AD53" t="s">
        <v>143</v>
      </c>
      <c r="AE53" t="s">
        <v>138</v>
      </c>
      <c r="AF53" t="s">
        <v>129</v>
      </c>
    </row>
    <row r="54" spans="1:32" x14ac:dyDescent="0.15">
      <c r="A54" t="s">
        <v>123</v>
      </c>
      <c r="B54" t="s">
        <v>80</v>
      </c>
      <c r="C54" t="s">
        <v>124</v>
      </c>
      <c r="D54" t="s">
        <v>87</v>
      </c>
      <c r="E54">
        <v>0</v>
      </c>
      <c r="F54">
        <v>9.4</v>
      </c>
      <c r="G54">
        <v>7.1999999999999995E-2</v>
      </c>
      <c r="H54">
        <v>150</v>
      </c>
      <c r="I54">
        <v>50</v>
      </c>
      <c r="J54">
        <v>1</v>
      </c>
      <c r="K54">
        <v>45</v>
      </c>
      <c r="L54">
        <v>-10800</v>
      </c>
      <c r="M54">
        <v>0</v>
      </c>
      <c r="N54">
        <v>0</v>
      </c>
      <c r="O54">
        <v>0.05</v>
      </c>
      <c r="P54">
        <v>2</v>
      </c>
      <c r="Q54" t="s">
        <v>125</v>
      </c>
      <c r="R54" t="s">
        <v>187</v>
      </c>
      <c r="S54" t="s">
        <v>188</v>
      </c>
      <c r="T54" t="s">
        <v>189</v>
      </c>
      <c r="U54" t="s">
        <v>129</v>
      </c>
      <c r="V54" t="s">
        <v>130</v>
      </c>
      <c r="W54" t="s">
        <v>166</v>
      </c>
      <c r="X54" t="s">
        <v>131</v>
      </c>
      <c r="Y54" t="s">
        <v>190</v>
      </c>
      <c r="Z54" t="s">
        <v>133</v>
      </c>
      <c r="AA54" t="s">
        <v>168</v>
      </c>
      <c r="AB54" t="s">
        <v>169</v>
      </c>
      <c r="AC54" t="s">
        <v>170</v>
      </c>
      <c r="AD54" t="s">
        <v>143</v>
      </c>
      <c r="AE54" t="s">
        <v>138</v>
      </c>
      <c r="AF54" t="s">
        <v>129</v>
      </c>
    </row>
    <row r="55" spans="1:32" x14ac:dyDescent="0.15">
      <c r="A55" t="s">
        <v>123</v>
      </c>
      <c r="B55" t="s">
        <v>80</v>
      </c>
      <c r="C55" t="s">
        <v>124</v>
      </c>
      <c r="D55" t="s">
        <v>87</v>
      </c>
      <c r="E55">
        <v>0</v>
      </c>
      <c r="F55">
        <v>9.4</v>
      </c>
      <c r="G55">
        <v>7.1999999999999995E-2</v>
      </c>
      <c r="H55">
        <v>150</v>
      </c>
      <c r="I55">
        <v>50</v>
      </c>
      <c r="J55">
        <v>1</v>
      </c>
      <c r="K55">
        <v>45</v>
      </c>
      <c r="L55">
        <v>-10800</v>
      </c>
      <c r="M55">
        <v>0</v>
      </c>
      <c r="N55">
        <v>0</v>
      </c>
      <c r="O55">
        <v>0.05</v>
      </c>
      <c r="P55">
        <v>2</v>
      </c>
      <c r="Q55" t="s">
        <v>125</v>
      </c>
      <c r="R55" t="s">
        <v>191</v>
      </c>
      <c r="S55" t="s">
        <v>192</v>
      </c>
      <c r="T55" t="s">
        <v>193</v>
      </c>
      <c r="U55" t="s">
        <v>129</v>
      </c>
      <c r="V55" t="s">
        <v>130</v>
      </c>
      <c r="W55" t="s">
        <v>166</v>
      </c>
      <c r="X55" t="s">
        <v>131</v>
      </c>
      <c r="Y55" t="s">
        <v>194</v>
      </c>
      <c r="Z55" t="s">
        <v>133</v>
      </c>
      <c r="AA55" t="s">
        <v>168</v>
      </c>
      <c r="AB55" t="s">
        <v>169</v>
      </c>
      <c r="AC55" t="s">
        <v>170</v>
      </c>
      <c r="AD55" t="s">
        <v>143</v>
      </c>
      <c r="AE55" t="s">
        <v>138</v>
      </c>
      <c r="AF55" t="s">
        <v>129</v>
      </c>
    </row>
    <row r="56" spans="1:32" x14ac:dyDescent="0.15">
      <c r="A56" t="s">
        <v>123</v>
      </c>
      <c r="B56" t="s">
        <v>80</v>
      </c>
      <c r="C56" t="s">
        <v>124</v>
      </c>
      <c r="D56" t="s">
        <v>87</v>
      </c>
      <c r="E56">
        <v>0</v>
      </c>
      <c r="F56">
        <v>9.4</v>
      </c>
      <c r="G56">
        <v>7.1999999999999995E-2</v>
      </c>
      <c r="H56">
        <v>150</v>
      </c>
      <c r="I56">
        <v>50</v>
      </c>
      <c r="J56">
        <v>1</v>
      </c>
      <c r="K56">
        <v>45</v>
      </c>
      <c r="L56">
        <v>-10800</v>
      </c>
      <c r="M56">
        <v>0</v>
      </c>
      <c r="N56">
        <v>0</v>
      </c>
      <c r="O56">
        <v>0.05</v>
      </c>
      <c r="P56">
        <v>2</v>
      </c>
      <c r="Q56" t="s">
        <v>125</v>
      </c>
      <c r="R56" t="s">
        <v>195</v>
      </c>
      <c r="S56" t="s">
        <v>196</v>
      </c>
      <c r="T56" t="s">
        <v>197</v>
      </c>
      <c r="U56" t="s">
        <v>129</v>
      </c>
      <c r="V56" t="s">
        <v>130</v>
      </c>
      <c r="W56" t="s">
        <v>166</v>
      </c>
      <c r="X56" t="s">
        <v>131</v>
      </c>
      <c r="Y56" t="s">
        <v>198</v>
      </c>
      <c r="Z56" t="s">
        <v>133</v>
      </c>
      <c r="AA56" t="s">
        <v>168</v>
      </c>
      <c r="AB56" t="s">
        <v>169</v>
      </c>
      <c r="AC56" t="s">
        <v>170</v>
      </c>
      <c r="AD56" t="s">
        <v>143</v>
      </c>
      <c r="AE56" t="s">
        <v>138</v>
      </c>
      <c r="AF56" t="s">
        <v>129</v>
      </c>
    </row>
    <row r="57" spans="1:32" x14ac:dyDescent="0.15">
      <c r="A57" t="s">
        <v>123</v>
      </c>
      <c r="B57" t="s">
        <v>80</v>
      </c>
      <c r="C57" t="s">
        <v>124</v>
      </c>
      <c r="D57" t="s">
        <v>87</v>
      </c>
      <c r="E57">
        <v>0</v>
      </c>
      <c r="F57">
        <v>9.4</v>
      </c>
      <c r="G57">
        <v>7.1999999999999995E-2</v>
      </c>
      <c r="H57">
        <v>150</v>
      </c>
      <c r="I57">
        <v>50</v>
      </c>
      <c r="J57">
        <v>1</v>
      </c>
      <c r="K57">
        <v>45</v>
      </c>
      <c r="L57">
        <v>-10800</v>
      </c>
      <c r="M57">
        <v>0</v>
      </c>
      <c r="N57">
        <v>0</v>
      </c>
      <c r="O57">
        <v>0.05</v>
      </c>
      <c r="P57">
        <v>2</v>
      </c>
      <c r="Q57" t="s">
        <v>125</v>
      </c>
      <c r="R57" t="s">
        <v>199</v>
      </c>
      <c r="S57" t="s">
        <v>200</v>
      </c>
      <c r="T57" t="s">
        <v>201</v>
      </c>
      <c r="U57" t="s">
        <v>129</v>
      </c>
      <c r="V57" t="s">
        <v>130</v>
      </c>
      <c r="W57" t="s">
        <v>166</v>
      </c>
      <c r="X57" t="s">
        <v>131</v>
      </c>
      <c r="Y57" t="s">
        <v>202</v>
      </c>
      <c r="Z57" t="s">
        <v>133</v>
      </c>
      <c r="AA57" t="s">
        <v>168</v>
      </c>
      <c r="AB57" t="s">
        <v>169</v>
      </c>
      <c r="AC57" t="s">
        <v>170</v>
      </c>
      <c r="AD57" t="s">
        <v>143</v>
      </c>
      <c r="AE57" t="s">
        <v>138</v>
      </c>
      <c r="AF57" t="s">
        <v>129</v>
      </c>
    </row>
    <row r="58" spans="1:32" x14ac:dyDescent="0.15">
      <c r="A58" t="s">
        <v>123</v>
      </c>
      <c r="B58" t="s">
        <v>80</v>
      </c>
      <c r="C58" t="s">
        <v>124</v>
      </c>
      <c r="D58" t="s">
        <v>87</v>
      </c>
      <c r="E58">
        <v>0</v>
      </c>
      <c r="F58">
        <v>9.4</v>
      </c>
      <c r="G58">
        <v>7.1999999999999995E-2</v>
      </c>
      <c r="H58">
        <v>150</v>
      </c>
      <c r="I58">
        <v>50</v>
      </c>
      <c r="J58">
        <v>1</v>
      </c>
      <c r="K58">
        <v>45</v>
      </c>
      <c r="L58">
        <v>-10800</v>
      </c>
      <c r="M58">
        <v>0</v>
      </c>
      <c r="N58">
        <v>0</v>
      </c>
      <c r="O58">
        <v>0.05</v>
      </c>
      <c r="P58">
        <v>2</v>
      </c>
      <c r="Q58" t="s">
        <v>125</v>
      </c>
      <c r="R58" t="s">
        <v>203</v>
      </c>
      <c r="S58" t="s">
        <v>204</v>
      </c>
      <c r="T58" t="s">
        <v>205</v>
      </c>
      <c r="U58" t="s">
        <v>129</v>
      </c>
      <c r="V58" t="s">
        <v>130</v>
      </c>
      <c r="W58" t="s">
        <v>166</v>
      </c>
      <c r="X58" t="s">
        <v>131</v>
      </c>
      <c r="Y58" t="s">
        <v>206</v>
      </c>
      <c r="Z58" t="s">
        <v>133</v>
      </c>
      <c r="AA58" t="s">
        <v>168</v>
      </c>
      <c r="AB58" t="s">
        <v>169</v>
      </c>
      <c r="AC58" t="s">
        <v>170</v>
      </c>
      <c r="AD58" t="s">
        <v>143</v>
      </c>
      <c r="AE58" t="s">
        <v>138</v>
      </c>
      <c r="AF58" t="s">
        <v>129</v>
      </c>
    </row>
    <row r="59" spans="1:32" x14ac:dyDescent="0.15">
      <c r="A59" t="s">
        <v>123</v>
      </c>
      <c r="B59" t="s">
        <v>80</v>
      </c>
      <c r="C59" t="s">
        <v>124</v>
      </c>
      <c r="D59" t="s">
        <v>87</v>
      </c>
      <c r="E59">
        <v>0</v>
      </c>
      <c r="F59">
        <v>9.4</v>
      </c>
      <c r="G59">
        <v>7.1999999999999995E-2</v>
      </c>
      <c r="H59">
        <v>150</v>
      </c>
      <c r="I59">
        <v>50</v>
      </c>
      <c r="J59">
        <v>1</v>
      </c>
      <c r="K59">
        <v>45</v>
      </c>
      <c r="L59">
        <v>-10800</v>
      </c>
      <c r="M59">
        <v>0</v>
      </c>
      <c r="N59">
        <v>0</v>
      </c>
      <c r="O59">
        <v>0.05</v>
      </c>
      <c r="P59">
        <v>2</v>
      </c>
      <c r="Q59" t="s">
        <v>125</v>
      </c>
      <c r="R59" t="s">
        <v>207</v>
      </c>
      <c r="S59" t="s">
        <v>208</v>
      </c>
      <c r="T59" t="s">
        <v>209</v>
      </c>
      <c r="U59" t="s">
        <v>129</v>
      </c>
      <c r="V59" t="s">
        <v>130</v>
      </c>
      <c r="W59" t="s">
        <v>166</v>
      </c>
      <c r="X59" t="s">
        <v>131</v>
      </c>
      <c r="Y59" t="s">
        <v>210</v>
      </c>
      <c r="Z59" t="s">
        <v>133</v>
      </c>
      <c r="AA59" t="s">
        <v>168</v>
      </c>
      <c r="AB59" t="s">
        <v>169</v>
      </c>
      <c r="AC59" t="s">
        <v>170</v>
      </c>
      <c r="AD59" t="s">
        <v>143</v>
      </c>
      <c r="AE59" t="s">
        <v>138</v>
      </c>
      <c r="AF59" t="s">
        <v>129</v>
      </c>
    </row>
    <row r="60" spans="1:32" x14ac:dyDescent="0.15">
      <c r="A60" t="s">
        <v>123</v>
      </c>
      <c r="B60" t="s">
        <v>80</v>
      </c>
      <c r="C60" t="s">
        <v>124</v>
      </c>
      <c r="D60" t="s">
        <v>87</v>
      </c>
      <c r="E60">
        <v>0</v>
      </c>
      <c r="F60">
        <v>9.4</v>
      </c>
      <c r="G60">
        <v>8.5000000000000006E-2</v>
      </c>
      <c r="H60">
        <v>105</v>
      </c>
      <c r="I60">
        <v>50</v>
      </c>
      <c r="J60">
        <v>1</v>
      </c>
      <c r="K60">
        <v>45</v>
      </c>
      <c r="L60">
        <v>-49300</v>
      </c>
      <c r="M60">
        <v>0</v>
      </c>
      <c r="N60">
        <v>0</v>
      </c>
      <c r="O60">
        <v>0.05</v>
      </c>
      <c r="P60">
        <v>2</v>
      </c>
      <c r="Q60">
        <v>80</v>
      </c>
      <c r="R60" t="s">
        <v>211</v>
      </c>
      <c r="S60" t="s">
        <v>212</v>
      </c>
      <c r="T60" t="s">
        <v>213</v>
      </c>
      <c r="U60" t="s">
        <v>214</v>
      </c>
      <c r="V60" t="s">
        <v>130</v>
      </c>
      <c r="W60" t="s">
        <v>215</v>
      </c>
      <c r="X60" t="s">
        <v>216</v>
      </c>
      <c r="Y60" t="s">
        <v>217</v>
      </c>
      <c r="Z60" t="s">
        <v>133</v>
      </c>
      <c r="AA60" t="s">
        <v>133</v>
      </c>
      <c r="AB60" t="s">
        <v>218</v>
      </c>
      <c r="AC60" t="s">
        <v>219</v>
      </c>
      <c r="AD60" t="s">
        <v>220</v>
      </c>
      <c r="AE60" t="s">
        <v>220</v>
      </c>
      <c r="AF60" t="s">
        <v>221</v>
      </c>
    </row>
    <row r="61" spans="1:32" x14ac:dyDescent="0.15">
      <c r="A61" t="s">
        <v>123</v>
      </c>
      <c r="B61" t="s">
        <v>80</v>
      </c>
      <c r="C61" t="s">
        <v>124</v>
      </c>
      <c r="D61" t="s">
        <v>87</v>
      </c>
      <c r="E61">
        <v>0</v>
      </c>
    </row>
    <row r="62" spans="1:32" x14ac:dyDescent="0.15">
      <c r="A62" t="s">
        <v>123</v>
      </c>
      <c r="B62" t="s">
        <v>80</v>
      </c>
      <c r="C62" t="s">
        <v>124</v>
      </c>
      <c r="D62" t="s">
        <v>87</v>
      </c>
      <c r="E62">
        <v>0</v>
      </c>
      <c r="F62">
        <v>9.4</v>
      </c>
      <c r="G62">
        <v>8.5000000000000006E-2</v>
      </c>
      <c r="H62">
        <v>105</v>
      </c>
      <c r="I62">
        <v>50</v>
      </c>
      <c r="J62">
        <v>1</v>
      </c>
      <c r="K62">
        <v>45</v>
      </c>
      <c r="L62">
        <v>-49300</v>
      </c>
      <c r="M62">
        <v>0</v>
      </c>
      <c r="N62">
        <v>0</v>
      </c>
      <c r="O62">
        <v>0.05</v>
      </c>
      <c r="P62">
        <v>2</v>
      </c>
      <c r="Q62">
        <v>80</v>
      </c>
      <c r="R62" t="s">
        <v>211</v>
      </c>
      <c r="S62" t="s">
        <v>212</v>
      </c>
      <c r="T62" t="s">
        <v>213</v>
      </c>
      <c r="U62" t="s">
        <v>214</v>
      </c>
      <c r="V62" t="s">
        <v>130</v>
      </c>
      <c r="W62" t="s">
        <v>215</v>
      </c>
      <c r="X62" t="s">
        <v>216</v>
      </c>
      <c r="Y62" t="s">
        <v>217</v>
      </c>
      <c r="Z62" t="s">
        <v>133</v>
      </c>
      <c r="AA62" t="s">
        <v>133</v>
      </c>
      <c r="AB62" t="s">
        <v>218</v>
      </c>
      <c r="AC62" t="s">
        <v>219</v>
      </c>
      <c r="AD62" t="s">
        <v>220</v>
      </c>
      <c r="AE62" t="s">
        <v>220</v>
      </c>
      <c r="AF62" t="s">
        <v>221</v>
      </c>
    </row>
    <row r="63" spans="1:32" x14ac:dyDescent="0.15">
      <c r="A63" t="s">
        <v>123</v>
      </c>
      <c r="B63" t="s">
        <v>80</v>
      </c>
      <c r="C63" t="s">
        <v>124</v>
      </c>
      <c r="D63" t="s">
        <v>87</v>
      </c>
      <c r="E63">
        <v>0</v>
      </c>
      <c r="F63">
        <v>9.4</v>
      </c>
      <c r="G63">
        <v>8.5000000000000006E-2</v>
      </c>
      <c r="H63">
        <v>105</v>
      </c>
      <c r="I63">
        <v>50</v>
      </c>
      <c r="J63">
        <v>1</v>
      </c>
      <c r="K63">
        <v>45</v>
      </c>
      <c r="L63">
        <v>-49300</v>
      </c>
      <c r="M63">
        <v>0</v>
      </c>
      <c r="N63">
        <v>0</v>
      </c>
      <c r="O63">
        <v>0.05</v>
      </c>
      <c r="P63">
        <v>2</v>
      </c>
      <c r="Q63">
        <v>80</v>
      </c>
      <c r="R63" t="s">
        <v>211</v>
      </c>
      <c r="S63" t="s">
        <v>212</v>
      </c>
      <c r="T63" t="s">
        <v>213</v>
      </c>
      <c r="U63" t="s">
        <v>214</v>
      </c>
      <c r="V63" t="s">
        <v>130</v>
      </c>
      <c r="W63" t="s">
        <v>215</v>
      </c>
      <c r="X63" t="s">
        <v>216</v>
      </c>
      <c r="Y63" t="s">
        <v>217</v>
      </c>
      <c r="Z63" t="s">
        <v>133</v>
      </c>
      <c r="AA63" t="s">
        <v>133</v>
      </c>
      <c r="AB63" t="s">
        <v>218</v>
      </c>
      <c r="AC63" t="s">
        <v>219</v>
      </c>
      <c r="AD63" t="s">
        <v>220</v>
      </c>
      <c r="AE63" t="s">
        <v>220</v>
      </c>
      <c r="AF63" t="s">
        <v>221</v>
      </c>
    </row>
    <row r="64" spans="1:32" x14ac:dyDescent="0.15">
      <c r="A64" t="s">
        <v>123</v>
      </c>
      <c r="B64" t="s">
        <v>80</v>
      </c>
      <c r="C64" t="s">
        <v>124</v>
      </c>
      <c r="D64" t="s">
        <v>87</v>
      </c>
      <c r="E64">
        <v>0</v>
      </c>
      <c r="F64">
        <v>9.4</v>
      </c>
      <c r="G64">
        <v>8.5000000000000006E-2</v>
      </c>
      <c r="H64">
        <v>105</v>
      </c>
      <c r="I64">
        <v>50</v>
      </c>
      <c r="J64">
        <v>1</v>
      </c>
      <c r="K64">
        <v>45</v>
      </c>
      <c r="L64">
        <v>-49300</v>
      </c>
      <c r="M64">
        <v>0</v>
      </c>
      <c r="N64">
        <v>0</v>
      </c>
      <c r="O64">
        <v>0.05</v>
      </c>
      <c r="P64">
        <v>2</v>
      </c>
      <c r="Q64">
        <v>80</v>
      </c>
      <c r="R64" t="s">
        <v>211</v>
      </c>
      <c r="S64" t="s">
        <v>212</v>
      </c>
      <c r="T64" t="s">
        <v>213</v>
      </c>
      <c r="U64" t="s">
        <v>214</v>
      </c>
      <c r="V64" t="s">
        <v>130</v>
      </c>
      <c r="W64" t="s">
        <v>215</v>
      </c>
      <c r="X64" t="s">
        <v>216</v>
      </c>
      <c r="Y64" t="s">
        <v>217</v>
      </c>
      <c r="Z64" t="s">
        <v>133</v>
      </c>
      <c r="AA64" t="s">
        <v>133</v>
      </c>
      <c r="AB64" t="s">
        <v>218</v>
      </c>
      <c r="AC64" t="s">
        <v>219</v>
      </c>
      <c r="AD64" t="s">
        <v>220</v>
      </c>
      <c r="AE64" t="s">
        <v>220</v>
      </c>
      <c r="AF64" t="s">
        <v>221</v>
      </c>
    </row>
    <row r="65" spans="1:32" x14ac:dyDescent="0.15">
      <c r="A65" t="s">
        <v>123</v>
      </c>
      <c r="B65" t="s">
        <v>80</v>
      </c>
      <c r="C65" t="s">
        <v>124</v>
      </c>
      <c r="D65" t="s">
        <v>87</v>
      </c>
      <c r="E65">
        <v>0</v>
      </c>
      <c r="F65">
        <v>9.4</v>
      </c>
      <c r="G65">
        <v>8.5000000000000006E-2</v>
      </c>
      <c r="H65">
        <v>105</v>
      </c>
      <c r="I65">
        <v>50</v>
      </c>
      <c r="J65">
        <v>1</v>
      </c>
      <c r="K65">
        <v>45</v>
      </c>
      <c r="L65">
        <v>-49300</v>
      </c>
      <c r="M65">
        <v>0</v>
      </c>
      <c r="N65">
        <v>0</v>
      </c>
      <c r="O65">
        <v>0.05</v>
      </c>
      <c r="P65">
        <v>2</v>
      </c>
      <c r="Q65">
        <v>80</v>
      </c>
      <c r="R65" t="s">
        <v>211</v>
      </c>
      <c r="S65" t="s">
        <v>212</v>
      </c>
      <c r="T65" t="s">
        <v>213</v>
      </c>
      <c r="U65" t="s">
        <v>214</v>
      </c>
      <c r="V65" t="s">
        <v>130</v>
      </c>
      <c r="W65" t="s">
        <v>215</v>
      </c>
      <c r="X65" t="s">
        <v>216</v>
      </c>
      <c r="Y65" t="s">
        <v>217</v>
      </c>
      <c r="Z65" t="s">
        <v>133</v>
      </c>
      <c r="AA65" t="s">
        <v>133</v>
      </c>
      <c r="AB65" t="s">
        <v>218</v>
      </c>
      <c r="AC65" t="s">
        <v>219</v>
      </c>
      <c r="AD65" t="s">
        <v>220</v>
      </c>
      <c r="AE65" t="s">
        <v>220</v>
      </c>
      <c r="AF65" t="s">
        <v>221</v>
      </c>
    </row>
    <row r="66" spans="1:32" x14ac:dyDescent="0.15">
      <c r="A66" t="s">
        <v>222</v>
      </c>
      <c r="B66" t="s">
        <v>223</v>
      </c>
      <c r="C66" t="s">
        <v>223</v>
      </c>
      <c r="D66" t="s">
        <v>224</v>
      </c>
      <c r="E66">
        <v>0</v>
      </c>
      <c r="F66">
        <v>9.4</v>
      </c>
      <c r="G66">
        <v>8.5000000000000006E-2</v>
      </c>
      <c r="H66">
        <v>105</v>
      </c>
      <c r="I66">
        <v>50</v>
      </c>
      <c r="J66">
        <v>1</v>
      </c>
      <c r="K66">
        <v>45</v>
      </c>
      <c r="L66">
        <v>-49300</v>
      </c>
      <c r="M66">
        <v>0</v>
      </c>
      <c r="N66">
        <v>0</v>
      </c>
      <c r="O66">
        <v>0.05</v>
      </c>
      <c r="P66">
        <v>2</v>
      </c>
      <c r="Q66">
        <v>80</v>
      </c>
      <c r="R66" t="s">
        <v>211</v>
      </c>
      <c r="S66" t="s">
        <v>212</v>
      </c>
      <c r="T66" t="s">
        <v>213</v>
      </c>
      <c r="U66" t="s">
        <v>214</v>
      </c>
      <c r="V66" t="s">
        <v>130</v>
      </c>
      <c r="W66" t="s">
        <v>215</v>
      </c>
      <c r="X66" t="s">
        <v>216</v>
      </c>
      <c r="Y66" t="s">
        <v>217</v>
      </c>
      <c r="Z66" t="s">
        <v>133</v>
      </c>
      <c r="AA66" t="s">
        <v>133</v>
      </c>
      <c r="AB66" t="s">
        <v>218</v>
      </c>
      <c r="AC66" t="s">
        <v>219</v>
      </c>
      <c r="AD66" t="s">
        <v>220</v>
      </c>
      <c r="AE66" t="s">
        <v>220</v>
      </c>
      <c r="AF66" t="s">
        <v>221</v>
      </c>
    </row>
    <row r="67" spans="1:32" x14ac:dyDescent="0.15">
      <c r="A67" t="s">
        <v>225</v>
      </c>
      <c r="B67" t="s">
        <v>226</v>
      </c>
      <c r="C67" t="s">
        <v>227</v>
      </c>
      <c r="D67" t="s">
        <v>228</v>
      </c>
      <c r="E67">
        <v>0</v>
      </c>
      <c r="F67">
        <v>9.4</v>
      </c>
      <c r="G67">
        <v>8.5000000000000006E-2</v>
      </c>
      <c r="H67">
        <v>105</v>
      </c>
      <c r="I67">
        <v>50</v>
      </c>
      <c r="J67">
        <v>1</v>
      </c>
      <c r="K67">
        <v>45</v>
      </c>
      <c r="L67">
        <v>-49300</v>
      </c>
      <c r="M67">
        <v>0</v>
      </c>
      <c r="N67">
        <v>0</v>
      </c>
      <c r="O67">
        <v>0.05</v>
      </c>
      <c r="P67">
        <v>2</v>
      </c>
      <c r="Q67">
        <v>80</v>
      </c>
      <c r="R67" t="s">
        <v>211</v>
      </c>
      <c r="S67" t="s">
        <v>212</v>
      </c>
      <c r="T67" t="s">
        <v>213</v>
      </c>
      <c r="U67" t="s">
        <v>214</v>
      </c>
      <c r="V67" t="s">
        <v>130</v>
      </c>
      <c r="W67" t="s">
        <v>215</v>
      </c>
      <c r="X67" t="s">
        <v>216</v>
      </c>
      <c r="Y67" t="s">
        <v>217</v>
      </c>
      <c r="Z67" t="s">
        <v>133</v>
      </c>
      <c r="AA67" t="s">
        <v>133</v>
      </c>
      <c r="AB67" t="s">
        <v>218</v>
      </c>
      <c r="AC67" t="s">
        <v>219</v>
      </c>
      <c r="AD67" t="s">
        <v>220</v>
      </c>
      <c r="AE67" t="s">
        <v>220</v>
      </c>
      <c r="AF67" t="s">
        <v>221</v>
      </c>
    </row>
    <row r="68" spans="1:32" x14ac:dyDescent="0.15">
      <c r="A68" t="s">
        <v>229</v>
      </c>
      <c r="B68" t="s">
        <v>230</v>
      </c>
      <c r="C68" t="s">
        <v>231</v>
      </c>
      <c r="D68" t="s">
        <v>232</v>
      </c>
      <c r="E68">
        <v>0</v>
      </c>
      <c r="F68">
        <v>9.4</v>
      </c>
      <c r="G68">
        <v>8.5000000000000006E-2</v>
      </c>
      <c r="H68">
        <v>105</v>
      </c>
      <c r="I68">
        <v>50</v>
      </c>
      <c r="J68">
        <v>1</v>
      </c>
      <c r="K68">
        <v>45</v>
      </c>
      <c r="L68">
        <v>-49300</v>
      </c>
      <c r="M68">
        <v>0</v>
      </c>
      <c r="N68">
        <v>0</v>
      </c>
      <c r="O68">
        <v>0.05</v>
      </c>
      <c r="P68">
        <v>2</v>
      </c>
      <c r="Q68">
        <v>80</v>
      </c>
      <c r="R68" t="s">
        <v>211</v>
      </c>
      <c r="S68" t="s">
        <v>212</v>
      </c>
      <c r="T68" t="s">
        <v>213</v>
      </c>
      <c r="U68" t="s">
        <v>214</v>
      </c>
      <c r="V68" t="s">
        <v>130</v>
      </c>
      <c r="W68" t="s">
        <v>215</v>
      </c>
      <c r="X68" t="s">
        <v>216</v>
      </c>
      <c r="Y68" t="s">
        <v>217</v>
      </c>
      <c r="Z68" t="s">
        <v>133</v>
      </c>
      <c r="AA68" t="s">
        <v>133</v>
      </c>
      <c r="AB68" t="s">
        <v>218</v>
      </c>
      <c r="AC68" t="s">
        <v>219</v>
      </c>
      <c r="AD68" t="s">
        <v>220</v>
      </c>
      <c r="AE68" t="s">
        <v>220</v>
      </c>
      <c r="AF68" t="s">
        <v>221</v>
      </c>
    </row>
  </sheetData>
  <mergeCells count="5">
    <mergeCell ref="F1:J1"/>
    <mergeCell ref="L1:N1"/>
    <mergeCell ref="O1:P1"/>
    <mergeCell ref="Q1:AF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</vt:lpstr>
      <vt:lpstr>FEM_Data_base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Pooyan Ghasemi</dc:creator>
  <cp:lastModifiedBy>Anthony Franck Bouteiller</cp:lastModifiedBy>
  <dcterms:created xsi:type="dcterms:W3CDTF">2020-05-24T19:20:12Z</dcterms:created>
  <dcterms:modified xsi:type="dcterms:W3CDTF">2021-06-16T15:12:57Z</dcterms:modified>
</cp:coreProperties>
</file>