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OWI.net\projects\A225000\A225662\20-Data\GEO\COSPIN\Cospin - EW1\"/>
    </mc:Choice>
  </mc:AlternateContent>
  <xr:revisionPtr revIDLastSave="0" documentId="13_ncr:1_{901EE2D5-4CE6-405D-AAB7-09266E68D6A4}" xr6:coauthVersionLast="46" xr6:coauthVersionMax="46" xr10:uidLastSave="{00000000-0000-0000-0000-000000000000}"/>
  <bookViews>
    <workbookView xWindow="2080" yWindow="2080" windowWidth="14400" windowHeight="7360" tabRatio="716" firstSheet="9" activeTab="11" xr2:uid="{00000000-000D-0000-FFFF-FFFF00000000}"/>
  </bookViews>
  <sheets>
    <sheet name="0. Guideline" sheetId="1" r:id="rId1"/>
    <sheet name="1.1 Input - General" sheetId="8" r:id="rId2"/>
    <sheet name="1.2.1 Input - Modal shape 1" sheetId="7" r:id="rId3"/>
    <sheet name="1.2.2 Input - Modal shape 3" sheetId="9" r:id="rId4"/>
    <sheet name="1.3 Input - Soil profile" sheetId="3" r:id="rId5"/>
    <sheet name="1.4 Input - Spec. damp. ratio" sheetId="2" r:id="rId6"/>
    <sheet name="1.5 Input - COSPIN results" sheetId="4" r:id="rId7"/>
    <sheet name="2.1 Calculations Modal shape 1" sheetId="5" r:id="rId8"/>
    <sheet name="2.2 Calculations Modal shape 3" sheetId="10" r:id="rId9"/>
    <sheet name="3.1 Results for Modal shape 1" sheetId="6" r:id="rId10"/>
    <sheet name="3.2 Results for Modal shape 3" sheetId="11" r:id="rId11"/>
    <sheet name="ULS Ak_Pisa_WTG30_ULSF" sheetId="12"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96" i="10" l="1"/>
  <c r="L97" i="10"/>
  <c r="L98" i="10"/>
  <c r="L99" i="10"/>
  <c r="L100" i="10"/>
  <c r="L101" i="10"/>
  <c r="L102" i="10"/>
  <c r="L103" i="10"/>
  <c r="L104" i="10"/>
  <c r="L105" i="10"/>
  <c r="L106" i="10"/>
  <c r="L107" i="10"/>
  <c r="L108" i="10"/>
  <c r="L109" i="10"/>
  <c r="L96" i="5"/>
  <c r="L97" i="5"/>
  <c r="L98" i="5"/>
  <c r="L99" i="5"/>
  <c r="L100" i="5"/>
  <c r="L101" i="5"/>
  <c r="L102" i="5"/>
  <c r="L103" i="5"/>
  <c r="L104" i="5"/>
  <c r="L105" i="5"/>
  <c r="L106" i="5"/>
  <c r="L107" i="5"/>
  <c r="L108" i="5"/>
  <c r="L109" i="5"/>
  <c r="D138" i="9" l="1"/>
  <c r="D139" i="9"/>
  <c r="D140" i="9"/>
  <c r="D141" i="9"/>
  <c r="D142" i="9"/>
  <c r="D143" i="9"/>
  <c r="D144" i="9"/>
  <c r="D145" i="9"/>
  <c r="D146" i="9"/>
  <c r="D147" i="9"/>
  <c r="D148" i="9"/>
  <c r="D149" i="9"/>
  <c r="D150" i="9"/>
  <c r="D151" i="9"/>
  <c r="D152" i="9"/>
  <c r="D153" i="9"/>
  <c r="D154" i="9"/>
  <c r="D138" i="7"/>
  <c r="D139" i="7"/>
  <c r="D140" i="7"/>
  <c r="D141" i="7"/>
  <c r="D142" i="7"/>
  <c r="D143" i="7"/>
  <c r="D144" i="7"/>
  <c r="D145" i="7"/>
  <c r="D146" i="7"/>
  <c r="D147" i="7"/>
  <c r="D148" i="7"/>
  <c r="D149" i="7"/>
  <c r="D150" i="7"/>
  <c r="D151" i="7"/>
  <c r="D152" i="7"/>
  <c r="D153" i="7"/>
  <c r="D154" i="7"/>
  <c r="F97" i="4" l="1"/>
  <c r="F98" i="4"/>
  <c r="F99" i="4"/>
  <c r="F100" i="4"/>
  <c r="F101" i="4"/>
  <c r="F96" i="4" l="1"/>
  <c r="F16" i="4" l="1"/>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B10" i="5" l="1"/>
  <c r="B11" i="11" l="1"/>
  <c r="B9" i="11"/>
  <c r="B10" i="11" s="1"/>
  <c r="B3" i="11"/>
  <c r="B5" i="11"/>
  <c r="B4" i="11"/>
  <c r="B2" i="11"/>
  <c r="B1" i="11"/>
  <c r="B109" i="10"/>
  <c r="B108" i="10"/>
  <c r="B107" i="10"/>
  <c r="B106" i="10"/>
  <c r="B105" i="10"/>
  <c r="B104" i="10"/>
  <c r="B103" i="10"/>
  <c r="B102" i="10"/>
  <c r="B101" i="10"/>
  <c r="B100" i="10"/>
  <c r="B99" i="10"/>
  <c r="B98" i="10"/>
  <c r="B97" i="10"/>
  <c r="B96" i="10"/>
  <c r="B95" i="10"/>
  <c r="B94" i="10"/>
  <c r="B93" i="10"/>
  <c r="B92" i="10"/>
  <c r="B91" i="10"/>
  <c r="B90" i="10"/>
  <c r="B89" i="10"/>
  <c r="B88" i="10"/>
  <c r="B87" i="10"/>
  <c r="B86" i="10"/>
  <c r="B85" i="10"/>
  <c r="B84" i="10"/>
  <c r="B83" i="10"/>
  <c r="B82" i="10"/>
  <c r="B81" i="10"/>
  <c r="B80" i="10"/>
  <c r="B79" i="10"/>
  <c r="B78" i="10"/>
  <c r="B77" i="10"/>
  <c r="B76" i="10"/>
  <c r="B75" i="10"/>
  <c r="B74" i="10"/>
  <c r="B73" i="10"/>
  <c r="B72" i="10"/>
  <c r="B71" i="10"/>
  <c r="B70" i="10"/>
  <c r="B69" i="10"/>
  <c r="B68" i="10"/>
  <c r="B67" i="10"/>
  <c r="B66" i="10"/>
  <c r="B65" i="10"/>
  <c r="B64" i="10"/>
  <c r="B63" i="10"/>
  <c r="B62" i="10"/>
  <c r="B61" i="10"/>
  <c r="B60" i="10"/>
  <c r="B59" i="10"/>
  <c r="B58" i="10"/>
  <c r="B57" i="10"/>
  <c r="B56" i="10"/>
  <c r="B55" i="10"/>
  <c r="B54" i="10"/>
  <c r="B53" i="10"/>
  <c r="B52" i="10"/>
  <c r="B51" i="10"/>
  <c r="B50" i="10"/>
  <c r="B49" i="10"/>
  <c r="B48" i="10"/>
  <c r="B47" i="10"/>
  <c r="B46" i="10"/>
  <c r="B45" i="10"/>
  <c r="B44" i="10"/>
  <c r="B43" i="10"/>
  <c r="B42" i="10"/>
  <c r="B41" i="10"/>
  <c r="B40" i="10"/>
  <c r="B39" i="10"/>
  <c r="B38" i="10"/>
  <c r="B37" i="10"/>
  <c r="B36" i="10"/>
  <c r="B35" i="10"/>
  <c r="B34" i="10"/>
  <c r="B33" i="10"/>
  <c r="B32" i="10"/>
  <c r="B31" i="10"/>
  <c r="B30" i="10"/>
  <c r="B29" i="10"/>
  <c r="B28" i="10"/>
  <c r="B27" i="10"/>
  <c r="B26" i="10"/>
  <c r="B25" i="10"/>
  <c r="B24" i="10"/>
  <c r="B23" i="10"/>
  <c r="B22" i="10"/>
  <c r="B21" i="10"/>
  <c r="B20" i="10"/>
  <c r="B19" i="10"/>
  <c r="B18" i="10"/>
  <c r="B17" i="10"/>
  <c r="B16" i="10"/>
  <c r="B15" i="10"/>
  <c r="B14" i="10"/>
  <c r="B13" i="10"/>
  <c r="B12" i="10"/>
  <c r="B11" i="10"/>
  <c r="B10" i="10"/>
  <c r="C9" i="10"/>
  <c r="D2" i="10"/>
  <c r="C2" i="10"/>
  <c r="B2" i="10"/>
  <c r="A2" i="10"/>
  <c r="C1" i="10"/>
  <c r="B1" i="10"/>
  <c r="A1" i="10"/>
  <c r="E10" i="10" l="1"/>
  <c r="F70" i="10"/>
  <c r="F47" i="10"/>
  <c r="F48" i="10"/>
  <c r="M109" i="10"/>
  <c r="G74" i="11" s="1"/>
  <c r="F11" i="10"/>
  <c r="F60" i="10"/>
  <c r="F62" i="10"/>
  <c r="F27" i="10"/>
  <c r="F51" i="10"/>
  <c r="E63" i="10"/>
  <c r="F75" i="10"/>
  <c r="F22" i="10"/>
  <c r="F23" i="10"/>
  <c r="E85" i="10"/>
  <c r="F58" i="10"/>
  <c r="F25" i="10"/>
  <c r="F14" i="10"/>
  <c r="F64" i="10"/>
  <c r="F88" i="10"/>
  <c r="F17" i="10"/>
  <c r="F41" i="10"/>
  <c r="F59" i="10"/>
  <c r="F71" i="10"/>
  <c r="F37" i="10"/>
  <c r="F38" i="10"/>
  <c r="F86" i="10"/>
  <c r="F29" i="10"/>
  <c r="F53" i="10"/>
  <c r="F65" i="10"/>
  <c r="F77" i="10"/>
  <c r="E18" i="10"/>
  <c r="F30" i="10"/>
  <c r="F42" i="10"/>
  <c r="F54" i="10"/>
  <c r="F66" i="10"/>
  <c r="F78" i="10"/>
  <c r="F46" i="10"/>
  <c r="F35" i="10"/>
  <c r="E83" i="10"/>
  <c r="F73" i="10"/>
  <c r="M107" i="10"/>
  <c r="G72" i="11" s="1"/>
  <c r="F24" i="10"/>
  <c r="F72" i="10"/>
  <c r="E26" i="10"/>
  <c r="F74" i="10"/>
  <c r="F15" i="10"/>
  <c r="F16" i="10"/>
  <c r="F40" i="10"/>
  <c r="F76" i="10"/>
  <c r="F19" i="10"/>
  <c r="F32" i="10"/>
  <c r="F44" i="10"/>
  <c r="F56" i="10"/>
  <c r="F68" i="10"/>
  <c r="F80" i="10"/>
  <c r="E34" i="10"/>
  <c r="F13" i="10"/>
  <c r="F49" i="10"/>
  <c r="F50" i="10"/>
  <c r="F39" i="10"/>
  <c r="F52" i="10"/>
  <c r="F31" i="10"/>
  <c r="F43" i="10"/>
  <c r="F55" i="10"/>
  <c r="F67" i="10"/>
  <c r="F79" i="10"/>
  <c r="F21" i="10"/>
  <c r="F33" i="10"/>
  <c r="F45" i="10"/>
  <c r="F57" i="10"/>
  <c r="C105" i="10"/>
  <c r="F70" i="11" s="1"/>
  <c r="M105" i="10"/>
  <c r="G70" i="11" s="1"/>
  <c r="F106" i="10"/>
  <c r="M106" i="10"/>
  <c r="G71" i="11" s="1"/>
  <c r="F108" i="10"/>
  <c r="M108" i="10"/>
  <c r="G73" i="11" s="1"/>
  <c r="C101" i="10"/>
  <c r="F66" i="11" s="1"/>
  <c r="M101" i="10"/>
  <c r="G66" i="11" s="1"/>
  <c r="F102" i="10"/>
  <c r="M102" i="10"/>
  <c r="G67" i="11" s="1"/>
  <c r="C103" i="10"/>
  <c r="F68" i="11" s="1"/>
  <c r="M103" i="10"/>
  <c r="G68" i="11" s="1"/>
  <c r="F104" i="10"/>
  <c r="M104" i="10"/>
  <c r="G69" i="11" s="1"/>
  <c r="F94" i="10"/>
  <c r="C99" i="10"/>
  <c r="F64" i="11" s="1"/>
  <c r="F100" i="10"/>
  <c r="F98" i="10"/>
  <c r="F96" i="10"/>
  <c r="F91" i="10"/>
  <c r="F92" i="10"/>
  <c r="F90" i="10"/>
  <c r="C81" i="10"/>
  <c r="F46" i="11" s="1"/>
  <c r="D108" i="10"/>
  <c r="D21" i="10"/>
  <c r="C80" i="10"/>
  <c r="F45" i="11" s="1"/>
  <c r="D64" i="10"/>
  <c r="E66" i="10"/>
  <c r="D98" i="10"/>
  <c r="C37" i="10"/>
  <c r="A52" i="11" s="1"/>
  <c r="E60" i="10"/>
  <c r="D92" i="10"/>
  <c r="E27" i="10"/>
  <c r="F93" i="10"/>
  <c r="C71" i="10"/>
  <c r="F36" i="11" s="1"/>
  <c r="E78" i="10"/>
  <c r="D104" i="10"/>
  <c r="E79" i="10"/>
  <c r="E104" i="10"/>
  <c r="G104" i="10" s="1"/>
  <c r="H104" i="10" s="1"/>
  <c r="I104" i="10" s="1"/>
  <c r="C109" i="10"/>
  <c r="F74" i="11" s="1"/>
  <c r="E94" i="10"/>
  <c r="E68" i="10"/>
  <c r="C74" i="10"/>
  <c r="F39" i="11" s="1"/>
  <c r="C91" i="10"/>
  <c r="F56" i="11" s="1"/>
  <c r="D33" i="10"/>
  <c r="E65" i="10"/>
  <c r="G65" i="10" s="1"/>
  <c r="H65" i="10" s="1"/>
  <c r="D86" i="10"/>
  <c r="C68" i="10"/>
  <c r="F33" i="11" s="1"/>
  <c r="C73" i="10"/>
  <c r="F38" i="11" s="1"/>
  <c r="D78" i="10"/>
  <c r="E82" i="10"/>
  <c r="D27" i="10"/>
  <c r="E42" i="10"/>
  <c r="D51" i="10"/>
  <c r="C78" i="10"/>
  <c r="F43" i="11" s="1"/>
  <c r="E90" i="10"/>
  <c r="D94" i="10"/>
  <c r="D106" i="10"/>
  <c r="E11" i="10"/>
  <c r="G11" i="10" s="1"/>
  <c r="H11" i="10" s="1"/>
  <c r="E35" i="10"/>
  <c r="D72" i="10"/>
  <c r="E98" i="10"/>
  <c r="G98" i="10" s="1"/>
  <c r="H98" i="10" s="1"/>
  <c r="D45" i="10"/>
  <c r="E54" i="10"/>
  <c r="D62" i="10"/>
  <c r="E76" i="10"/>
  <c r="C87" i="10"/>
  <c r="F52" i="11" s="1"/>
  <c r="E62" i="10"/>
  <c r="E24" i="10"/>
  <c r="E88" i="10"/>
  <c r="D96" i="10"/>
  <c r="D100" i="10"/>
  <c r="F63" i="10"/>
  <c r="C77" i="10"/>
  <c r="F42" i="11" s="1"/>
  <c r="D39" i="10"/>
  <c r="E48" i="10"/>
  <c r="E57" i="10"/>
  <c r="D70" i="10"/>
  <c r="E77" i="10"/>
  <c r="E70" i="10"/>
  <c r="E17" i="10"/>
  <c r="G17" i="10" s="1"/>
  <c r="H17" i="10" s="1"/>
  <c r="E33" i="10"/>
  <c r="E74" i="10"/>
  <c r="C85" i="10"/>
  <c r="F50" i="11" s="1"/>
  <c r="C97" i="10"/>
  <c r="F62" i="11" s="1"/>
  <c r="D15" i="10"/>
  <c r="C33" i="10"/>
  <c r="A48" i="11" s="1"/>
  <c r="C55" i="10"/>
  <c r="A70" i="11" s="1"/>
  <c r="C10" i="10"/>
  <c r="A25" i="11" s="1"/>
  <c r="C27" i="10"/>
  <c r="A42" i="11" s="1"/>
  <c r="C63" i="10"/>
  <c r="F28" i="11" s="1"/>
  <c r="C49" i="10"/>
  <c r="A64" i="11" s="1"/>
  <c r="C43" i="10"/>
  <c r="A58" i="11" s="1"/>
  <c r="C15" i="10"/>
  <c r="A30" i="11" s="1"/>
  <c r="C21" i="10"/>
  <c r="A36" i="11" s="1"/>
  <c r="C39" i="10"/>
  <c r="A54" i="11" s="1"/>
  <c r="C45" i="10"/>
  <c r="A60" i="11" s="1"/>
  <c r="C51" i="10"/>
  <c r="A66" i="11" s="1"/>
  <c r="D60" i="10"/>
  <c r="D66" i="10"/>
  <c r="C70" i="10"/>
  <c r="F35" i="11" s="1"/>
  <c r="D76" i="10"/>
  <c r="E15" i="10"/>
  <c r="E21" i="10"/>
  <c r="E39" i="10"/>
  <c r="G39" i="10" s="1"/>
  <c r="H39" i="10" s="1"/>
  <c r="E45" i="10"/>
  <c r="E51" i="10"/>
  <c r="D80" i="10"/>
  <c r="D85" i="10"/>
  <c r="F87" i="10"/>
  <c r="E92" i="10"/>
  <c r="D102" i="10"/>
  <c r="E80" i="10"/>
  <c r="F85" i="10"/>
  <c r="D90" i="10"/>
  <c r="C95" i="10"/>
  <c r="F60" i="11" s="1"/>
  <c r="E102" i="10"/>
  <c r="G102" i="10" s="1"/>
  <c r="H102" i="10" s="1"/>
  <c r="I102" i="10" s="1"/>
  <c r="C107" i="10"/>
  <c r="F72" i="11" s="1"/>
  <c r="C31" i="10"/>
  <c r="A46" i="11" s="1"/>
  <c r="D13" i="10"/>
  <c r="E16" i="10"/>
  <c r="G16" i="10" s="1"/>
  <c r="H16" i="10" s="1"/>
  <c r="C19" i="10"/>
  <c r="A34" i="11" s="1"/>
  <c r="C25" i="10"/>
  <c r="A40" i="11" s="1"/>
  <c r="D31" i="10"/>
  <c r="D37" i="10"/>
  <c r="E40" i="10"/>
  <c r="D43" i="10"/>
  <c r="E46" i="10"/>
  <c r="G46" i="10" s="1"/>
  <c r="H46" i="10" s="1"/>
  <c r="D49" i="10"/>
  <c r="E52" i="10"/>
  <c r="E55" i="10"/>
  <c r="D58" i="10"/>
  <c r="E64" i="10"/>
  <c r="E71" i="10"/>
  <c r="E73" i="10"/>
  <c r="C75" i="10"/>
  <c r="F40" i="11" s="1"/>
  <c r="C83" i="10"/>
  <c r="F48" i="11" s="1"/>
  <c r="E100" i="10"/>
  <c r="G100" i="10" s="1"/>
  <c r="H100" i="10" s="1"/>
  <c r="E13" i="10"/>
  <c r="G13" i="10" s="1"/>
  <c r="H13" i="10" s="1"/>
  <c r="D19" i="10"/>
  <c r="D25" i="10"/>
  <c r="E31" i="10"/>
  <c r="E37" i="10"/>
  <c r="E43" i="10"/>
  <c r="E49" i="10"/>
  <c r="E58" i="10"/>
  <c r="C62" i="10"/>
  <c r="F27" i="11" s="1"/>
  <c r="E75" i="10"/>
  <c r="F83" i="10"/>
  <c r="D68" i="10"/>
  <c r="C79" i="10"/>
  <c r="F44" i="11" s="1"/>
  <c r="D88" i="10"/>
  <c r="E25" i="10"/>
  <c r="C23" i="10"/>
  <c r="A38" i="11" s="1"/>
  <c r="C41" i="10"/>
  <c r="A56" i="11" s="1"/>
  <c r="C53" i="10"/>
  <c r="A68" i="11" s="1"/>
  <c r="C13" i="10"/>
  <c r="A28" i="11" s="1"/>
  <c r="E19" i="10"/>
  <c r="C29" i="10"/>
  <c r="A44" i="11" s="1"/>
  <c r="C11" i="10"/>
  <c r="A26" i="11" s="1"/>
  <c r="C17" i="10"/>
  <c r="A32" i="11" s="1"/>
  <c r="D23" i="10"/>
  <c r="D29" i="10"/>
  <c r="E32" i="10"/>
  <c r="C35" i="10"/>
  <c r="A50" i="11" s="1"/>
  <c r="D41" i="10"/>
  <c r="E44" i="10"/>
  <c r="D47" i="10"/>
  <c r="E50" i="10"/>
  <c r="G50" i="10" s="1"/>
  <c r="H50" i="10" s="1"/>
  <c r="D53" i="10"/>
  <c r="D56" i="10"/>
  <c r="C72" i="10"/>
  <c r="F37" i="11" s="1"/>
  <c r="E81" i="10"/>
  <c r="E86" i="10"/>
  <c r="E96" i="10"/>
  <c r="E108" i="10"/>
  <c r="G108" i="10" s="1"/>
  <c r="H108" i="10" s="1"/>
  <c r="I108" i="10" s="1"/>
  <c r="C47" i="10"/>
  <c r="A62" i="11" s="1"/>
  <c r="D11" i="10"/>
  <c r="D17" i="10"/>
  <c r="E23" i="10"/>
  <c r="G23" i="10" s="1"/>
  <c r="H23" i="10" s="1"/>
  <c r="E29" i="10"/>
  <c r="G29" i="10" s="1"/>
  <c r="H29" i="10" s="1"/>
  <c r="D35" i="10"/>
  <c r="E41" i="10"/>
  <c r="G41" i="10" s="1"/>
  <c r="H41" i="10" s="1"/>
  <c r="E47" i="10"/>
  <c r="E53" i="10"/>
  <c r="E56" i="10"/>
  <c r="G56" i="10" s="1"/>
  <c r="H56" i="10" s="1"/>
  <c r="E72" i="10"/>
  <c r="D74" i="10"/>
  <c r="C76" i="10"/>
  <c r="F41" i="11" s="1"/>
  <c r="E106" i="10"/>
  <c r="G106" i="10" s="1"/>
  <c r="H106" i="10" s="1"/>
  <c r="I106" i="10" s="1"/>
  <c r="D12" i="10"/>
  <c r="C12" i="10"/>
  <c r="A27" i="11" s="1"/>
  <c r="F12" i="10"/>
  <c r="E12" i="10"/>
  <c r="D18" i="10"/>
  <c r="C18" i="10"/>
  <c r="A33" i="11" s="1"/>
  <c r="F18" i="10"/>
  <c r="D28" i="10"/>
  <c r="C28" i="10"/>
  <c r="A43" i="11" s="1"/>
  <c r="F28" i="10"/>
  <c r="E28" i="10"/>
  <c r="D34" i="10"/>
  <c r="C34" i="10"/>
  <c r="A49" i="11" s="1"/>
  <c r="F34" i="10"/>
  <c r="D10" i="10"/>
  <c r="F10" i="10"/>
  <c r="D20" i="10"/>
  <c r="C20" i="10"/>
  <c r="A35" i="11" s="1"/>
  <c r="F20" i="10"/>
  <c r="E20" i="10"/>
  <c r="D26" i="10"/>
  <c r="C26" i="10"/>
  <c r="A41" i="11" s="1"/>
  <c r="F26" i="10"/>
  <c r="G26" i="10" s="1"/>
  <c r="H26" i="10" s="1"/>
  <c r="D36" i="10"/>
  <c r="C36" i="10"/>
  <c r="A51" i="11" s="1"/>
  <c r="F36" i="10"/>
  <c r="E36" i="10"/>
  <c r="D69" i="10"/>
  <c r="C69" i="10"/>
  <c r="F34" i="11" s="1"/>
  <c r="F69" i="10"/>
  <c r="E69" i="10"/>
  <c r="D14" i="10"/>
  <c r="C14" i="10"/>
  <c r="A29" i="11" s="1"/>
  <c r="D22" i="10"/>
  <c r="C22" i="10"/>
  <c r="A37" i="11" s="1"/>
  <c r="D30" i="10"/>
  <c r="C30" i="10"/>
  <c r="A45" i="11" s="1"/>
  <c r="D38" i="10"/>
  <c r="C38" i="10"/>
  <c r="A53" i="11" s="1"/>
  <c r="D61" i="10"/>
  <c r="C61" i="10"/>
  <c r="F26" i="11" s="1"/>
  <c r="F61" i="10"/>
  <c r="E61" i="10"/>
  <c r="E14" i="10"/>
  <c r="D16" i="10"/>
  <c r="C16" i="10"/>
  <c r="A31" i="11" s="1"/>
  <c r="E22" i="10"/>
  <c r="D24" i="10"/>
  <c r="C24" i="10"/>
  <c r="A39" i="11" s="1"/>
  <c r="E30" i="10"/>
  <c r="D32" i="10"/>
  <c r="C32" i="10"/>
  <c r="A47" i="11" s="1"/>
  <c r="E38" i="10"/>
  <c r="G38" i="10" s="1"/>
  <c r="H38" i="10" s="1"/>
  <c r="C40" i="10"/>
  <c r="A55" i="11" s="1"/>
  <c r="C42" i="10"/>
  <c r="A57" i="11" s="1"/>
  <c r="C44" i="10"/>
  <c r="A59" i="11" s="1"/>
  <c r="C46" i="10"/>
  <c r="A61" i="11" s="1"/>
  <c r="C48" i="10"/>
  <c r="A63" i="11" s="1"/>
  <c r="C50" i="10"/>
  <c r="A65" i="11" s="1"/>
  <c r="C52" i="10"/>
  <c r="A67" i="11" s="1"/>
  <c r="C54" i="10"/>
  <c r="A69" i="11" s="1"/>
  <c r="D57" i="10"/>
  <c r="C58" i="10"/>
  <c r="A73" i="11" s="1"/>
  <c r="C59" i="10"/>
  <c r="A74" i="11" s="1"/>
  <c r="D65" i="10"/>
  <c r="C66" i="10"/>
  <c r="F31" i="11" s="1"/>
  <c r="C67" i="10"/>
  <c r="F32" i="11" s="1"/>
  <c r="C84" i="10"/>
  <c r="F49" i="11" s="1"/>
  <c r="D84" i="10"/>
  <c r="F84" i="10"/>
  <c r="E84" i="10"/>
  <c r="D40" i="10"/>
  <c r="D42" i="10"/>
  <c r="D44" i="10"/>
  <c r="D46" i="10"/>
  <c r="D48" i="10"/>
  <c r="D50" i="10"/>
  <c r="D52" i="10"/>
  <c r="D54" i="10"/>
  <c r="D55" i="10"/>
  <c r="C56" i="10"/>
  <c r="A71" i="11" s="1"/>
  <c r="C57" i="10"/>
  <c r="A72" i="11" s="1"/>
  <c r="E59" i="10"/>
  <c r="D63" i="10"/>
  <c r="C64" i="10"/>
  <c r="F29" i="11" s="1"/>
  <c r="C65" i="10"/>
  <c r="F30" i="11" s="1"/>
  <c r="E67" i="10"/>
  <c r="D89" i="10"/>
  <c r="E89" i="10"/>
  <c r="C89" i="10"/>
  <c r="F54" i="11" s="1"/>
  <c r="F89" i="10"/>
  <c r="D59" i="10"/>
  <c r="C60" i="10"/>
  <c r="F25" i="11" s="1"/>
  <c r="D67" i="10"/>
  <c r="C82" i="10"/>
  <c r="F47" i="11" s="1"/>
  <c r="D93" i="10"/>
  <c r="E93" i="10"/>
  <c r="D71" i="10"/>
  <c r="D73" i="10"/>
  <c r="D75" i="10"/>
  <c r="D77" i="10"/>
  <c r="D79" i="10"/>
  <c r="D81" i="10"/>
  <c r="D82" i="10"/>
  <c r="D83" i="10"/>
  <c r="D87" i="10"/>
  <c r="E87" i="10"/>
  <c r="C93" i="10"/>
  <c r="F58" i="11" s="1"/>
  <c r="F81" i="10"/>
  <c r="F82" i="10"/>
  <c r="D91" i="10"/>
  <c r="E91" i="10"/>
  <c r="C86" i="10"/>
  <c r="F51" i="11" s="1"/>
  <c r="C88" i="10"/>
  <c r="F53" i="11" s="1"/>
  <c r="C90" i="10"/>
  <c r="F55" i="11" s="1"/>
  <c r="C92" i="10"/>
  <c r="F57" i="11" s="1"/>
  <c r="C94" i="10"/>
  <c r="F59" i="11" s="1"/>
  <c r="E95" i="10"/>
  <c r="C96" i="10"/>
  <c r="F61" i="11" s="1"/>
  <c r="E97" i="10"/>
  <c r="C98" i="10"/>
  <c r="F63" i="11" s="1"/>
  <c r="E99" i="10"/>
  <c r="C100" i="10"/>
  <c r="F65" i="11" s="1"/>
  <c r="E101" i="10"/>
  <c r="C102" i="10"/>
  <c r="F67" i="11" s="1"/>
  <c r="E103" i="10"/>
  <c r="C104" i="10"/>
  <c r="F69" i="11" s="1"/>
  <c r="E105" i="10"/>
  <c r="C106" i="10"/>
  <c r="F71" i="11" s="1"/>
  <c r="E107" i="10"/>
  <c r="C108" i="10"/>
  <c r="F73" i="11" s="1"/>
  <c r="E109" i="10"/>
  <c r="F95" i="10"/>
  <c r="F97" i="10"/>
  <c r="F99" i="10"/>
  <c r="F101" i="10"/>
  <c r="F103" i="10"/>
  <c r="F105" i="10"/>
  <c r="F107" i="10"/>
  <c r="F109" i="10"/>
  <c r="D95" i="10"/>
  <c r="D97" i="10"/>
  <c r="D99" i="10"/>
  <c r="D101" i="10"/>
  <c r="D103" i="10"/>
  <c r="D105" i="10"/>
  <c r="D107" i="10"/>
  <c r="D109" i="10"/>
  <c r="G45" i="10" l="1"/>
  <c r="H45" i="10" s="1"/>
  <c r="G30" i="10"/>
  <c r="H30" i="10" s="1"/>
  <c r="G22" i="10"/>
  <c r="H22" i="10" s="1"/>
  <c r="G33" i="10"/>
  <c r="H33" i="10" s="1"/>
  <c r="G67" i="10"/>
  <c r="H67" i="10" s="1"/>
  <c r="G25" i="10"/>
  <c r="H25" i="10" s="1"/>
  <c r="G10" i="10"/>
  <c r="H10" i="10" s="1"/>
  <c r="G40" i="10"/>
  <c r="H40" i="10" s="1"/>
  <c r="G34" i="10"/>
  <c r="H34" i="10" s="1"/>
  <c r="G35" i="10"/>
  <c r="H35" i="10" s="1"/>
  <c r="G55" i="10"/>
  <c r="H55" i="10" s="1"/>
  <c r="G70" i="10"/>
  <c r="H70" i="10" s="1"/>
  <c r="G47" i="10"/>
  <c r="H47" i="10" s="1"/>
  <c r="G44" i="10"/>
  <c r="H44" i="10" s="1"/>
  <c r="G37" i="10"/>
  <c r="H37" i="10" s="1"/>
  <c r="G76" i="10"/>
  <c r="H76" i="10" s="1"/>
  <c r="G88" i="10"/>
  <c r="H88" i="10" s="1"/>
  <c r="G75" i="10"/>
  <c r="H75" i="10" s="1"/>
  <c r="G48" i="10"/>
  <c r="H48" i="10" s="1"/>
  <c r="G72" i="10"/>
  <c r="H72" i="10" s="1"/>
  <c r="G49" i="10"/>
  <c r="H49" i="10" s="1"/>
  <c r="G77" i="10"/>
  <c r="H77" i="10" s="1"/>
  <c r="G60" i="10"/>
  <c r="H60" i="10" s="1"/>
  <c r="G86" i="10"/>
  <c r="H86" i="10" s="1"/>
  <c r="G19" i="10"/>
  <c r="H19" i="10" s="1"/>
  <c r="G31" i="10"/>
  <c r="H31" i="10" s="1"/>
  <c r="G24" i="10"/>
  <c r="H24" i="10" s="1"/>
  <c r="G85" i="10"/>
  <c r="H85" i="10" s="1"/>
  <c r="G68" i="10"/>
  <c r="H68" i="10" s="1"/>
  <c r="G43" i="10"/>
  <c r="H43" i="10" s="1"/>
  <c r="G83" i="10"/>
  <c r="H83" i="10" s="1"/>
  <c r="G18" i="10"/>
  <c r="H18" i="10" s="1"/>
  <c r="G62" i="10"/>
  <c r="H62" i="10" s="1"/>
  <c r="G58" i="10"/>
  <c r="H58" i="10" s="1"/>
  <c r="G63" i="10"/>
  <c r="H63" i="10" s="1"/>
  <c r="G15" i="10"/>
  <c r="H15" i="10" s="1"/>
  <c r="G53" i="10"/>
  <c r="H53" i="10" s="1"/>
  <c r="G80" i="10"/>
  <c r="H80" i="10" s="1"/>
  <c r="G57" i="10"/>
  <c r="H57" i="10" s="1"/>
  <c r="G42" i="10"/>
  <c r="H42" i="10" s="1"/>
  <c r="G73" i="10"/>
  <c r="H73" i="10" s="1"/>
  <c r="G54" i="10"/>
  <c r="H54" i="10" s="1"/>
  <c r="G66" i="10"/>
  <c r="H66" i="10" s="1"/>
  <c r="G71" i="10"/>
  <c r="H71" i="10" s="1"/>
  <c r="G64" i="10"/>
  <c r="H64" i="10" s="1"/>
  <c r="G79" i="10"/>
  <c r="H79" i="10" s="1"/>
  <c r="G51" i="10"/>
  <c r="H51" i="10" s="1"/>
  <c r="G78" i="10"/>
  <c r="H78" i="10" s="1"/>
  <c r="G59" i="10"/>
  <c r="H59" i="10" s="1"/>
  <c r="G52" i="10"/>
  <c r="H52" i="10" s="1"/>
  <c r="G74" i="10"/>
  <c r="H74" i="10" s="1"/>
  <c r="G14" i="10"/>
  <c r="H14" i="10" s="1"/>
  <c r="G32" i="10"/>
  <c r="H32" i="10" s="1"/>
  <c r="G21" i="10"/>
  <c r="H21" i="10" s="1"/>
  <c r="G27" i="10"/>
  <c r="H27" i="10" s="1"/>
  <c r="G96" i="10"/>
  <c r="H96" i="10" s="1"/>
  <c r="J106" i="10"/>
  <c r="J108" i="10"/>
  <c r="G94" i="10"/>
  <c r="H94" i="10" s="1"/>
  <c r="J104" i="10"/>
  <c r="G91" i="10"/>
  <c r="H91" i="10" s="1"/>
  <c r="G92" i="10"/>
  <c r="H92" i="10" s="1"/>
  <c r="G90" i="10"/>
  <c r="H90" i="10" s="1"/>
  <c r="G95" i="10"/>
  <c r="H95" i="10" s="1"/>
  <c r="G99" i="10"/>
  <c r="H99" i="10" s="1"/>
  <c r="G109" i="10"/>
  <c r="H109" i="10" s="1"/>
  <c r="I109" i="10" s="1"/>
  <c r="J109" i="10" s="1"/>
  <c r="G97" i="10"/>
  <c r="H97" i="10" s="1"/>
  <c r="G87" i="10"/>
  <c r="H87" i="10" s="1"/>
  <c r="G81" i="10"/>
  <c r="H81" i="10" s="1"/>
  <c r="G107" i="10"/>
  <c r="H107" i="10" s="1"/>
  <c r="I107" i="10" s="1"/>
  <c r="J107" i="10" s="1"/>
  <c r="G105" i="10"/>
  <c r="H105" i="10" s="1"/>
  <c r="I105" i="10" s="1"/>
  <c r="J105" i="10" s="1"/>
  <c r="G84" i="10"/>
  <c r="H84" i="10" s="1"/>
  <c r="G101" i="10"/>
  <c r="H101" i="10" s="1"/>
  <c r="I101" i="10" s="1"/>
  <c r="J101" i="10" s="1"/>
  <c r="G93" i="10"/>
  <c r="H93" i="10" s="1"/>
  <c r="G103" i="10"/>
  <c r="H103" i="10" s="1"/>
  <c r="I103" i="10" s="1"/>
  <c r="J103" i="10" s="1"/>
  <c r="G82" i="10"/>
  <c r="H82" i="10" s="1"/>
  <c r="G89" i="10"/>
  <c r="H89" i="10" s="1"/>
  <c r="J102" i="10"/>
  <c r="G36" i="10"/>
  <c r="H36" i="10" s="1"/>
  <c r="G61" i="10"/>
  <c r="H61" i="10" s="1"/>
  <c r="G12" i="10"/>
  <c r="H12" i="10" s="1"/>
  <c r="G69" i="10"/>
  <c r="H69" i="10" s="1"/>
  <c r="G20" i="10"/>
  <c r="H20" i="10" s="1"/>
  <c r="G28" i="10"/>
  <c r="H28" i="10" s="1"/>
  <c r="N14" i="10" l="1"/>
  <c r="C29" i="11" s="1"/>
  <c r="N13" i="10"/>
  <c r="C28" i="11" s="1"/>
  <c r="N13" i="5" l="1"/>
  <c r="B15" i="2"/>
  <c r="B16" i="2"/>
  <c r="B17" i="2"/>
  <c r="B18" i="2"/>
  <c r="B19" i="2"/>
  <c r="B20" i="2"/>
  <c r="B21" i="2"/>
  <c r="B22" i="2"/>
  <c r="B23" i="2"/>
  <c r="B24" i="2"/>
  <c r="B25" i="2"/>
  <c r="B26" i="2"/>
  <c r="B14" i="2"/>
  <c r="C5" i="9"/>
  <c r="B9" i="9" s="1"/>
  <c r="B5" i="9"/>
  <c r="A5" i="9"/>
  <c r="I85" i="10" l="1"/>
  <c r="J85" i="10" s="1"/>
  <c r="I86" i="10"/>
  <c r="J86" i="10" s="1"/>
  <c r="I80" i="10"/>
  <c r="J80" i="10" s="1"/>
  <c r="I83" i="10"/>
  <c r="J83" i="10" s="1"/>
  <c r="I75" i="10"/>
  <c r="J75" i="10" s="1"/>
  <c r="I76" i="10"/>
  <c r="J76" i="10" s="1"/>
  <c r="I88" i="10"/>
  <c r="J88" i="10" s="1"/>
  <c r="I98" i="10"/>
  <c r="J98" i="10" s="1"/>
  <c r="I77" i="10"/>
  <c r="J77" i="10" s="1"/>
  <c r="I100" i="10"/>
  <c r="J100" i="10" s="1"/>
  <c r="I90" i="10"/>
  <c r="J90" i="10" s="1"/>
  <c r="I93" i="10"/>
  <c r="J93" i="10" s="1"/>
  <c r="I92" i="10"/>
  <c r="J92" i="10" s="1"/>
  <c r="I95" i="10"/>
  <c r="J95" i="10" s="1"/>
  <c r="I74" i="10"/>
  <c r="J74" i="10" s="1"/>
  <c r="I89" i="10"/>
  <c r="J89" i="10" s="1"/>
  <c r="I73" i="10"/>
  <c r="J73" i="10" s="1"/>
  <c r="I84" i="10"/>
  <c r="J84" i="10" s="1"/>
  <c r="I81" i="10"/>
  <c r="J81" i="10" s="1"/>
  <c r="I78" i="10"/>
  <c r="J78" i="10" s="1"/>
  <c r="I79" i="10"/>
  <c r="J79" i="10" s="1"/>
  <c r="I91" i="10"/>
  <c r="J91" i="10" s="1"/>
  <c r="I94" i="10"/>
  <c r="J94" i="10" s="1"/>
  <c r="I96" i="10"/>
  <c r="J96" i="10" s="1"/>
  <c r="I82" i="10"/>
  <c r="J82" i="10" s="1"/>
  <c r="I97" i="10"/>
  <c r="J97" i="10" s="1"/>
  <c r="I87" i="10"/>
  <c r="J87" i="10" s="1"/>
  <c r="I99" i="10"/>
  <c r="J99" i="10" s="1"/>
  <c r="D134" i="9"/>
  <c r="D135" i="9"/>
  <c r="D136" i="9"/>
  <c r="D137" i="9"/>
  <c r="D127" i="9"/>
  <c r="D128" i="9"/>
  <c r="D129" i="9"/>
  <c r="D130" i="9"/>
  <c r="D131" i="9"/>
  <c r="D132" i="9"/>
  <c r="D133" i="9"/>
  <c r="D92" i="9"/>
  <c r="D109" i="9"/>
  <c r="D100" i="9"/>
  <c r="D89" i="9"/>
  <c r="D90" i="9"/>
  <c r="D104" i="9"/>
  <c r="D106" i="9"/>
  <c r="D77" i="9"/>
  <c r="D87" i="9"/>
  <c r="D101" i="9"/>
  <c r="D102" i="9"/>
  <c r="D103" i="9"/>
  <c r="D78" i="9"/>
  <c r="D105" i="9"/>
  <c r="D79" i="9"/>
  <c r="D88" i="9"/>
  <c r="D107" i="9"/>
  <c r="D69" i="9"/>
  <c r="D110" i="9"/>
  <c r="D122" i="9"/>
  <c r="D111" i="9"/>
  <c r="D123" i="9"/>
  <c r="D112" i="9"/>
  <c r="D124" i="9"/>
  <c r="D113" i="9"/>
  <c r="D114" i="9"/>
  <c r="D126" i="9"/>
  <c r="D115" i="9"/>
  <c r="D116" i="9"/>
  <c r="D117" i="9"/>
  <c r="D118" i="9"/>
  <c r="D119" i="9"/>
  <c r="D120" i="9"/>
  <c r="D125" i="9"/>
  <c r="D121" i="9"/>
  <c r="D96" i="9"/>
  <c r="D108" i="9"/>
  <c r="D97" i="9"/>
  <c r="D75" i="9"/>
  <c r="D98" i="9"/>
  <c r="D76" i="9"/>
  <c r="D99" i="9"/>
  <c r="I71" i="10"/>
  <c r="J71" i="10" s="1"/>
  <c r="I72" i="10"/>
  <c r="J72" i="10" s="1"/>
  <c r="D82" i="9"/>
  <c r="D80" i="9"/>
  <c r="D93" i="9"/>
  <c r="D95" i="9"/>
  <c r="D91" i="9"/>
  <c r="D94" i="9"/>
  <c r="D71" i="9"/>
  <c r="D84" i="9"/>
  <c r="D73" i="9"/>
  <c r="D85" i="9"/>
  <c r="D81" i="9"/>
  <c r="D83" i="9"/>
  <c r="D72" i="9"/>
  <c r="D74" i="9"/>
  <c r="D86" i="9"/>
  <c r="I15" i="10"/>
  <c r="J15" i="10" s="1"/>
  <c r="I49" i="10"/>
  <c r="J49" i="10" s="1"/>
  <c r="I45" i="10"/>
  <c r="J45" i="10" s="1"/>
  <c r="I70" i="10"/>
  <c r="J70" i="10" s="1"/>
  <c r="I43" i="10"/>
  <c r="J43" i="10" s="1"/>
  <c r="I32" i="10"/>
  <c r="J32" i="10" s="1"/>
  <c r="I10" i="10"/>
  <c r="J10" i="10" s="1"/>
  <c r="K10" i="10" s="1"/>
  <c r="E25" i="11" s="1"/>
  <c r="I14" i="10"/>
  <c r="J14" i="10" s="1"/>
  <c r="I13" i="10"/>
  <c r="J13" i="10" s="1"/>
  <c r="I19" i="10"/>
  <c r="J19" i="10" s="1"/>
  <c r="I60" i="10"/>
  <c r="J60" i="10" s="1"/>
  <c r="I67" i="10"/>
  <c r="J67" i="10" s="1"/>
  <c r="I31" i="10"/>
  <c r="J31" i="10" s="1"/>
  <c r="I57" i="10"/>
  <c r="J57" i="10" s="1"/>
  <c r="I29" i="10"/>
  <c r="J29" i="10" s="1"/>
  <c r="I38" i="10"/>
  <c r="J38" i="10" s="1"/>
  <c r="I34" i="10"/>
  <c r="J34" i="10" s="1"/>
  <c r="I35" i="10"/>
  <c r="J35" i="10" s="1"/>
  <c r="I41" i="10"/>
  <c r="J41" i="10" s="1"/>
  <c r="I51" i="10"/>
  <c r="J51" i="10" s="1"/>
  <c r="I25" i="10"/>
  <c r="J25" i="10" s="1"/>
  <c r="I62" i="10"/>
  <c r="J62" i="10" s="1"/>
  <c r="I64" i="10"/>
  <c r="J64" i="10" s="1"/>
  <c r="I55" i="10"/>
  <c r="J55" i="10" s="1"/>
  <c r="I21" i="10"/>
  <c r="J21" i="10" s="1"/>
  <c r="I22" i="10"/>
  <c r="J22" i="10" s="1"/>
  <c r="I17" i="10"/>
  <c r="J17" i="10" s="1"/>
  <c r="I66" i="10"/>
  <c r="J66" i="10" s="1"/>
  <c r="I52" i="10"/>
  <c r="J52" i="10" s="1"/>
  <c r="I42" i="10"/>
  <c r="J42" i="10" s="1"/>
  <c r="I40" i="10"/>
  <c r="J40" i="10" s="1"/>
  <c r="I26" i="10"/>
  <c r="J26" i="10" s="1"/>
  <c r="I54" i="10"/>
  <c r="J54" i="10" s="1"/>
  <c r="I46" i="10"/>
  <c r="J46" i="10" s="1"/>
  <c r="I44" i="10"/>
  <c r="J44" i="10" s="1"/>
  <c r="I59" i="10"/>
  <c r="J59" i="10" s="1"/>
  <c r="I18" i="10"/>
  <c r="J18" i="10" s="1"/>
  <c r="I47" i="10"/>
  <c r="J47" i="10" s="1"/>
  <c r="I56" i="10"/>
  <c r="J56" i="10" s="1"/>
  <c r="I65" i="10"/>
  <c r="J65" i="10" s="1"/>
  <c r="I58" i="10"/>
  <c r="J58" i="10" s="1"/>
  <c r="I30" i="10"/>
  <c r="J30" i="10" s="1"/>
  <c r="I39" i="10"/>
  <c r="J39" i="10" s="1"/>
  <c r="I23" i="10"/>
  <c r="J23" i="10" s="1"/>
  <c r="I53" i="10"/>
  <c r="J53" i="10" s="1"/>
  <c r="I33" i="10"/>
  <c r="J33" i="10" s="1"/>
  <c r="I16" i="10"/>
  <c r="J16" i="10" s="1"/>
  <c r="I37" i="10"/>
  <c r="J37" i="10" s="1"/>
  <c r="I24" i="10"/>
  <c r="J24" i="10" s="1"/>
  <c r="I68" i="10"/>
  <c r="J68" i="10" s="1"/>
  <c r="I11" i="10"/>
  <c r="J11" i="10" s="1"/>
  <c r="I27" i="10"/>
  <c r="J27" i="10" s="1"/>
  <c r="I50" i="10"/>
  <c r="J50" i="10" s="1"/>
  <c r="I63" i="10"/>
  <c r="J63" i="10" s="1"/>
  <c r="I48" i="10"/>
  <c r="J48" i="10" s="1"/>
  <c r="I28" i="10"/>
  <c r="J28" i="10" s="1"/>
  <c r="I61" i="10"/>
  <c r="J61" i="10" s="1"/>
  <c r="I36" i="10"/>
  <c r="J36" i="10" s="1"/>
  <c r="I69" i="10"/>
  <c r="J69" i="10" s="1"/>
  <c r="I20" i="10"/>
  <c r="J20" i="10" s="1"/>
  <c r="I12" i="10"/>
  <c r="J12" i="10" s="1"/>
  <c r="D11" i="9"/>
  <c r="D23" i="9"/>
  <c r="D27" i="9"/>
  <c r="D39" i="9"/>
  <c r="D43" i="9"/>
  <c r="D55" i="9"/>
  <c r="D59" i="9"/>
  <c r="D10" i="9"/>
  <c r="D14" i="9"/>
  <c r="D18" i="9"/>
  <c r="D22" i="9"/>
  <c r="D26" i="9"/>
  <c r="D30" i="9"/>
  <c r="D34" i="9"/>
  <c r="D38" i="9"/>
  <c r="D42" i="9"/>
  <c r="D46" i="9"/>
  <c r="D50" i="9"/>
  <c r="D54" i="9"/>
  <c r="D58" i="9"/>
  <c r="D62" i="9"/>
  <c r="D66" i="9"/>
  <c r="D70" i="9"/>
  <c r="D15" i="9"/>
  <c r="D35" i="9"/>
  <c r="D51" i="9"/>
  <c r="D67" i="9"/>
  <c r="D12" i="9"/>
  <c r="D16" i="9"/>
  <c r="D20" i="9"/>
  <c r="D24" i="9"/>
  <c r="D28" i="9"/>
  <c r="D32" i="9"/>
  <c r="D36" i="9"/>
  <c r="D40" i="9"/>
  <c r="D44" i="9"/>
  <c r="D48" i="9"/>
  <c r="D52" i="9"/>
  <c r="D56" i="9"/>
  <c r="D60" i="9"/>
  <c r="D64" i="9"/>
  <c r="D68" i="9"/>
  <c r="D19" i="9"/>
  <c r="D31" i="9"/>
  <c r="D47" i="9"/>
  <c r="D63" i="9"/>
  <c r="D13" i="9"/>
  <c r="D17" i="9"/>
  <c r="D21" i="9"/>
  <c r="D25" i="9"/>
  <c r="D29" i="9"/>
  <c r="D33" i="9"/>
  <c r="D37" i="9"/>
  <c r="D41" i="9"/>
  <c r="D45" i="9"/>
  <c r="D49" i="9"/>
  <c r="D53" i="9"/>
  <c r="D57" i="9"/>
  <c r="D61" i="9"/>
  <c r="D65" i="9"/>
  <c r="N14" i="5"/>
  <c r="L12" i="10" l="1"/>
  <c r="M12" i="10" s="1"/>
  <c r="L24" i="10"/>
  <c r="M24" i="10" s="1"/>
  <c r="L36" i="10"/>
  <c r="M36" i="10" s="1"/>
  <c r="L48" i="10"/>
  <c r="M48" i="10" s="1"/>
  <c r="L60" i="10"/>
  <c r="M60" i="10" s="1"/>
  <c r="L72" i="10"/>
  <c r="M72" i="10" s="1"/>
  <c r="L84" i="10"/>
  <c r="M84" i="10" s="1"/>
  <c r="L42" i="10"/>
  <c r="M42" i="10" s="1"/>
  <c r="L90" i="10"/>
  <c r="M90" i="10" s="1"/>
  <c r="G55" i="11" s="1"/>
  <c r="L43" i="10"/>
  <c r="M43" i="10" s="1"/>
  <c r="L79" i="10"/>
  <c r="M79" i="10" s="1"/>
  <c r="L44" i="10"/>
  <c r="M44" i="10" s="1"/>
  <c r="L57" i="10"/>
  <c r="M57" i="10" s="1"/>
  <c r="L13" i="10"/>
  <c r="M13" i="10" s="1"/>
  <c r="L25" i="10"/>
  <c r="M25" i="10" s="1"/>
  <c r="L37" i="10"/>
  <c r="M37" i="10" s="1"/>
  <c r="L49" i="10"/>
  <c r="M49" i="10" s="1"/>
  <c r="L61" i="10"/>
  <c r="M61" i="10" s="1"/>
  <c r="L73" i="10"/>
  <c r="M73" i="10" s="1"/>
  <c r="L85" i="10"/>
  <c r="M85" i="10" s="1"/>
  <c r="L10" i="10"/>
  <c r="M10" i="10" s="1"/>
  <c r="L54" i="10"/>
  <c r="M54" i="10" s="1"/>
  <c r="L19" i="10"/>
  <c r="M19" i="10" s="1"/>
  <c r="L32" i="10"/>
  <c r="M32" i="10" s="1"/>
  <c r="L92" i="10"/>
  <c r="M92" i="10" s="1"/>
  <c r="G57" i="11" s="1"/>
  <c r="L45" i="10"/>
  <c r="M45" i="10" s="1"/>
  <c r="L14" i="10"/>
  <c r="M14" i="10" s="1"/>
  <c r="L26" i="10"/>
  <c r="M26" i="10" s="1"/>
  <c r="L38" i="10"/>
  <c r="M38" i="10" s="1"/>
  <c r="L50" i="10"/>
  <c r="M50" i="10" s="1"/>
  <c r="L62" i="10"/>
  <c r="M62" i="10" s="1"/>
  <c r="L74" i="10"/>
  <c r="M74" i="10" s="1"/>
  <c r="L86" i="10"/>
  <c r="M86" i="10" s="1"/>
  <c r="L15" i="10"/>
  <c r="M15" i="10" s="1"/>
  <c r="L27" i="10"/>
  <c r="M27" i="10" s="1"/>
  <c r="L39" i="10"/>
  <c r="M39" i="10" s="1"/>
  <c r="L51" i="10"/>
  <c r="M51" i="10" s="1"/>
  <c r="L63" i="10"/>
  <c r="M63" i="10" s="1"/>
  <c r="L75" i="10"/>
  <c r="M75" i="10" s="1"/>
  <c r="L87" i="10"/>
  <c r="M87" i="10" s="1"/>
  <c r="L30" i="10"/>
  <c r="M30" i="10" s="1"/>
  <c r="L67" i="10"/>
  <c r="M67" i="10" s="1"/>
  <c r="L20" i="10"/>
  <c r="M20" i="10" s="1"/>
  <c r="L80" i="10"/>
  <c r="M80" i="10" s="1"/>
  <c r="L33" i="10"/>
  <c r="M33" i="10" s="1"/>
  <c r="L93" i="10"/>
  <c r="M93" i="10" s="1"/>
  <c r="G58" i="11" s="1"/>
  <c r="L16" i="10"/>
  <c r="M16" i="10" s="1"/>
  <c r="L28" i="10"/>
  <c r="M28" i="10" s="1"/>
  <c r="L40" i="10"/>
  <c r="M40" i="10" s="1"/>
  <c r="L52" i="10"/>
  <c r="M52" i="10" s="1"/>
  <c r="L64" i="10"/>
  <c r="M64" i="10" s="1"/>
  <c r="L76" i="10"/>
  <c r="M76" i="10" s="1"/>
  <c r="L88" i="10"/>
  <c r="M88" i="10" s="1"/>
  <c r="L78" i="10"/>
  <c r="M78" i="10" s="1"/>
  <c r="L31" i="10"/>
  <c r="M31" i="10" s="1"/>
  <c r="L91" i="10"/>
  <c r="M91" i="10" s="1"/>
  <c r="G56" i="11" s="1"/>
  <c r="L56" i="10"/>
  <c r="M56" i="10" s="1"/>
  <c r="L81" i="10"/>
  <c r="M81" i="10" s="1"/>
  <c r="L17" i="10"/>
  <c r="M17" i="10" s="1"/>
  <c r="L29" i="10"/>
  <c r="M29" i="10" s="1"/>
  <c r="L41" i="10"/>
  <c r="M41" i="10" s="1"/>
  <c r="L53" i="10"/>
  <c r="M53" i="10" s="1"/>
  <c r="L65" i="10"/>
  <c r="M65" i="10" s="1"/>
  <c r="L77" i="10"/>
  <c r="M77" i="10" s="1"/>
  <c r="L89" i="10"/>
  <c r="M89" i="10" s="1"/>
  <c r="L18" i="10"/>
  <c r="M18" i="10" s="1"/>
  <c r="L66" i="10"/>
  <c r="M66" i="10" s="1"/>
  <c r="L55" i="10"/>
  <c r="M55" i="10" s="1"/>
  <c r="L68" i="10"/>
  <c r="M68" i="10" s="1"/>
  <c r="L21" i="10"/>
  <c r="M21" i="10" s="1"/>
  <c r="L69" i="10"/>
  <c r="M69" i="10" s="1"/>
  <c r="L22" i="10"/>
  <c r="M22" i="10" s="1"/>
  <c r="L34" i="10"/>
  <c r="M34" i="10" s="1"/>
  <c r="L46" i="10"/>
  <c r="M46" i="10" s="1"/>
  <c r="L58" i="10"/>
  <c r="M58" i="10" s="1"/>
  <c r="L70" i="10"/>
  <c r="M70" i="10" s="1"/>
  <c r="L82" i="10"/>
  <c r="M82" i="10" s="1"/>
  <c r="L94" i="10"/>
  <c r="L95" i="10" s="1"/>
  <c r="M95" i="10" s="1"/>
  <c r="G60" i="11" s="1"/>
  <c r="L11" i="10"/>
  <c r="M11" i="10" s="1"/>
  <c r="L23" i="10"/>
  <c r="M23" i="10" s="1"/>
  <c r="L35" i="10"/>
  <c r="M35" i="10" s="1"/>
  <c r="L47" i="10"/>
  <c r="M47" i="10" s="1"/>
  <c r="L59" i="10"/>
  <c r="M59" i="10" s="1"/>
  <c r="L71" i="10"/>
  <c r="M71" i="10" s="1"/>
  <c r="L83" i="10"/>
  <c r="M83" i="10" s="1"/>
  <c r="M98" i="10"/>
  <c r="G63" i="11" s="1"/>
  <c r="M96" i="10"/>
  <c r="G61" i="11" s="1"/>
  <c r="M99" i="10"/>
  <c r="G64" i="11" s="1"/>
  <c r="M97" i="10"/>
  <c r="G62" i="11" s="1"/>
  <c r="M100" i="10"/>
  <c r="G65" i="11" s="1"/>
  <c r="K11" i="10"/>
  <c r="E26" i="11" s="1"/>
  <c r="N70" i="10"/>
  <c r="N12" i="10"/>
  <c r="C27" i="11" s="1"/>
  <c r="N15" i="10"/>
  <c r="C30" i="11" s="1"/>
  <c r="N16" i="10"/>
  <c r="C31" i="11" s="1"/>
  <c r="N17" i="10"/>
  <c r="C32" i="11" s="1"/>
  <c r="N18" i="10"/>
  <c r="C33" i="11" s="1"/>
  <c r="N19" i="10"/>
  <c r="C34" i="11" s="1"/>
  <c r="N20" i="10"/>
  <c r="C35" i="11" s="1"/>
  <c r="N21" i="10"/>
  <c r="C36" i="11" s="1"/>
  <c r="N22" i="10"/>
  <c r="C37" i="11" s="1"/>
  <c r="N23" i="10"/>
  <c r="C38" i="11" s="1"/>
  <c r="N24" i="10"/>
  <c r="C39" i="11" s="1"/>
  <c r="N25" i="10"/>
  <c r="C40" i="11" s="1"/>
  <c r="N26" i="10"/>
  <c r="C41" i="11" s="1"/>
  <c r="N27" i="10"/>
  <c r="C42" i="11" s="1"/>
  <c r="N28" i="10"/>
  <c r="C43" i="11" s="1"/>
  <c r="N29" i="10"/>
  <c r="C44" i="11" s="1"/>
  <c r="N30" i="10"/>
  <c r="C45" i="11" s="1"/>
  <c r="N31" i="10"/>
  <c r="C46" i="11" s="1"/>
  <c r="N32" i="10"/>
  <c r="C47" i="11" s="1"/>
  <c r="N33" i="10"/>
  <c r="C48" i="11" s="1"/>
  <c r="N34" i="10"/>
  <c r="C49" i="11" s="1"/>
  <c r="N35" i="10"/>
  <c r="C50" i="11" s="1"/>
  <c r="N36" i="10"/>
  <c r="C51" i="11" s="1"/>
  <c r="N37" i="10"/>
  <c r="C52" i="11" s="1"/>
  <c r="N38" i="10"/>
  <c r="C53" i="11" s="1"/>
  <c r="N39" i="10"/>
  <c r="C54" i="11" s="1"/>
  <c r="N40" i="10"/>
  <c r="C55" i="11" s="1"/>
  <c r="N41" i="10"/>
  <c r="C56" i="11" s="1"/>
  <c r="N42" i="10"/>
  <c r="C57" i="11" s="1"/>
  <c r="N43" i="10"/>
  <c r="C58" i="11" s="1"/>
  <c r="N44" i="10"/>
  <c r="C59" i="11" s="1"/>
  <c r="N45" i="10"/>
  <c r="C60" i="11" s="1"/>
  <c r="N46" i="10"/>
  <c r="C61" i="11" s="1"/>
  <c r="N47" i="10"/>
  <c r="C62" i="11" s="1"/>
  <c r="N48" i="10"/>
  <c r="N49" i="10"/>
  <c r="N50" i="10"/>
  <c r="N51" i="10"/>
  <c r="N52" i="10"/>
  <c r="N53" i="10"/>
  <c r="C68" i="11" s="1"/>
  <c r="N54" i="10"/>
  <c r="C69" i="11" s="1"/>
  <c r="N55" i="10"/>
  <c r="C70" i="11" s="1"/>
  <c r="N56" i="10"/>
  <c r="C71" i="11" s="1"/>
  <c r="N57" i="10"/>
  <c r="C72" i="11" s="1"/>
  <c r="N58" i="10"/>
  <c r="C73" i="11" s="1"/>
  <c r="N59" i="10"/>
  <c r="C74" i="11" s="1"/>
  <c r="N60" i="10"/>
  <c r="H25" i="11" s="1"/>
  <c r="N61" i="10"/>
  <c r="H26" i="11" s="1"/>
  <c r="N62" i="10"/>
  <c r="H27" i="11" s="1"/>
  <c r="N63" i="10"/>
  <c r="H28" i="11" s="1"/>
  <c r="N64" i="10"/>
  <c r="H29" i="11" s="1"/>
  <c r="N65" i="10"/>
  <c r="H30" i="11" s="1"/>
  <c r="N66" i="10"/>
  <c r="H31" i="11" s="1"/>
  <c r="N67" i="10"/>
  <c r="H32" i="11" s="1"/>
  <c r="N68" i="10"/>
  <c r="H33" i="11" s="1"/>
  <c r="N69" i="10"/>
  <c r="N71" i="10"/>
  <c r="N72" i="10"/>
  <c r="N73" i="10"/>
  <c r="N74" i="10"/>
  <c r="N75" i="10"/>
  <c r="N76" i="10"/>
  <c r="N77" i="10"/>
  <c r="N78" i="10"/>
  <c r="N79" i="10"/>
  <c r="N80" i="10"/>
  <c r="N81" i="10"/>
  <c r="N82" i="10"/>
  <c r="N83" i="10"/>
  <c r="N84" i="10"/>
  <c r="N85" i="10"/>
  <c r="N86" i="10"/>
  <c r="N87" i="10"/>
  <c r="N88" i="10"/>
  <c r="N89" i="10"/>
  <c r="N90" i="10"/>
  <c r="N91" i="10"/>
  <c r="N92" i="10"/>
  <c r="N93" i="10"/>
  <c r="N94" i="10"/>
  <c r="N95" i="10"/>
  <c r="N96" i="10"/>
  <c r="N97" i="10"/>
  <c r="N98" i="10"/>
  <c r="N99" i="10"/>
  <c r="N100" i="10"/>
  <c r="N101" i="10"/>
  <c r="N102" i="10"/>
  <c r="N103" i="10"/>
  <c r="N104" i="10"/>
  <c r="N105" i="10"/>
  <c r="N106" i="10"/>
  <c r="N107" i="10"/>
  <c r="N108" i="10"/>
  <c r="N109" i="10"/>
  <c r="N11" i="10"/>
  <c r="C26" i="11" s="1"/>
  <c r="N10" i="10"/>
  <c r="C25" i="11" s="1"/>
  <c r="M94" i="10" l="1"/>
  <c r="G59" i="11" s="1"/>
  <c r="G50" i="11"/>
  <c r="G38" i="11"/>
  <c r="G37" i="11"/>
  <c r="G54" i="11"/>
  <c r="G45" i="11"/>
  <c r="G40" i="11"/>
  <c r="G39" i="11"/>
  <c r="G43" i="11"/>
  <c r="G34" i="11"/>
  <c r="G36" i="11"/>
  <c r="G52" i="11"/>
  <c r="G46" i="11"/>
  <c r="G35" i="11"/>
  <c r="G48" i="11"/>
  <c r="G41" i="11"/>
  <c r="G44" i="11"/>
  <c r="G47" i="11"/>
  <c r="G51" i="11"/>
  <c r="G53" i="11"/>
  <c r="G42" i="11"/>
  <c r="G49" i="11"/>
  <c r="O10" i="10"/>
  <c r="D25" i="11" s="1"/>
  <c r="K12" i="10"/>
  <c r="E27" i="11" s="1"/>
  <c r="H73" i="11"/>
  <c r="H61" i="11"/>
  <c r="H37" i="11"/>
  <c r="H72" i="11"/>
  <c r="H60" i="11"/>
  <c r="H48" i="11"/>
  <c r="H36" i="11"/>
  <c r="H58" i="11"/>
  <c r="H46" i="11"/>
  <c r="H70" i="11"/>
  <c r="H69" i="11"/>
  <c r="H57" i="11"/>
  <c r="H45" i="11"/>
  <c r="H68" i="11"/>
  <c r="H44" i="11"/>
  <c r="H38" i="11"/>
  <c r="H56" i="11"/>
  <c r="H67" i="11"/>
  <c r="H55" i="11"/>
  <c r="H43" i="11"/>
  <c r="H71" i="11"/>
  <c r="H54" i="11"/>
  <c r="H42" i="11"/>
  <c r="H74" i="11"/>
  <c r="H53" i="11"/>
  <c r="H62" i="11"/>
  <c r="H47" i="11"/>
  <c r="H65" i="11"/>
  <c r="H52" i="11"/>
  <c r="H40" i="11"/>
  <c r="H50" i="11"/>
  <c r="H59" i="11"/>
  <c r="H66" i="11"/>
  <c r="H41" i="11"/>
  <c r="H64" i="11"/>
  <c r="H63" i="11"/>
  <c r="H51" i="11"/>
  <c r="H39" i="11"/>
  <c r="H49" i="11"/>
  <c r="H34" i="11"/>
  <c r="H35" i="11"/>
  <c r="B73" i="11"/>
  <c r="G28" i="11"/>
  <c r="B62" i="11"/>
  <c r="B46" i="11"/>
  <c r="B30" i="11"/>
  <c r="B49" i="11"/>
  <c r="B33" i="11"/>
  <c r="G30" i="11"/>
  <c r="B60" i="11"/>
  <c r="B44" i="11"/>
  <c r="B28" i="11"/>
  <c r="B71" i="11"/>
  <c r="B55" i="11"/>
  <c r="B39" i="11"/>
  <c r="B25" i="11"/>
  <c r="B74" i="11"/>
  <c r="B58" i="11"/>
  <c r="B42" i="11"/>
  <c r="B26" i="11"/>
  <c r="O11" i="10"/>
  <c r="D26" i="11" s="1"/>
  <c r="B61" i="11"/>
  <c r="B45" i="11"/>
  <c r="B29" i="11"/>
  <c r="G26" i="11"/>
  <c r="B56" i="11"/>
  <c r="B40" i="11"/>
  <c r="G33" i="11"/>
  <c r="B51" i="11"/>
  <c r="B35" i="11"/>
  <c r="B52" i="11"/>
  <c r="G29" i="11"/>
  <c r="B47" i="11"/>
  <c r="B31" i="11"/>
  <c r="B68" i="11"/>
  <c r="B70" i="11"/>
  <c r="B54" i="11"/>
  <c r="B38" i="11"/>
  <c r="G31" i="11"/>
  <c r="B57" i="11"/>
  <c r="B41" i="11"/>
  <c r="G27" i="11"/>
  <c r="B72" i="11"/>
  <c r="B36" i="11"/>
  <c r="G32" i="11"/>
  <c r="B50" i="11"/>
  <c r="B34" i="11"/>
  <c r="B69" i="11"/>
  <c r="B53" i="11"/>
  <c r="B37" i="11"/>
  <c r="B48" i="11"/>
  <c r="B32" i="11"/>
  <c r="G25" i="11"/>
  <c r="B59" i="11"/>
  <c r="B43" i="11"/>
  <c r="B27" i="11"/>
  <c r="B9" i="4"/>
  <c r="B8" i="4"/>
  <c r="O12" i="10" l="1"/>
  <c r="D27" i="11" s="1"/>
  <c r="K13" i="10"/>
  <c r="O13" i="10" s="1"/>
  <c r="D28" i="11" s="1"/>
  <c r="B9" i="6"/>
  <c r="B10" i="6" s="1"/>
  <c r="C28" i="6"/>
  <c r="N71" i="5"/>
  <c r="H36" i="6" s="1"/>
  <c r="N72" i="5"/>
  <c r="H37" i="6" s="1"/>
  <c r="N73" i="5"/>
  <c r="H38" i="6" s="1"/>
  <c r="N74" i="5"/>
  <c r="H39" i="6" s="1"/>
  <c r="N75" i="5"/>
  <c r="H40" i="6" s="1"/>
  <c r="N76" i="5"/>
  <c r="H41" i="6" s="1"/>
  <c r="N77" i="5"/>
  <c r="H42" i="6" s="1"/>
  <c r="N78" i="5"/>
  <c r="H43" i="6" s="1"/>
  <c r="N79" i="5"/>
  <c r="H44" i="6" s="1"/>
  <c r="N80" i="5"/>
  <c r="H45" i="6" s="1"/>
  <c r="N81" i="5"/>
  <c r="H46" i="6" s="1"/>
  <c r="N82" i="5"/>
  <c r="H47" i="6" s="1"/>
  <c r="N83" i="5"/>
  <c r="H48" i="6" s="1"/>
  <c r="N84" i="5"/>
  <c r="H49" i="6" s="1"/>
  <c r="N85" i="5"/>
  <c r="H50" i="6" s="1"/>
  <c r="N86" i="5"/>
  <c r="H51" i="6" s="1"/>
  <c r="N87" i="5"/>
  <c r="H52" i="6" s="1"/>
  <c r="N88" i="5"/>
  <c r="H53" i="6" s="1"/>
  <c r="N89" i="5"/>
  <c r="H54" i="6" s="1"/>
  <c r="N90" i="5"/>
  <c r="H55" i="6" s="1"/>
  <c r="N91" i="5"/>
  <c r="H56" i="6" s="1"/>
  <c r="N92" i="5"/>
  <c r="H57" i="6" s="1"/>
  <c r="N93" i="5"/>
  <c r="H58" i="6" s="1"/>
  <c r="N94" i="5"/>
  <c r="H59" i="6" s="1"/>
  <c r="N95" i="5"/>
  <c r="H60" i="6" s="1"/>
  <c r="N96" i="5"/>
  <c r="H61" i="6" s="1"/>
  <c r="N97" i="5"/>
  <c r="H62" i="6" s="1"/>
  <c r="N98" i="5"/>
  <c r="H63" i="6" s="1"/>
  <c r="N99" i="5"/>
  <c r="H64" i="6" s="1"/>
  <c r="N100" i="5"/>
  <c r="H65" i="6" s="1"/>
  <c r="N101" i="5"/>
  <c r="H66" i="6" s="1"/>
  <c r="N102" i="5"/>
  <c r="H67" i="6" s="1"/>
  <c r="N103" i="5"/>
  <c r="H68" i="6" s="1"/>
  <c r="N104" i="5"/>
  <c r="H69" i="6" s="1"/>
  <c r="N105" i="5"/>
  <c r="H70" i="6" s="1"/>
  <c r="N106" i="5"/>
  <c r="H71" i="6" s="1"/>
  <c r="N107" i="5"/>
  <c r="H72" i="6" s="1"/>
  <c r="N108" i="5"/>
  <c r="H73" i="6" s="1"/>
  <c r="N109" i="5"/>
  <c r="H74" i="6" s="1"/>
  <c r="N10" i="5"/>
  <c r="C25" i="6" s="1"/>
  <c r="N11" i="5"/>
  <c r="C26" i="6" s="1"/>
  <c r="N12" i="5"/>
  <c r="C27" i="6" s="1"/>
  <c r="C29" i="6"/>
  <c r="N15" i="5"/>
  <c r="C30" i="6" s="1"/>
  <c r="N16" i="5"/>
  <c r="C31" i="6" s="1"/>
  <c r="N17" i="5"/>
  <c r="C32" i="6" s="1"/>
  <c r="N18" i="5"/>
  <c r="C33" i="6" s="1"/>
  <c r="N19" i="5"/>
  <c r="C34" i="6" s="1"/>
  <c r="N20" i="5"/>
  <c r="C35" i="6" s="1"/>
  <c r="N21" i="5"/>
  <c r="C36" i="6" s="1"/>
  <c r="N22" i="5"/>
  <c r="C37" i="6" s="1"/>
  <c r="N23" i="5"/>
  <c r="C38" i="6" s="1"/>
  <c r="N24" i="5"/>
  <c r="C39" i="6" s="1"/>
  <c r="N25" i="5"/>
  <c r="C40" i="6" s="1"/>
  <c r="N26" i="5"/>
  <c r="C41" i="6" s="1"/>
  <c r="N27" i="5"/>
  <c r="C42" i="6" s="1"/>
  <c r="N28" i="5"/>
  <c r="C43" i="6" s="1"/>
  <c r="N29" i="5"/>
  <c r="C44" i="6" s="1"/>
  <c r="N30" i="5"/>
  <c r="C45" i="6" s="1"/>
  <c r="N31" i="5"/>
  <c r="C46" i="6" s="1"/>
  <c r="N32" i="5"/>
  <c r="C47" i="6" s="1"/>
  <c r="N33" i="5"/>
  <c r="C48" i="6" s="1"/>
  <c r="N34" i="5"/>
  <c r="C49" i="6" s="1"/>
  <c r="N35" i="5"/>
  <c r="C50" i="6" s="1"/>
  <c r="N36" i="5"/>
  <c r="C51" i="6" s="1"/>
  <c r="N37" i="5"/>
  <c r="C52" i="6" s="1"/>
  <c r="N38" i="5"/>
  <c r="C53" i="6" s="1"/>
  <c r="N39" i="5"/>
  <c r="C54" i="6" s="1"/>
  <c r="N40" i="5"/>
  <c r="C55" i="6" s="1"/>
  <c r="N41" i="5"/>
  <c r="C56" i="6" s="1"/>
  <c r="N42" i="5"/>
  <c r="C57" i="6" s="1"/>
  <c r="N43" i="5"/>
  <c r="C58" i="6" s="1"/>
  <c r="N44" i="5"/>
  <c r="C59" i="6" s="1"/>
  <c r="N45" i="5"/>
  <c r="C60" i="6" s="1"/>
  <c r="N46" i="5"/>
  <c r="C61" i="6" s="1"/>
  <c r="N47" i="5"/>
  <c r="C62" i="6" s="1"/>
  <c r="N48" i="5"/>
  <c r="N49" i="5"/>
  <c r="N50" i="5"/>
  <c r="N51" i="5"/>
  <c r="N52" i="5"/>
  <c r="N53" i="5"/>
  <c r="C68" i="6" s="1"/>
  <c r="N54" i="5"/>
  <c r="C69" i="6" s="1"/>
  <c r="N55" i="5"/>
  <c r="C70" i="6" s="1"/>
  <c r="N56" i="5"/>
  <c r="C71" i="6" s="1"/>
  <c r="N57" i="5"/>
  <c r="C72" i="6" s="1"/>
  <c r="N58" i="5"/>
  <c r="C73" i="6" s="1"/>
  <c r="N59" i="5"/>
  <c r="C74" i="6" s="1"/>
  <c r="N60" i="5"/>
  <c r="H25" i="6" s="1"/>
  <c r="N61" i="5"/>
  <c r="H26" i="6" s="1"/>
  <c r="N62" i="5"/>
  <c r="H27" i="6" s="1"/>
  <c r="N63" i="5"/>
  <c r="H28" i="6" s="1"/>
  <c r="N64" i="5"/>
  <c r="H29" i="6" s="1"/>
  <c r="N65" i="5"/>
  <c r="H30" i="6" s="1"/>
  <c r="N66" i="5"/>
  <c r="H31" i="6" s="1"/>
  <c r="N67" i="5"/>
  <c r="H32" i="6" s="1"/>
  <c r="N68" i="5"/>
  <c r="H33" i="6" s="1"/>
  <c r="N70" i="5"/>
  <c r="H35" i="6" s="1"/>
  <c r="C5" i="7"/>
  <c r="B9" i="7" s="1"/>
  <c r="B5" i="7"/>
  <c r="A5" i="7"/>
  <c r="B2" i="5"/>
  <c r="B1" i="5"/>
  <c r="D134" i="7" l="1"/>
  <c r="D135" i="7"/>
  <c r="D136" i="7"/>
  <c r="D137" i="7"/>
  <c r="D133" i="7"/>
  <c r="D128" i="7"/>
  <c r="D129" i="7"/>
  <c r="D130" i="7"/>
  <c r="D131" i="7"/>
  <c r="D132" i="7"/>
  <c r="D127" i="7"/>
  <c r="D124" i="7"/>
  <c r="D30" i="7"/>
  <c r="D42" i="7"/>
  <c r="D54" i="7"/>
  <c r="D66" i="7"/>
  <c r="D78" i="7"/>
  <c r="D90" i="7"/>
  <c r="D102" i="7"/>
  <c r="D114" i="7"/>
  <c r="D126" i="7"/>
  <c r="D23" i="7"/>
  <c r="D33" i="7"/>
  <c r="D69" i="7"/>
  <c r="D81" i="7"/>
  <c r="D117" i="7"/>
  <c r="D14" i="7"/>
  <c r="D119" i="7"/>
  <c r="D109" i="7"/>
  <c r="D98" i="7"/>
  <c r="D39" i="7"/>
  <c r="D123" i="7"/>
  <c r="D76" i="7"/>
  <c r="D31" i="7"/>
  <c r="D43" i="7"/>
  <c r="D55" i="7"/>
  <c r="D67" i="7"/>
  <c r="D79" i="7"/>
  <c r="D91" i="7"/>
  <c r="D103" i="7"/>
  <c r="D115" i="7"/>
  <c r="D12" i="7"/>
  <c r="D24" i="7"/>
  <c r="D57" i="7"/>
  <c r="D93" i="7"/>
  <c r="D26" i="7"/>
  <c r="D10" i="7"/>
  <c r="D18" i="7"/>
  <c r="D19" i="7"/>
  <c r="D51" i="7"/>
  <c r="D89" i="7"/>
  <c r="D125" i="7"/>
  <c r="D32" i="7"/>
  <c r="D44" i="7"/>
  <c r="D56" i="7"/>
  <c r="D68" i="7"/>
  <c r="D80" i="7"/>
  <c r="D92" i="7"/>
  <c r="D104" i="7"/>
  <c r="D116" i="7"/>
  <c r="D13" i="7"/>
  <c r="D25" i="7"/>
  <c r="D45" i="7"/>
  <c r="D105" i="7"/>
  <c r="D107" i="7"/>
  <c r="D121" i="7"/>
  <c r="D110" i="7"/>
  <c r="D27" i="7"/>
  <c r="D99" i="7"/>
  <c r="D64" i="7"/>
  <c r="D88" i="7"/>
  <c r="D112" i="7"/>
  <c r="D41" i="7"/>
  <c r="D53" i="7"/>
  <c r="D77" i="7"/>
  <c r="D113" i="7"/>
  <c r="D21" i="7"/>
  <c r="D34" i="7"/>
  <c r="D46" i="7"/>
  <c r="D58" i="7"/>
  <c r="D70" i="7"/>
  <c r="D82" i="7"/>
  <c r="D94" i="7"/>
  <c r="D106" i="7"/>
  <c r="D118" i="7"/>
  <c r="D15" i="7"/>
  <c r="D11" i="7"/>
  <c r="D35" i="7"/>
  <c r="D47" i="7"/>
  <c r="D59" i="7"/>
  <c r="D71" i="7"/>
  <c r="D83" i="7"/>
  <c r="D95" i="7"/>
  <c r="D16" i="7"/>
  <c r="D74" i="7"/>
  <c r="D63" i="7"/>
  <c r="D20" i="7"/>
  <c r="D52" i="7"/>
  <c r="D36" i="7"/>
  <c r="D48" i="7"/>
  <c r="D60" i="7"/>
  <c r="D72" i="7"/>
  <c r="D84" i="7"/>
  <c r="D96" i="7"/>
  <c r="D108" i="7"/>
  <c r="D120" i="7"/>
  <c r="D17" i="7"/>
  <c r="D37" i="7"/>
  <c r="D49" i="7"/>
  <c r="D61" i="7"/>
  <c r="D73" i="7"/>
  <c r="D85" i="7"/>
  <c r="D97" i="7"/>
  <c r="D86" i="7"/>
  <c r="D75" i="7"/>
  <c r="D111" i="7"/>
  <c r="D40" i="7"/>
  <c r="D38" i="7"/>
  <c r="D50" i="7"/>
  <c r="D62" i="7"/>
  <c r="D122" i="7"/>
  <c r="D87" i="7"/>
  <c r="D28" i="7"/>
  <c r="D100" i="7"/>
  <c r="D29" i="7"/>
  <c r="D65" i="7"/>
  <c r="D101" i="7"/>
  <c r="D22" i="7"/>
  <c r="K14" i="10"/>
  <c r="E29" i="11" s="1"/>
  <c r="E28" i="11"/>
  <c r="C66" i="6"/>
  <c r="C66" i="11"/>
  <c r="C65" i="6"/>
  <c r="C65" i="11"/>
  <c r="C64" i="6"/>
  <c r="C64" i="11"/>
  <c r="C63" i="6"/>
  <c r="C63" i="11"/>
  <c r="C67" i="6"/>
  <c r="C67" i="11"/>
  <c r="N69" i="5"/>
  <c r="H34" i="6" s="1"/>
  <c r="B51" i="5"/>
  <c r="L19" i="5" l="1"/>
  <c r="L31" i="5"/>
  <c r="L43" i="5"/>
  <c r="L55" i="5"/>
  <c r="L67" i="5"/>
  <c r="L79" i="5"/>
  <c r="L91" i="5"/>
  <c r="L20" i="5"/>
  <c r="L32" i="5"/>
  <c r="L44" i="5"/>
  <c r="L56" i="5"/>
  <c r="L68" i="5"/>
  <c r="L80" i="5"/>
  <c r="L92" i="5"/>
  <c r="L22" i="5"/>
  <c r="L34" i="5"/>
  <c r="L46" i="5"/>
  <c r="L58" i="5"/>
  <c r="L70" i="5"/>
  <c r="L82" i="5"/>
  <c r="L94" i="5"/>
  <c r="L95" i="5" s="1"/>
  <c r="L36" i="5"/>
  <c r="L72" i="5"/>
  <c r="L11" i="5"/>
  <c r="L23" i="5"/>
  <c r="L35" i="5"/>
  <c r="L47" i="5"/>
  <c r="L59" i="5"/>
  <c r="L71" i="5"/>
  <c r="L83" i="5"/>
  <c r="L24" i="5"/>
  <c r="L60" i="5"/>
  <c r="L84" i="5"/>
  <c r="L12" i="5"/>
  <c r="L48" i="5"/>
  <c r="L13" i="5"/>
  <c r="L25" i="5"/>
  <c r="L37" i="5"/>
  <c r="L49" i="5"/>
  <c r="L61" i="5"/>
  <c r="L73" i="5"/>
  <c r="L85" i="5"/>
  <c r="L10" i="5"/>
  <c r="L76" i="5"/>
  <c r="L29" i="5"/>
  <c r="L89" i="5"/>
  <c r="L81" i="5"/>
  <c r="L14" i="5"/>
  <c r="L26" i="5"/>
  <c r="L38" i="5"/>
  <c r="L50" i="5"/>
  <c r="L62" i="5"/>
  <c r="L74" i="5"/>
  <c r="L86" i="5"/>
  <c r="L40" i="5"/>
  <c r="L64" i="5"/>
  <c r="L17" i="5"/>
  <c r="L65" i="5"/>
  <c r="L69" i="5"/>
  <c r="L15" i="5"/>
  <c r="L27" i="5"/>
  <c r="L39" i="5"/>
  <c r="L51" i="5"/>
  <c r="L63" i="5"/>
  <c r="L75" i="5"/>
  <c r="L87" i="5"/>
  <c r="L28" i="5"/>
  <c r="L88" i="5"/>
  <c r="L53" i="5"/>
  <c r="L16" i="5"/>
  <c r="L52" i="5"/>
  <c r="L41" i="5"/>
  <c r="L77" i="5"/>
  <c r="L57" i="5"/>
  <c r="L18" i="5"/>
  <c r="L30" i="5"/>
  <c r="L42" i="5"/>
  <c r="L54" i="5"/>
  <c r="L66" i="5"/>
  <c r="L78" i="5"/>
  <c r="L90" i="5"/>
  <c r="L21" i="5"/>
  <c r="L33" i="5"/>
  <c r="L45" i="5"/>
  <c r="L93" i="5"/>
  <c r="O14" i="10"/>
  <c r="D29" i="11" s="1"/>
  <c r="K15" i="10"/>
  <c r="E30" i="11" s="1"/>
  <c r="E51" i="5"/>
  <c r="F51" i="5"/>
  <c r="D51" i="5"/>
  <c r="D20" i="3"/>
  <c r="D18" i="3"/>
  <c r="D17" i="3"/>
  <c r="D16" i="3"/>
  <c r="D15" i="3"/>
  <c r="D14" i="3"/>
  <c r="D13" i="3"/>
  <c r="D12" i="3"/>
  <c r="D11" i="3"/>
  <c r="D10" i="3"/>
  <c r="D9" i="3"/>
  <c r="D22" i="3"/>
  <c r="D23" i="3"/>
  <c r="D24" i="3"/>
  <c r="D25" i="3"/>
  <c r="D26" i="3"/>
  <c r="D27" i="3"/>
  <c r="D28" i="3"/>
  <c r="D29" i="3"/>
  <c r="D30" i="3"/>
  <c r="D31" i="3"/>
  <c r="D32" i="3"/>
  <c r="D33" i="3"/>
  <c r="D21" i="3"/>
  <c r="O15" i="10" l="1"/>
  <c r="D30" i="11" s="1"/>
  <c r="K16" i="10"/>
  <c r="O16" i="10" s="1"/>
  <c r="D31" i="11" s="1"/>
  <c r="G51" i="5"/>
  <c r="H51" i="5" s="1"/>
  <c r="I51" i="5" s="1"/>
  <c r="J51" i="5" s="1"/>
  <c r="A1" i="5"/>
  <c r="A2" i="5"/>
  <c r="D2" i="5"/>
  <c r="C2"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M95" i="5" s="1"/>
  <c r="B96" i="5"/>
  <c r="B97" i="5"/>
  <c r="B98" i="5"/>
  <c r="B99" i="5"/>
  <c r="B100" i="5"/>
  <c r="B101" i="5"/>
  <c r="B102" i="5"/>
  <c r="B103" i="5"/>
  <c r="B104" i="5"/>
  <c r="B105" i="5"/>
  <c r="B106" i="5"/>
  <c r="B107" i="5"/>
  <c r="B108" i="5"/>
  <c r="B109" i="5"/>
  <c r="C9" i="5"/>
  <c r="C1" i="5"/>
  <c r="P108" i="5" l="1"/>
  <c r="Q108" i="5"/>
  <c r="Q109" i="5"/>
  <c r="P109" i="5"/>
  <c r="M109" i="5"/>
  <c r="Q106" i="5"/>
  <c r="M106" i="5"/>
  <c r="P106" i="5"/>
  <c r="Q107" i="5"/>
  <c r="M107" i="5"/>
  <c r="P107" i="5"/>
  <c r="Q105" i="5"/>
  <c r="M105" i="5"/>
  <c r="P105" i="5"/>
  <c r="M103" i="5"/>
  <c r="P103" i="5"/>
  <c r="Q103" i="5"/>
  <c r="M104" i="5"/>
  <c r="P104" i="5"/>
  <c r="Q104" i="5"/>
  <c r="P102" i="5"/>
  <c r="M102" i="5"/>
  <c r="Q102" i="5"/>
  <c r="P101" i="5"/>
  <c r="Q101" i="5"/>
  <c r="M101" i="5"/>
  <c r="K17" i="10"/>
  <c r="E32" i="11" s="1"/>
  <c r="E31" i="11"/>
  <c r="A24" i="11"/>
  <c r="A24" i="6"/>
  <c r="E99" i="5"/>
  <c r="F99" i="5"/>
  <c r="F87" i="5"/>
  <c r="E87" i="5"/>
  <c r="E75" i="5"/>
  <c r="F75" i="5"/>
  <c r="E63" i="5"/>
  <c r="F63" i="5"/>
  <c r="E50" i="5"/>
  <c r="F50" i="5"/>
  <c r="E38" i="5"/>
  <c r="F38" i="5"/>
  <c r="F26" i="5"/>
  <c r="E26" i="5"/>
  <c r="F14" i="5"/>
  <c r="E14" i="5"/>
  <c r="F10" i="5"/>
  <c r="E10" i="5"/>
  <c r="F98" i="5"/>
  <c r="E98" i="5"/>
  <c r="E86" i="5"/>
  <c r="F86" i="5"/>
  <c r="F74" i="5"/>
  <c r="E74" i="5"/>
  <c r="F62" i="5"/>
  <c r="E62" i="5"/>
  <c r="F49" i="5"/>
  <c r="E49" i="5"/>
  <c r="F37" i="5"/>
  <c r="E37" i="5"/>
  <c r="F25" i="5"/>
  <c r="E25" i="5"/>
  <c r="F13" i="5"/>
  <c r="E13" i="5"/>
  <c r="E89" i="5"/>
  <c r="F89" i="5"/>
  <c r="F97" i="5"/>
  <c r="E97" i="5"/>
  <c r="F109" i="5"/>
  <c r="E109" i="5"/>
  <c r="F85" i="5"/>
  <c r="E85" i="5"/>
  <c r="F61" i="5"/>
  <c r="E61" i="5"/>
  <c r="F48" i="5"/>
  <c r="E48" i="5"/>
  <c r="F36" i="5"/>
  <c r="E36" i="5"/>
  <c r="F24" i="5"/>
  <c r="E24" i="5"/>
  <c r="F108" i="5"/>
  <c r="E108" i="5"/>
  <c r="F96" i="5"/>
  <c r="E96" i="5"/>
  <c r="F84" i="5"/>
  <c r="E84" i="5"/>
  <c r="F72" i="5"/>
  <c r="E72" i="5"/>
  <c r="F60" i="5"/>
  <c r="E60" i="5"/>
  <c r="F47" i="5"/>
  <c r="E47" i="5"/>
  <c r="F35" i="5"/>
  <c r="E35" i="5"/>
  <c r="F23" i="5"/>
  <c r="E23" i="5"/>
  <c r="F11" i="5"/>
  <c r="E11" i="5"/>
  <c r="E53" i="5"/>
  <c r="F53" i="5"/>
  <c r="E100" i="5"/>
  <c r="F100" i="5"/>
  <c r="F73" i="5"/>
  <c r="E73" i="5"/>
  <c r="F12" i="5"/>
  <c r="E12" i="5"/>
  <c r="F107" i="5"/>
  <c r="E107" i="5"/>
  <c r="F95" i="5"/>
  <c r="E95" i="5"/>
  <c r="F83" i="5"/>
  <c r="E83" i="5"/>
  <c r="F71" i="5"/>
  <c r="E71" i="5"/>
  <c r="F59" i="5"/>
  <c r="E59" i="5"/>
  <c r="F46" i="5"/>
  <c r="E46" i="5"/>
  <c r="F34" i="5"/>
  <c r="E34" i="5"/>
  <c r="F22" i="5"/>
  <c r="E22" i="5"/>
  <c r="F82" i="5"/>
  <c r="E82" i="5"/>
  <c r="F45" i="5"/>
  <c r="E45" i="5"/>
  <c r="F21" i="5"/>
  <c r="E21" i="5"/>
  <c r="E65" i="5"/>
  <c r="F65" i="5"/>
  <c r="E28" i="5"/>
  <c r="F28" i="5"/>
  <c r="F94" i="5"/>
  <c r="E94" i="5"/>
  <c r="F58" i="5"/>
  <c r="E58" i="5"/>
  <c r="E105" i="5"/>
  <c r="F105" i="5"/>
  <c r="F93" i="5"/>
  <c r="E93" i="5"/>
  <c r="E81" i="5"/>
  <c r="F81" i="5"/>
  <c r="F69" i="5"/>
  <c r="E69" i="5"/>
  <c r="F57" i="5"/>
  <c r="E57" i="5"/>
  <c r="F44" i="5"/>
  <c r="E44" i="5"/>
  <c r="E32" i="5"/>
  <c r="F32" i="5"/>
  <c r="F20" i="5"/>
  <c r="E20" i="5"/>
  <c r="F104" i="5"/>
  <c r="E104" i="5"/>
  <c r="F92" i="5"/>
  <c r="E92" i="5"/>
  <c r="F80" i="5"/>
  <c r="E80" i="5"/>
  <c r="F68" i="5"/>
  <c r="E68" i="5"/>
  <c r="E56" i="5"/>
  <c r="F56" i="5"/>
  <c r="F43" i="5"/>
  <c r="E43" i="5"/>
  <c r="F31" i="5"/>
  <c r="E31" i="5"/>
  <c r="F19" i="5"/>
  <c r="E19" i="5"/>
  <c r="E77" i="5"/>
  <c r="F77" i="5"/>
  <c r="E16" i="5"/>
  <c r="F16" i="5"/>
  <c r="F106" i="5"/>
  <c r="E106" i="5"/>
  <c r="F33" i="5"/>
  <c r="E33" i="5"/>
  <c r="F103" i="5"/>
  <c r="E103" i="5"/>
  <c r="F91" i="5"/>
  <c r="E91" i="5"/>
  <c r="F79" i="5"/>
  <c r="E79" i="5"/>
  <c r="F67" i="5"/>
  <c r="E67" i="5"/>
  <c r="F55" i="5"/>
  <c r="E55" i="5"/>
  <c r="F42" i="5"/>
  <c r="E42" i="5"/>
  <c r="F30" i="5"/>
  <c r="E30" i="5"/>
  <c r="F18" i="5"/>
  <c r="E18" i="5"/>
  <c r="E102" i="5"/>
  <c r="F102" i="5"/>
  <c r="F90" i="5"/>
  <c r="E90" i="5"/>
  <c r="F78" i="5"/>
  <c r="E78" i="5"/>
  <c r="F66" i="5"/>
  <c r="E66" i="5"/>
  <c r="F54" i="5"/>
  <c r="E54" i="5"/>
  <c r="E41" i="5"/>
  <c r="F41" i="5"/>
  <c r="E29" i="5"/>
  <c r="F29" i="5"/>
  <c r="E17" i="5"/>
  <c r="F17" i="5"/>
  <c r="E101" i="5"/>
  <c r="F101" i="5"/>
  <c r="E40" i="5"/>
  <c r="F40" i="5"/>
  <c r="E88" i="5"/>
  <c r="F88" i="5"/>
  <c r="E76" i="5"/>
  <c r="F76" i="5"/>
  <c r="E64" i="5"/>
  <c r="F64" i="5"/>
  <c r="E52" i="5"/>
  <c r="F52" i="5"/>
  <c r="E39" i="5"/>
  <c r="F39" i="5"/>
  <c r="E27" i="5"/>
  <c r="F27" i="5"/>
  <c r="E15" i="5"/>
  <c r="F15" i="5"/>
  <c r="M10" i="5"/>
  <c r="F70" i="5"/>
  <c r="E70" i="5"/>
  <c r="M51" i="5"/>
  <c r="C105" i="5"/>
  <c r="F70" i="6" s="1"/>
  <c r="C104" i="5"/>
  <c r="F69" i="6" s="1"/>
  <c r="C72" i="5"/>
  <c r="F37" i="6" s="1"/>
  <c r="C92" i="5"/>
  <c r="F57" i="6" s="1"/>
  <c r="C109" i="5"/>
  <c r="F74" i="6" s="1"/>
  <c r="C101" i="5"/>
  <c r="F66" i="6" s="1"/>
  <c r="D93" i="5"/>
  <c r="M93" i="5"/>
  <c r="C89" i="5"/>
  <c r="F54" i="6" s="1"/>
  <c r="M89" i="5"/>
  <c r="M81" i="5"/>
  <c r="M73" i="5"/>
  <c r="M69" i="5"/>
  <c r="D69" i="5"/>
  <c r="M61" i="5"/>
  <c r="D61" i="5"/>
  <c r="M53" i="5"/>
  <c r="D53" i="5"/>
  <c r="M48" i="5"/>
  <c r="D48" i="5"/>
  <c r="M40" i="5"/>
  <c r="D40" i="5"/>
  <c r="M32" i="5"/>
  <c r="D32" i="5"/>
  <c r="M28" i="5"/>
  <c r="D28" i="5"/>
  <c r="M20" i="5"/>
  <c r="D20" i="5"/>
  <c r="M16" i="5"/>
  <c r="D16" i="5"/>
  <c r="D107" i="5"/>
  <c r="D103" i="5"/>
  <c r="D99" i="5"/>
  <c r="M99" i="5"/>
  <c r="D95" i="5"/>
  <c r="D91" i="5"/>
  <c r="M91" i="5"/>
  <c r="D87" i="5"/>
  <c r="M87" i="5"/>
  <c r="D83" i="5"/>
  <c r="M83" i="5"/>
  <c r="D79" i="5"/>
  <c r="M79" i="5"/>
  <c r="D75" i="5"/>
  <c r="M75" i="5"/>
  <c r="D71" i="5"/>
  <c r="M71" i="5"/>
  <c r="M67" i="5"/>
  <c r="D67" i="5"/>
  <c r="M63" i="5"/>
  <c r="D63" i="5"/>
  <c r="M59" i="5"/>
  <c r="D59" i="5"/>
  <c r="M55" i="5"/>
  <c r="D55" i="5"/>
  <c r="M50" i="5"/>
  <c r="D50" i="5"/>
  <c r="M46" i="5"/>
  <c r="D46" i="5"/>
  <c r="M42" i="5"/>
  <c r="D42" i="5"/>
  <c r="M38" i="5"/>
  <c r="D38" i="5"/>
  <c r="M34" i="5"/>
  <c r="D34" i="5"/>
  <c r="M30" i="5"/>
  <c r="D30" i="5"/>
  <c r="M26" i="5"/>
  <c r="D26" i="5"/>
  <c r="M22" i="5"/>
  <c r="D22" i="5"/>
  <c r="M18" i="5"/>
  <c r="D18" i="5"/>
  <c r="M14" i="5"/>
  <c r="D14" i="5"/>
  <c r="D10" i="5"/>
  <c r="C106" i="5"/>
  <c r="F71" i="6" s="1"/>
  <c r="D98" i="5"/>
  <c r="M98" i="5"/>
  <c r="D94" i="5"/>
  <c r="M94" i="5"/>
  <c r="C90" i="5"/>
  <c r="F55" i="6" s="1"/>
  <c r="M90" i="5"/>
  <c r="M86" i="5"/>
  <c r="D82" i="5"/>
  <c r="M82" i="5"/>
  <c r="D78" i="5"/>
  <c r="M78" i="5"/>
  <c r="C74" i="5"/>
  <c r="F39" i="6" s="1"/>
  <c r="M74" i="5"/>
  <c r="M70" i="5"/>
  <c r="D70" i="5"/>
  <c r="M66" i="5"/>
  <c r="D66" i="5"/>
  <c r="M62" i="5"/>
  <c r="D62" i="5"/>
  <c r="M58" i="5"/>
  <c r="D58" i="5"/>
  <c r="M54" i="5"/>
  <c r="D54" i="5"/>
  <c r="M49" i="5"/>
  <c r="D49" i="5"/>
  <c r="C45" i="5"/>
  <c r="A60" i="6" s="1"/>
  <c r="M45" i="5"/>
  <c r="D45" i="5"/>
  <c r="M41" i="5"/>
  <c r="D41" i="5"/>
  <c r="M37" i="5"/>
  <c r="D37" i="5"/>
  <c r="M33" i="5"/>
  <c r="D33" i="5"/>
  <c r="M29" i="5"/>
  <c r="D29" i="5"/>
  <c r="M25" i="5"/>
  <c r="D25" i="5"/>
  <c r="M21" i="5"/>
  <c r="D21" i="5"/>
  <c r="M17" i="5"/>
  <c r="D17" i="5"/>
  <c r="M13" i="5"/>
  <c r="D13" i="5"/>
  <c r="C73" i="5"/>
  <c r="F38" i="6" s="1"/>
  <c r="M97" i="5"/>
  <c r="C85" i="5"/>
  <c r="F50" i="6" s="1"/>
  <c r="M85" i="5"/>
  <c r="C77" i="5"/>
  <c r="F42" i="6" s="1"/>
  <c r="M77" i="5"/>
  <c r="M65" i="5"/>
  <c r="D65" i="5"/>
  <c r="M57" i="5"/>
  <c r="D57" i="5"/>
  <c r="C44" i="5"/>
  <c r="A59" i="6" s="1"/>
  <c r="M44" i="5"/>
  <c r="D44" i="5"/>
  <c r="C36" i="5"/>
  <c r="A51" i="6" s="1"/>
  <c r="M36" i="5"/>
  <c r="D36" i="5"/>
  <c r="M24" i="5"/>
  <c r="D24" i="5"/>
  <c r="M12" i="5"/>
  <c r="D12" i="5"/>
  <c r="M108" i="5"/>
  <c r="D104" i="5"/>
  <c r="C100" i="5"/>
  <c r="F65" i="6" s="1"/>
  <c r="M100" i="5"/>
  <c r="C96" i="5"/>
  <c r="F61" i="6" s="1"/>
  <c r="M96" i="5"/>
  <c r="M92" i="5"/>
  <c r="D88" i="5"/>
  <c r="M88" i="5"/>
  <c r="D84" i="5"/>
  <c r="M84" i="5"/>
  <c r="C80" i="5"/>
  <c r="F45" i="6" s="1"/>
  <c r="M80" i="5"/>
  <c r="M76" i="5"/>
  <c r="D72" i="5"/>
  <c r="M72" i="5"/>
  <c r="C68" i="5"/>
  <c r="F33" i="6" s="1"/>
  <c r="M68" i="5"/>
  <c r="D68" i="5"/>
  <c r="M64" i="5"/>
  <c r="D64" i="5"/>
  <c r="M60" i="5"/>
  <c r="D60" i="5"/>
  <c r="M56" i="5"/>
  <c r="D56" i="5"/>
  <c r="M52" i="5"/>
  <c r="D52" i="5"/>
  <c r="M47" i="5"/>
  <c r="D47" i="5"/>
  <c r="M43" i="5"/>
  <c r="D43" i="5"/>
  <c r="M39" i="5"/>
  <c r="D39" i="5"/>
  <c r="M35" i="5"/>
  <c r="D35" i="5"/>
  <c r="M31" i="5"/>
  <c r="D31" i="5"/>
  <c r="M27" i="5"/>
  <c r="D27" i="5"/>
  <c r="M23" i="5"/>
  <c r="D23" i="5"/>
  <c r="M19" i="5"/>
  <c r="D19" i="5"/>
  <c r="M15" i="5"/>
  <c r="D15" i="5"/>
  <c r="M11" i="5"/>
  <c r="D11" i="5"/>
  <c r="C93" i="5"/>
  <c r="F58" i="6" s="1"/>
  <c r="C24" i="5"/>
  <c r="A39" i="6" s="1"/>
  <c r="C64" i="5"/>
  <c r="F29" i="6" s="1"/>
  <c r="C108" i="5"/>
  <c r="F73" i="6" s="1"/>
  <c r="C94" i="5"/>
  <c r="F59" i="6" s="1"/>
  <c r="C88" i="5"/>
  <c r="F53" i="6" s="1"/>
  <c r="C76" i="5"/>
  <c r="F41" i="6" s="1"/>
  <c r="C62" i="5"/>
  <c r="F27" i="6" s="1"/>
  <c r="D109" i="5"/>
  <c r="D105" i="5"/>
  <c r="D101" i="5"/>
  <c r="D97" i="5"/>
  <c r="D89" i="5"/>
  <c r="D85" i="5"/>
  <c r="D81" i="5"/>
  <c r="D77" i="5"/>
  <c r="D73" i="5"/>
  <c r="C14" i="5"/>
  <c r="A29" i="6" s="1"/>
  <c r="C84" i="5"/>
  <c r="F49" i="6" s="1"/>
  <c r="C57" i="5"/>
  <c r="A72" i="6" s="1"/>
  <c r="C25" i="5"/>
  <c r="A40" i="6" s="1"/>
  <c r="D108" i="5"/>
  <c r="D100" i="5"/>
  <c r="D96" i="5"/>
  <c r="D92" i="5"/>
  <c r="D80" i="5"/>
  <c r="D76" i="5"/>
  <c r="C78" i="5"/>
  <c r="F43" i="6" s="1"/>
  <c r="C69" i="5"/>
  <c r="F34" i="6" s="1"/>
  <c r="C53" i="5"/>
  <c r="A68" i="6" s="1"/>
  <c r="C37" i="5"/>
  <c r="A52" i="6" s="1"/>
  <c r="C21" i="5"/>
  <c r="A36" i="6" s="1"/>
  <c r="C13" i="5"/>
  <c r="A28" i="6" s="1"/>
  <c r="D106" i="5"/>
  <c r="D102" i="5"/>
  <c r="D90" i="5"/>
  <c r="D86" i="5"/>
  <c r="D74" i="5"/>
  <c r="C56" i="5"/>
  <c r="A71" i="6" s="1"/>
  <c r="C30" i="5"/>
  <c r="A45" i="6" s="1"/>
  <c r="C12" i="5"/>
  <c r="A27" i="6" s="1"/>
  <c r="C15" i="5"/>
  <c r="A30" i="6" s="1"/>
  <c r="C11" i="5"/>
  <c r="A26" i="6" s="1"/>
  <c r="C61" i="5"/>
  <c r="F26" i="6" s="1"/>
  <c r="C52" i="5"/>
  <c r="A67" i="6" s="1"/>
  <c r="C41" i="5"/>
  <c r="A56" i="6" s="1"/>
  <c r="C29" i="5"/>
  <c r="A44" i="6" s="1"/>
  <c r="C20" i="5"/>
  <c r="A35" i="6" s="1"/>
  <c r="C58" i="5"/>
  <c r="A73" i="6" s="1"/>
  <c r="C42" i="5"/>
  <c r="A57" i="6" s="1"/>
  <c r="C26" i="5"/>
  <c r="A41" i="6" s="1"/>
  <c r="C10" i="5"/>
  <c r="A25" i="6" s="1"/>
  <c r="C60" i="5"/>
  <c r="F25" i="6" s="1"/>
  <c r="C46" i="5"/>
  <c r="A61" i="6" s="1"/>
  <c r="C40" i="5"/>
  <c r="A55" i="6" s="1"/>
  <c r="C28" i="5"/>
  <c r="A43" i="6" s="1"/>
  <c r="C98" i="5"/>
  <c r="F63" i="6" s="1"/>
  <c r="C82" i="5"/>
  <c r="F47" i="6" s="1"/>
  <c r="C66" i="5"/>
  <c r="F31" i="6" s="1"/>
  <c r="C50" i="5"/>
  <c r="A65" i="6" s="1"/>
  <c r="C34" i="5"/>
  <c r="A49" i="6" s="1"/>
  <c r="C18" i="5"/>
  <c r="A33" i="6" s="1"/>
  <c r="C102" i="5"/>
  <c r="F67" i="6" s="1"/>
  <c r="C97" i="5"/>
  <c r="F62" i="6" s="1"/>
  <c r="C86" i="5"/>
  <c r="F51" i="6" s="1"/>
  <c r="C81" i="5"/>
  <c r="F46" i="6" s="1"/>
  <c r="C70" i="5"/>
  <c r="F35" i="6" s="1"/>
  <c r="C65" i="5"/>
  <c r="F30" i="6" s="1"/>
  <c r="C54" i="5"/>
  <c r="A69" i="6" s="1"/>
  <c r="C49" i="5"/>
  <c r="A64" i="6" s="1"/>
  <c r="C38" i="5"/>
  <c r="A53" i="6" s="1"/>
  <c r="C33" i="5"/>
  <c r="A48" i="6" s="1"/>
  <c r="C22" i="5"/>
  <c r="A37" i="6" s="1"/>
  <c r="C17" i="5"/>
  <c r="A32" i="6" s="1"/>
  <c r="C48" i="5"/>
  <c r="A63" i="6" s="1"/>
  <c r="C32" i="5"/>
  <c r="A47" i="6" s="1"/>
  <c r="C16" i="5"/>
  <c r="A31" i="6" s="1"/>
  <c r="C107" i="5"/>
  <c r="F72" i="6" s="1"/>
  <c r="C103" i="5"/>
  <c r="F68" i="6" s="1"/>
  <c r="C99" i="5"/>
  <c r="F64" i="6" s="1"/>
  <c r="C95" i="5"/>
  <c r="F60" i="6" s="1"/>
  <c r="C91" i="5"/>
  <c r="F56" i="6" s="1"/>
  <c r="C87" i="5"/>
  <c r="F52" i="6" s="1"/>
  <c r="C83" i="5"/>
  <c r="F48" i="6" s="1"/>
  <c r="C79" i="5"/>
  <c r="F44" i="6" s="1"/>
  <c r="C75" i="5"/>
  <c r="F40" i="6" s="1"/>
  <c r="C71" i="5"/>
  <c r="F36" i="6" s="1"/>
  <c r="C67" i="5"/>
  <c r="F32" i="6" s="1"/>
  <c r="C63" i="5"/>
  <c r="F28" i="6" s="1"/>
  <c r="C59" i="5"/>
  <c r="A74" i="6" s="1"/>
  <c r="C55" i="5"/>
  <c r="A70" i="6" s="1"/>
  <c r="C51" i="5"/>
  <c r="A66" i="6" s="1"/>
  <c r="C47" i="5"/>
  <c r="A62" i="6" s="1"/>
  <c r="C43" i="5"/>
  <c r="A58" i="6" s="1"/>
  <c r="C39" i="5"/>
  <c r="A54" i="6" s="1"/>
  <c r="C35" i="5"/>
  <c r="A50" i="6" s="1"/>
  <c r="C31" i="5"/>
  <c r="A46" i="6" s="1"/>
  <c r="C27" i="5"/>
  <c r="A42" i="6" s="1"/>
  <c r="C23" i="5"/>
  <c r="A38" i="6" s="1"/>
  <c r="C19" i="5"/>
  <c r="A34" i="6" s="1"/>
  <c r="G93" i="5" l="1"/>
  <c r="H93" i="5" s="1"/>
  <c r="I93" i="5" s="1"/>
  <c r="J93" i="5" s="1"/>
  <c r="G97" i="5"/>
  <c r="H97" i="5" s="1"/>
  <c r="I97" i="5" s="1"/>
  <c r="G106" i="5"/>
  <c r="H106" i="5" s="1"/>
  <c r="I106" i="5" s="1"/>
  <c r="J106" i="5" s="1"/>
  <c r="G62" i="6"/>
  <c r="G43" i="6"/>
  <c r="G71" i="6"/>
  <c r="G54" i="6"/>
  <c r="G37" i="6"/>
  <c r="G65" i="6"/>
  <c r="G70" i="6"/>
  <c r="G48" i="6"/>
  <c r="G72" i="6"/>
  <c r="G58" i="6"/>
  <c r="G44" i="6"/>
  <c r="G47" i="6"/>
  <c r="B74" i="6"/>
  <c r="B63" i="11"/>
  <c r="B64" i="11"/>
  <c r="B67" i="11"/>
  <c r="G41" i="6"/>
  <c r="G69" i="6"/>
  <c r="G52" i="6"/>
  <c r="G66" i="6"/>
  <c r="G45" i="6"/>
  <c r="G51" i="6"/>
  <c r="G28" i="6"/>
  <c r="G33" i="6"/>
  <c r="G68" i="6"/>
  <c r="G73" i="6"/>
  <c r="G27" i="6"/>
  <c r="G55" i="6"/>
  <c r="G56" i="6"/>
  <c r="G74" i="6"/>
  <c r="G32" i="6"/>
  <c r="G26" i="6"/>
  <c r="G49" i="6"/>
  <c r="G25" i="6"/>
  <c r="G30" i="6"/>
  <c r="G31" i="6"/>
  <c r="G59" i="6"/>
  <c r="G36" i="6"/>
  <c r="G60" i="6"/>
  <c r="G53" i="6"/>
  <c r="G42" i="6"/>
  <c r="G34" i="6"/>
  <c r="G61" i="6"/>
  <c r="G67" i="6"/>
  <c r="G29" i="6"/>
  <c r="G35" i="6"/>
  <c r="G63" i="6"/>
  <c r="G40" i="6"/>
  <c r="G64" i="6"/>
  <c r="G38" i="6"/>
  <c r="G57" i="6"/>
  <c r="G50" i="6"/>
  <c r="G39" i="6"/>
  <c r="B65" i="6"/>
  <c r="G46" i="6"/>
  <c r="G78" i="5"/>
  <c r="H78" i="5" s="1"/>
  <c r="I78" i="5" s="1"/>
  <c r="J78" i="5" s="1"/>
  <c r="G74" i="5"/>
  <c r="H74" i="5" s="1"/>
  <c r="I74" i="5" s="1"/>
  <c r="J74" i="5" s="1"/>
  <c r="G73" i="5"/>
  <c r="H73" i="5" s="1"/>
  <c r="I73" i="5" s="1"/>
  <c r="J73" i="5" s="1"/>
  <c r="G88" i="5"/>
  <c r="H88" i="5" s="1"/>
  <c r="I88" i="5" s="1"/>
  <c r="J88" i="5" s="1"/>
  <c r="G81" i="5"/>
  <c r="H81" i="5" s="1"/>
  <c r="I81" i="5" s="1"/>
  <c r="J81" i="5" s="1"/>
  <c r="G91" i="5"/>
  <c r="H91" i="5" s="1"/>
  <c r="I91" i="5" s="1"/>
  <c r="J91" i="5" s="1"/>
  <c r="G92" i="5"/>
  <c r="H92" i="5" s="1"/>
  <c r="I92" i="5" s="1"/>
  <c r="J92" i="5" s="1"/>
  <c r="G107" i="5"/>
  <c r="H107" i="5" s="1"/>
  <c r="I107" i="5" s="1"/>
  <c r="J107" i="5" s="1"/>
  <c r="G96" i="5"/>
  <c r="H96" i="5" s="1"/>
  <c r="I96" i="5" s="1"/>
  <c r="J96" i="5" s="1"/>
  <c r="G85" i="5"/>
  <c r="H85" i="5" s="1"/>
  <c r="I85" i="5" s="1"/>
  <c r="J85" i="5" s="1"/>
  <c r="G71" i="5"/>
  <c r="H71" i="5" s="1"/>
  <c r="I71" i="5" s="1"/>
  <c r="J71" i="5" s="1"/>
  <c r="O17" i="10"/>
  <c r="D32" i="11" s="1"/>
  <c r="K18" i="10"/>
  <c r="E33" i="11" s="1"/>
  <c r="G86" i="5"/>
  <c r="H86" i="5" s="1"/>
  <c r="I86" i="5" s="1"/>
  <c r="J86" i="5" s="1"/>
  <c r="G29" i="5"/>
  <c r="H29" i="5" s="1"/>
  <c r="I29" i="5" s="1"/>
  <c r="J29" i="5" s="1"/>
  <c r="G102" i="5"/>
  <c r="H102" i="5" s="1"/>
  <c r="I102" i="5" s="1"/>
  <c r="J102" i="5" s="1"/>
  <c r="G77" i="5"/>
  <c r="H77" i="5" s="1"/>
  <c r="I77" i="5" s="1"/>
  <c r="J77" i="5" s="1"/>
  <c r="G103" i="5"/>
  <c r="H103" i="5" s="1"/>
  <c r="I103" i="5" s="1"/>
  <c r="J103" i="5" s="1"/>
  <c r="G104" i="5"/>
  <c r="H104" i="5" s="1"/>
  <c r="I104" i="5" s="1"/>
  <c r="J104" i="5" s="1"/>
  <c r="G108" i="5"/>
  <c r="H108" i="5" s="1"/>
  <c r="I108" i="5" s="1"/>
  <c r="J108" i="5" s="1"/>
  <c r="G109" i="5"/>
  <c r="H109" i="5" s="1"/>
  <c r="I109" i="5" s="1"/>
  <c r="J109" i="5" s="1"/>
  <c r="G87" i="5"/>
  <c r="H87" i="5" s="1"/>
  <c r="I87" i="5" s="1"/>
  <c r="J87" i="5" s="1"/>
  <c r="J97" i="5"/>
  <c r="G99" i="5"/>
  <c r="H99" i="5" s="1"/>
  <c r="I99" i="5" s="1"/>
  <c r="J99" i="5" s="1"/>
  <c r="G101" i="5"/>
  <c r="H101" i="5" s="1"/>
  <c r="I101" i="5" s="1"/>
  <c r="J101" i="5" s="1"/>
  <c r="G105" i="5"/>
  <c r="H105" i="5" s="1"/>
  <c r="I105" i="5" s="1"/>
  <c r="J105" i="5" s="1"/>
  <c r="G100" i="5"/>
  <c r="H100" i="5" s="1"/>
  <c r="I100" i="5" s="1"/>
  <c r="J100" i="5" s="1"/>
  <c r="G89" i="5"/>
  <c r="H89" i="5" s="1"/>
  <c r="I89" i="5" s="1"/>
  <c r="J89" i="5" s="1"/>
  <c r="G90" i="5"/>
  <c r="H90" i="5" s="1"/>
  <c r="I90" i="5" s="1"/>
  <c r="J90" i="5" s="1"/>
  <c r="G67" i="5"/>
  <c r="H67" i="5" s="1"/>
  <c r="I67" i="5" s="1"/>
  <c r="J67" i="5" s="1"/>
  <c r="G82" i="5"/>
  <c r="H82" i="5" s="1"/>
  <c r="I82" i="5" s="1"/>
  <c r="J82" i="5" s="1"/>
  <c r="G83" i="5"/>
  <c r="H83" i="5" s="1"/>
  <c r="I83" i="5" s="1"/>
  <c r="J83" i="5" s="1"/>
  <c r="G72" i="5"/>
  <c r="H72" i="5" s="1"/>
  <c r="I72" i="5" s="1"/>
  <c r="J72" i="5" s="1"/>
  <c r="G13" i="5"/>
  <c r="H13" i="5" s="1"/>
  <c r="I13" i="5" s="1"/>
  <c r="J13" i="5" s="1"/>
  <c r="G79" i="5"/>
  <c r="H79" i="5" s="1"/>
  <c r="I79" i="5" s="1"/>
  <c r="J79" i="5" s="1"/>
  <c r="G80" i="5"/>
  <c r="H80" i="5" s="1"/>
  <c r="I80" i="5" s="1"/>
  <c r="J80" i="5" s="1"/>
  <c r="G94" i="5"/>
  <c r="H94" i="5" s="1"/>
  <c r="I94" i="5" s="1"/>
  <c r="J94" i="5" s="1"/>
  <c r="G95" i="5"/>
  <c r="H95" i="5" s="1"/>
  <c r="I95" i="5" s="1"/>
  <c r="J95" i="5" s="1"/>
  <c r="G84" i="5"/>
  <c r="H84" i="5" s="1"/>
  <c r="I84" i="5" s="1"/>
  <c r="J84" i="5" s="1"/>
  <c r="G98" i="5"/>
  <c r="H98" i="5" s="1"/>
  <c r="I98" i="5" s="1"/>
  <c r="J98" i="5" s="1"/>
  <c r="G76" i="5"/>
  <c r="H76" i="5" s="1"/>
  <c r="I76" i="5" s="1"/>
  <c r="J76" i="5" s="1"/>
  <c r="G75" i="5"/>
  <c r="H75" i="5" s="1"/>
  <c r="I75" i="5" s="1"/>
  <c r="J75" i="5" s="1"/>
  <c r="G20" i="5"/>
  <c r="H20" i="5" s="1"/>
  <c r="I20" i="5" s="1"/>
  <c r="J20" i="5" s="1"/>
  <c r="G12" i="5"/>
  <c r="H12" i="5" s="1"/>
  <c r="I12" i="5" s="1"/>
  <c r="J12" i="5" s="1"/>
  <c r="G50" i="5"/>
  <c r="H50" i="5" s="1"/>
  <c r="I50" i="5" s="1"/>
  <c r="J50" i="5" s="1"/>
  <c r="G61" i="5"/>
  <c r="H61" i="5" s="1"/>
  <c r="I61" i="5" s="1"/>
  <c r="G66" i="5"/>
  <c r="H66" i="5" s="1"/>
  <c r="I66" i="5" s="1"/>
  <c r="G22" i="5"/>
  <c r="H22" i="5" s="1"/>
  <c r="I22" i="5" s="1"/>
  <c r="J22" i="5" s="1"/>
  <c r="G17" i="5"/>
  <c r="H17" i="5" s="1"/>
  <c r="I17" i="5" s="1"/>
  <c r="J17" i="5" s="1"/>
  <c r="G65" i="5"/>
  <c r="H65" i="5" s="1"/>
  <c r="I65" i="5" s="1"/>
  <c r="G68" i="5"/>
  <c r="H68" i="5" s="1"/>
  <c r="I68" i="5" s="1"/>
  <c r="J68" i="5" s="1"/>
  <c r="G25" i="5"/>
  <c r="H25" i="5" s="1"/>
  <c r="I25" i="5" s="1"/>
  <c r="J25" i="5" s="1"/>
  <c r="G14" i="5"/>
  <c r="H14" i="5" s="1"/>
  <c r="I14" i="5" s="1"/>
  <c r="J14" i="5" s="1"/>
  <c r="G39" i="5"/>
  <c r="H39" i="5" s="1"/>
  <c r="I39" i="5" s="1"/>
  <c r="J39" i="5" s="1"/>
  <c r="G30" i="5"/>
  <c r="H30" i="5" s="1"/>
  <c r="I30" i="5" s="1"/>
  <c r="J30" i="5" s="1"/>
  <c r="G19" i="5"/>
  <c r="H19" i="5" s="1"/>
  <c r="I19" i="5" s="1"/>
  <c r="J19" i="5" s="1"/>
  <c r="G57" i="5"/>
  <c r="H57" i="5" s="1"/>
  <c r="I57" i="5" s="1"/>
  <c r="G24" i="5"/>
  <c r="H24" i="5" s="1"/>
  <c r="I24" i="5" s="1"/>
  <c r="J24" i="5" s="1"/>
  <c r="G49" i="5"/>
  <c r="H49" i="5" s="1"/>
  <c r="I49" i="5" s="1"/>
  <c r="J49" i="5" s="1"/>
  <c r="G33" i="5"/>
  <c r="H33" i="5" s="1"/>
  <c r="I33" i="5" s="1"/>
  <c r="J33" i="5" s="1"/>
  <c r="G34" i="5"/>
  <c r="H34" i="5" s="1"/>
  <c r="I34" i="5" s="1"/>
  <c r="J34" i="5" s="1"/>
  <c r="G11" i="5"/>
  <c r="H11" i="5" s="1"/>
  <c r="I11" i="5" s="1"/>
  <c r="J11" i="5" s="1"/>
  <c r="G52" i="5"/>
  <c r="H52" i="5" s="1"/>
  <c r="I52" i="5" s="1"/>
  <c r="G45" i="5"/>
  <c r="H45" i="5" s="1"/>
  <c r="I45" i="5" s="1"/>
  <c r="J45" i="5" s="1"/>
  <c r="G15" i="5"/>
  <c r="H15" i="5" s="1"/>
  <c r="I15" i="5" s="1"/>
  <c r="J15" i="5" s="1"/>
  <c r="G10" i="5"/>
  <c r="H10" i="5" s="1"/>
  <c r="I10" i="5" s="1"/>
  <c r="G36" i="5"/>
  <c r="H36" i="5" s="1"/>
  <c r="I36" i="5" s="1"/>
  <c r="J36" i="5" s="1"/>
  <c r="G62" i="5"/>
  <c r="H62" i="5" s="1"/>
  <c r="I62" i="5" s="1"/>
  <c r="G48" i="5"/>
  <c r="H48" i="5" s="1"/>
  <c r="I48" i="5" s="1"/>
  <c r="J48" i="5" s="1"/>
  <c r="G16" i="5"/>
  <c r="H16" i="5" s="1"/>
  <c r="I16" i="5" s="1"/>
  <c r="J16" i="5" s="1"/>
  <c r="G32" i="5"/>
  <c r="H32" i="5" s="1"/>
  <c r="I32" i="5" s="1"/>
  <c r="J32" i="5" s="1"/>
  <c r="G47" i="5"/>
  <c r="H47" i="5" s="1"/>
  <c r="I47" i="5" s="1"/>
  <c r="J47" i="5" s="1"/>
  <c r="G41" i="5"/>
  <c r="H41" i="5" s="1"/>
  <c r="I41" i="5" s="1"/>
  <c r="J41" i="5" s="1"/>
  <c r="G18" i="5"/>
  <c r="H18" i="5" s="1"/>
  <c r="I18" i="5" s="1"/>
  <c r="J18" i="5" s="1"/>
  <c r="G44" i="5"/>
  <c r="H44" i="5" s="1"/>
  <c r="I44" i="5" s="1"/>
  <c r="J44" i="5" s="1"/>
  <c r="G37" i="5"/>
  <c r="H37" i="5" s="1"/>
  <c r="I37" i="5" s="1"/>
  <c r="J37" i="5" s="1"/>
  <c r="G63" i="5"/>
  <c r="H63" i="5" s="1"/>
  <c r="I63" i="5" s="1"/>
  <c r="G54" i="5"/>
  <c r="H54" i="5" s="1"/>
  <c r="I54" i="5" s="1"/>
  <c r="G58" i="5"/>
  <c r="H58" i="5" s="1"/>
  <c r="I58" i="5" s="1"/>
  <c r="G60" i="5"/>
  <c r="H60" i="5" s="1"/>
  <c r="I60" i="5" s="1"/>
  <c r="J60" i="5" s="1"/>
  <c r="G27" i="5"/>
  <c r="H27" i="5" s="1"/>
  <c r="I27" i="5" s="1"/>
  <c r="J27" i="5" s="1"/>
  <c r="G40" i="5"/>
  <c r="H40" i="5" s="1"/>
  <c r="I40" i="5" s="1"/>
  <c r="J40" i="5" s="1"/>
  <c r="G42" i="5"/>
  <c r="H42" i="5" s="1"/>
  <c r="I42" i="5" s="1"/>
  <c r="J42" i="5" s="1"/>
  <c r="G31" i="5"/>
  <c r="H31" i="5" s="1"/>
  <c r="I31" i="5" s="1"/>
  <c r="J31" i="5" s="1"/>
  <c r="G69" i="5"/>
  <c r="H69" i="5" s="1"/>
  <c r="I69" i="5" s="1"/>
  <c r="J69" i="5" s="1"/>
  <c r="G53" i="5"/>
  <c r="H53" i="5" s="1"/>
  <c r="I53" i="5" s="1"/>
  <c r="G26" i="5"/>
  <c r="H26" i="5" s="1"/>
  <c r="I26" i="5" s="1"/>
  <c r="J26" i="5" s="1"/>
  <c r="G55" i="5"/>
  <c r="H55" i="5" s="1"/>
  <c r="I55" i="5" s="1"/>
  <c r="G43" i="5"/>
  <c r="H43" i="5" s="1"/>
  <c r="I43" i="5" s="1"/>
  <c r="J43" i="5" s="1"/>
  <c r="G28" i="5"/>
  <c r="H28" i="5" s="1"/>
  <c r="I28" i="5" s="1"/>
  <c r="J28" i="5" s="1"/>
  <c r="G46" i="5"/>
  <c r="H46" i="5" s="1"/>
  <c r="I46" i="5" s="1"/>
  <c r="J46" i="5" s="1"/>
  <c r="G23" i="5"/>
  <c r="H23" i="5" s="1"/>
  <c r="I23" i="5" s="1"/>
  <c r="J23" i="5" s="1"/>
  <c r="G38" i="5"/>
  <c r="H38" i="5" s="1"/>
  <c r="I38" i="5" s="1"/>
  <c r="J38" i="5" s="1"/>
  <c r="G64" i="5"/>
  <c r="H64" i="5" s="1"/>
  <c r="I64" i="5" s="1"/>
  <c r="G56" i="5"/>
  <c r="H56" i="5" s="1"/>
  <c r="I56" i="5" s="1"/>
  <c r="J56" i="5" s="1"/>
  <c r="G21" i="5"/>
  <c r="H21" i="5" s="1"/>
  <c r="I21" i="5" s="1"/>
  <c r="J21" i="5" s="1"/>
  <c r="G59" i="5"/>
  <c r="H59" i="5" s="1"/>
  <c r="I59" i="5" s="1"/>
  <c r="G35" i="5"/>
  <c r="H35" i="5" s="1"/>
  <c r="I35" i="5" s="1"/>
  <c r="J35" i="5" s="1"/>
  <c r="B66" i="6"/>
  <c r="B66" i="11"/>
  <c r="G70" i="5"/>
  <c r="H70" i="5" s="1"/>
  <c r="I70" i="5" s="1"/>
  <c r="J70" i="5" s="1"/>
  <c r="B26" i="6"/>
  <c r="B42" i="6"/>
  <c r="B50" i="6"/>
  <c r="B67" i="6"/>
  <c r="B27" i="6"/>
  <c r="B30" i="6"/>
  <c r="B38" i="6"/>
  <c r="B46" i="6"/>
  <c r="B54" i="6"/>
  <c r="B62" i="6"/>
  <c r="B71" i="6"/>
  <c r="B39" i="6"/>
  <c r="B72" i="6"/>
  <c r="B64" i="6"/>
  <c r="B73" i="6"/>
  <c r="B59" i="6"/>
  <c r="B28" i="6"/>
  <c r="B36" i="6"/>
  <c r="B44" i="6"/>
  <c r="B52" i="6"/>
  <c r="B60" i="6"/>
  <c r="B29" i="6"/>
  <c r="B37" i="6"/>
  <c r="B45" i="6"/>
  <c r="B53" i="6"/>
  <c r="B61" i="6"/>
  <c r="B70" i="6"/>
  <c r="B31" i="6"/>
  <c r="B43" i="6"/>
  <c r="B55" i="6"/>
  <c r="B68" i="6"/>
  <c r="B34" i="6"/>
  <c r="B58" i="6"/>
  <c r="B51" i="6"/>
  <c r="B69" i="6"/>
  <c r="B32" i="6"/>
  <c r="B40" i="6"/>
  <c r="B48" i="6"/>
  <c r="B56" i="6"/>
  <c r="B33" i="6"/>
  <c r="B41" i="6"/>
  <c r="B49" i="6"/>
  <c r="B57" i="6"/>
  <c r="B35" i="6"/>
  <c r="B47" i="6"/>
  <c r="B63" i="6"/>
  <c r="B25" i="6"/>
  <c r="B65" i="11" l="1"/>
  <c r="J10" i="5"/>
  <c r="K10" i="5" s="1"/>
  <c r="O18" i="10"/>
  <c r="D33" i="11" s="1"/>
  <c r="K19" i="10"/>
  <c r="E34" i="11" s="1"/>
  <c r="E25" i="6" l="1"/>
  <c r="O10" i="5"/>
  <c r="D25" i="6" s="1"/>
  <c r="K11" i="5"/>
  <c r="K12" i="5" s="1"/>
  <c r="E27" i="6" s="1"/>
  <c r="K20" i="10"/>
  <c r="E35" i="11" s="1"/>
  <c r="O19" i="10"/>
  <c r="D34" i="11" s="1"/>
  <c r="B11" i="6"/>
  <c r="B4" i="6"/>
  <c r="B3" i="6"/>
  <c r="B2" i="6"/>
  <c r="B1" i="6"/>
  <c r="B5" i="6"/>
  <c r="O12" i="5" l="1"/>
  <c r="D27" i="6" s="1"/>
  <c r="K13" i="5"/>
  <c r="E26" i="6"/>
  <c r="O11" i="5"/>
  <c r="D26" i="6" s="1"/>
  <c r="O20" i="10"/>
  <c r="D35" i="11" s="1"/>
  <c r="K21" i="10"/>
  <c r="K22" i="10" s="1"/>
  <c r="E28" i="6" l="1"/>
  <c r="O13" i="5"/>
  <c r="D28" i="6" s="1"/>
  <c r="K14" i="5"/>
  <c r="K15" i="5" s="1"/>
  <c r="E30" i="6" s="1"/>
  <c r="O21" i="10"/>
  <c r="D36" i="11" s="1"/>
  <c r="E36" i="11"/>
  <c r="E37" i="11"/>
  <c r="K23" i="10"/>
  <c r="O22" i="10"/>
  <c r="D37" i="11" s="1"/>
  <c r="J54" i="5"/>
  <c r="J58" i="5"/>
  <c r="J62" i="5"/>
  <c r="J59" i="5"/>
  <c r="J53" i="5"/>
  <c r="J57" i="5"/>
  <c r="J61" i="5"/>
  <c r="J55" i="5"/>
  <c r="J52" i="5"/>
  <c r="J66" i="5"/>
  <c r="J65" i="5"/>
  <c r="J63" i="5"/>
  <c r="J64" i="5"/>
  <c r="K16" i="5" l="1"/>
  <c r="O16" i="5" s="1"/>
  <c r="O15" i="5"/>
  <c r="D30" i="6" s="1"/>
  <c r="E29" i="6"/>
  <c r="O14" i="5"/>
  <c r="D29" i="6" s="1"/>
  <c r="E38" i="11"/>
  <c r="K24" i="10"/>
  <c r="O23" i="10"/>
  <c r="D38" i="11" s="1"/>
  <c r="E31" i="6" l="1"/>
  <c r="K17" i="5"/>
  <c r="E32" i="6" s="1"/>
  <c r="E39" i="11"/>
  <c r="K25" i="10"/>
  <c r="O24" i="10"/>
  <c r="D39" i="11" s="1"/>
  <c r="D31" i="6"/>
  <c r="O17" i="5" l="1"/>
  <c r="D32" i="6" s="1"/>
  <c r="K18" i="5"/>
  <c r="K19" i="5" s="1"/>
  <c r="E40" i="11"/>
  <c r="K26" i="10"/>
  <c r="O25" i="10"/>
  <c r="D40" i="11" s="1"/>
  <c r="E33" i="6" l="1"/>
  <c r="O18" i="5"/>
  <c r="D33" i="6" s="1"/>
  <c r="E41" i="11"/>
  <c r="K27" i="10"/>
  <c r="O26" i="10"/>
  <c r="D41" i="11" s="1"/>
  <c r="E34" i="6"/>
  <c r="K20" i="5"/>
  <c r="O19" i="5"/>
  <c r="E42" i="11" l="1"/>
  <c r="K28" i="10"/>
  <c r="O27" i="10"/>
  <c r="D42" i="11" s="1"/>
  <c r="D34" i="6"/>
  <c r="E35" i="6"/>
  <c r="K21" i="5"/>
  <c r="O20" i="5"/>
  <c r="E43" i="11" l="1"/>
  <c r="K29" i="10"/>
  <c r="O28" i="10"/>
  <c r="D43" i="11" s="1"/>
  <c r="D35" i="6"/>
  <c r="E36" i="6"/>
  <c r="K22" i="5"/>
  <c r="O21" i="5"/>
  <c r="E44" i="11" l="1"/>
  <c r="K30" i="10"/>
  <c r="O29" i="10"/>
  <c r="D44" i="11" s="1"/>
  <c r="D36" i="6"/>
  <c r="E37" i="6"/>
  <c r="K23" i="5"/>
  <c r="O22" i="5"/>
  <c r="E45" i="11" l="1"/>
  <c r="K31" i="10"/>
  <c r="O30" i="10"/>
  <c r="D45" i="11" s="1"/>
  <c r="D37" i="6"/>
  <c r="O23" i="5"/>
  <c r="E38" i="6"/>
  <c r="K24" i="5"/>
  <c r="E46" i="11" l="1"/>
  <c r="K32" i="10"/>
  <c r="O31" i="10"/>
  <c r="D46" i="11" s="1"/>
  <c r="D38" i="6"/>
  <c r="E39" i="6"/>
  <c r="K25" i="5"/>
  <c r="O24" i="5"/>
  <c r="E47" i="11" l="1"/>
  <c r="O32" i="10"/>
  <c r="D47" i="11" s="1"/>
  <c r="K33" i="10"/>
  <c r="D39" i="6"/>
  <c r="E40" i="6"/>
  <c r="K26" i="5"/>
  <c r="O25" i="5"/>
  <c r="E48" i="11" l="1"/>
  <c r="O33" i="10"/>
  <c r="D48" i="11" s="1"/>
  <c r="K34" i="10"/>
  <c r="K35" i="10" s="1"/>
  <c r="D40" i="6"/>
  <c r="E41" i="6"/>
  <c r="K27" i="5"/>
  <c r="O26" i="5"/>
  <c r="E50" i="11" l="1"/>
  <c r="K36" i="10"/>
  <c r="O35" i="10"/>
  <c r="D50" i="11" s="1"/>
  <c r="E49" i="11"/>
  <c r="O34" i="10"/>
  <c r="D49" i="11" s="1"/>
  <c r="D41" i="6"/>
  <c r="E42" i="6"/>
  <c r="K28" i="5"/>
  <c r="O27" i="5"/>
  <c r="O36" i="10" l="1"/>
  <c r="D51" i="11" s="1"/>
  <c r="E51" i="11"/>
  <c r="K37" i="10"/>
  <c r="D42" i="6"/>
  <c r="O28" i="5"/>
  <c r="E43" i="6"/>
  <c r="K29" i="5"/>
  <c r="E52" i="11" l="1"/>
  <c r="K38" i="10"/>
  <c r="O37" i="10"/>
  <c r="D52" i="11" s="1"/>
  <c r="D43" i="6"/>
  <c r="O29" i="5"/>
  <c r="E44" i="6"/>
  <c r="K30" i="5"/>
  <c r="K39" i="10" l="1"/>
  <c r="E53" i="11"/>
  <c r="O38" i="10"/>
  <c r="D53" i="11" s="1"/>
  <c r="D44" i="6"/>
  <c r="K31" i="5"/>
  <c r="E45" i="6"/>
  <c r="O30" i="5"/>
  <c r="O39" i="10" l="1"/>
  <c r="D54" i="11" s="1"/>
  <c r="K40" i="10"/>
  <c r="E54" i="11"/>
  <c r="D45" i="6"/>
  <c r="K32" i="5"/>
  <c r="E46" i="6"/>
  <c r="O31" i="5"/>
  <c r="K41" i="10" l="1"/>
  <c r="O40" i="10"/>
  <c r="D55" i="11" s="1"/>
  <c r="E55" i="11"/>
  <c r="D46" i="6"/>
  <c r="E47" i="6"/>
  <c r="K33" i="5"/>
  <c r="O32" i="5"/>
  <c r="O41" i="10" l="1"/>
  <c r="D56" i="11" s="1"/>
  <c r="K42" i="10"/>
  <c r="E56" i="11"/>
  <c r="D47" i="6"/>
  <c r="E48" i="6"/>
  <c r="K34" i="5"/>
  <c r="O33" i="5"/>
  <c r="K43" i="10" l="1"/>
  <c r="O42" i="10"/>
  <c r="D57" i="11" s="1"/>
  <c r="E57" i="11"/>
  <c r="D48" i="6"/>
  <c r="E49" i="6"/>
  <c r="K35" i="5"/>
  <c r="O34" i="5"/>
  <c r="K44" i="10" l="1"/>
  <c r="E58" i="11"/>
  <c r="O43" i="10"/>
  <c r="D58" i="11" s="1"/>
  <c r="D49" i="6"/>
  <c r="K36" i="5"/>
  <c r="E50" i="6"/>
  <c r="O35" i="5"/>
  <c r="K45" i="10" l="1"/>
  <c r="O44" i="10"/>
  <c r="D59" i="11" s="1"/>
  <c r="E59" i="11"/>
  <c r="D50" i="6"/>
  <c r="K37" i="5"/>
  <c r="E51" i="6"/>
  <c r="O36" i="5"/>
  <c r="E60" i="11" l="1"/>
  <c r="K46" i="10"/>
  <c r="O45" i="10"/>
  <c r="D60" i="11" s="1"/>
  <c r="D51" i="6"/>
  <c r="O37" i="5"/>
  <c r="E52" i="6"/>
  <c r="K38" i="5"/>
  <c r="E61" i="11" l="1"/>
  <c r="K47" i="10"/>
  <c r="O46" i="10"/>
  <c r="D61" i="11" s="1"/>
  <c r="D52" i="6"/>
  <c r="E53" i="6"/>
  <c r="K39" i="5"/>
  <c r="O38" i="5"/>
  <c r="E62" i="11" l="1"/>
  <c r="K48" i="10"/>
  <c r="O47" i="10"/>
  <c r="D62" i="11" s="1"/>
  <c r="D53" i="6"/>
  <c r="O39" i="5"/>
  <c r="E54" i="6"/>
  <c r="K40" i="5"/>
  <c r="O48" i="10" l="1"/>
  <c r="K49" i="10"/>
  <c r="D54" i="6"/>
  <c r="E55" i="6"/>
  <c r="O40" i="5"/>
  <c r="K41" i="5"/>
  <c r="O49" i="10" l="1"/>
  <c r="K50" i="10"/>
  <c r="D55" i="6"/>
  <c r="K42" i="5"/>
  <c r="O41" i="5"/>
  <c r="E56" i="6"/>
  <c r="O50" i="10" l="1"/>
  <c r="K51" i="10"/>
  <c r="D56" i="6"/>
  <c r="E57" i="6"/>
  <c r="K43" i="5"/>
  <c r="O42" i="5"/>
  <c r="O51" i="10" l="1"/>
  <c r="K52" i="10"/>
  <c r="D57" i="6"/>
  <c r="K44" i="5"/>
  <c r="O43" i="5"/>
  <c r="E58" i="6"/>
  <c r="K53" i="10" l="1"/>
  <c r="O52" i="10"/>
  <c r="D58" i="6"/>
  <c r="O44" i="5"/>
  <c r="K45" i="5"/>
  <c r="E59" i="6"/>
  <c r="E68" i="11" l="1"/>
  <c r="K54" i="10"/>
  <c r="K55" i="10" s="1"/>
  <c r="O53" i="10"/>
  <c r="D68" i="11" s="1"/>
  <c r="D59" i="6"/>
  <c r="K46" i="5"/>
  <c r="E60" i="6"/>
  <c r="O45" i="5"/>
  <c r="K56" i="10" l="1"/>
  <c r="E70" i="11"/>
  <c r="O55" i="10"/>
  <c r="D70" i="11" s="1"/>
  <c r="O54" i="10"/>
  <c r="D69" i="11" s="1"/>
  <c r="E69" i="11"/>
  <c r="D60" i="6"/>
  <c r="K47" i="5"/>
  <c r="E61" i="6"/>
  <c r="O46" i="5"/>
  <c r="O56" i="10" l="1"/>
  <c r="D71" i="11" s="1"/>
  <c r="E71" i="11"/>
  <c r="K57" i="10"/>
  <c r="D61" i="6"/>
  <c r="K48" i="5"/>
  <c r="E63" i="11" s="1"/>
  <c r="O47" i="5"/>
  <c r="E62" i="6"/>
  <c r="K58" i="10" l="1"/>
  <c r="O57" i="10"/>
  <c r="D72" i="11" s="1"/>
  <c r="E72" i="11"/>
  <c r="D62" i="6"/>
  <c r="K49" i="5"/>
  <c r="E64" i="11" s="1"/>
  <c r="O48" i="5"/>
  <c r="E63" i="6"/>
  <c r="E73" i="11" l="1"/>
  <c r="K59" i="10"/>
  <c r="O58" i="10"/>
  <c r="D73" i="11" s="1"/>
  <c r="D63" i="6"/>
  <c r="D63" i="11"/>
  <c r="O49" i="5"/>
  <c r="K50" i="5"/>
  <c r="E65" i="11" s="1"/>
  <c r="E64" i="6"/>
  <c r="E74" i="11" l="1"/>
  <c r="O59" i="10"/>
  <c r="D74" i="11" s="1"/>
  <c r="K60" i="10"/>
  <c r="D64" i="6"/>
  <c r="D64" i="11"/>
  <c r="K51" i="5"/>
  <c r="E66" i="11" s="1"/>
  <c r="O50" i="5"/>
  <c r="E65" i="6"/>
  <c r="K61" i="10" l="1"/>
  <c r="J25" i="11"/>
  <c r="O60" i="10"/>
  <c r="I25" i="11" s="1"/>
  <c r="D65" i="6"/>
  <c r="D65" i="11"/>
  <c r="O51" i="5"/>
  <c r="K52" i="5"/>
  <c r="E67" i="11" s="1"/>
  <c r="E66" i="6"/>
  <c r="K62" i="10" l="1"/>
  <c r="O61" i="10"/>
  <c r="I26" i="11" s="1"/>
  <c r="J26" i="11"/>
  <c r="D66" i="6"/>
  <c r="D66" i="11"/>
  <c r="K53" i="5"/>
  <c r="O52" i="5"/>
  <c r="E67" i="6"/>
  <c r="J27" i="11" l="1"/>
  <c r="K63" i="10"/>
  <c r="O62" i="10"/>
  <c r="I27" i="11" s="1"/>
  <c r="D67" i="6"/>
  <c r="D67" i="11"/>
  <c r="K54" i="5"/>
  <c r="O53" i="5"/>
  <c r="E68" i="6"/>
  <c r="K64" i="10" l="1"/>
  <c r="O63" i="10"/>
  <c r="I28" i="11" s="1"/>
  <c r="J28" i="11"/>
  <c r="D68" i="6"/>
  <c r="E69" i="6"/>
  <c r="K55" i="5"/>
  <c r="O54" i="5"/>
  <c r="J29" i="11" l="1"/>
  <c r="K65" i="10"/>
  <c r="O64" i="10"/>
  <c r="I29" i="11" s="1"/>
  <c r="D69" i="6"/>
  <c r="K56" i="5"/>
  <c r="O55" i="5"/>
  <c r="E70" i="6"/>
  <c r="J30" i="11" l="1"/>
  <c r="K66" i="10"/>
  <c r="O65" i="10"/>
  <c r="I30" i="11" s="1"/>
  <c r="D70" i="6"/>
  <c r="E71" i="6"/>
  <c r="O56" i="5"/>
  <c r="K57" i="5"/>
  <c r="O66" i="10" l="1"/>
  <c r="I31" i="11" s="1"/>
  <c r="K67" i="10"/>
  <c r="J31" i="11"/>
  <c r="D71" i="6"/>
  <c r="K58" i="5"/>
  <c r="E72" i="6"/>
  <c r="O57" i="5"/>
  <c r="J32" i="11" l="1"/>
  <c r="K68" i="10"/>
  <c r="O67" i="10"/>
  <c r="I32" i="11" s="1"/>
  <c r="D72" i="6"/>
  <c r="E73" i="6"/>
  <c r="K59" i="5"/>
  <c r="E74" i="6" s="1"/>
  <c r="O58" i="5"/>
  <c r="K69" i="10" l="1"/>
  <c r="J33" i="11"/>
  <c r="O68" i="10"/>
  <c r="I33" i="11" s="1"/>
  <c r="D73" i="6"/>
  <c r="K60" i="5"/>
  <c r="J25" i="6" s="1"/>
  <c r="O59" i="5"/>
  <c r="D74" i="6" s="1"/>
  <c r="K70" i="10" l="1"/>
  <c r="O69" i="10"/>
  <c r="I34" i="11" s="1"/>
  <c r="J34" i="11"/>
  <c r="O60" i="5"/>
  <c r="I25" i="6" s="1"/>
  <c r="K61" i="5"/>
  <c r="J26" i="6" s="1"/>
  <c r="K71" i="10" l="1"/>
  <c r="O70" i="10"/>
  <c r="I35" i="11" s="1"/>
  <c r="J35" i="11"/>
  <c r="K62" i="5"/>
  <c r="J27" i="6" s="1"/>
  <c r="O61" i="5"/>
  <c r="I26" i="6" s="1"/>
  <c r="J36" i="11" l="1"/>
  <c r="O71" i="10"/>
  <c r="I36" i="11" s="1"/>
  <c r="K72" i="10"/>
  <c r="K63" i="5"/>
  <c r="J28" i="6" s="1"/>
  <c r="O62" i="5"/>
  <c r="I27" i="6" s="1"/>
  <c r="O72" i="10" l="1"/>
  <c r="I37" i="11" s="1"/>
  <c r="J37" i="11"/>
  <c r="K73" i="10"/>
  <c r="K64" i="5"/>
  <c r="J29" i="6" s="1"/>
  <c r="O63" i="5"/>
  <c r="I28" i="6" s="1"/>
  <c r="J38" i="11" l="1"/>
  <c r="K74" i="10"/>
  <c r="O73" i="10"/>
  <c r="I38" i="11" s="1"/>
  <c r="O64" i="5"/>
  <c r="I29" i="6" s="1"/>
  <c r="K65" i="5"/>
  <c r="J30" i="6" s="1"/>
  <c r="K75" i="10" l="1"/>
  <c r="J39" i="11"/>
  <c r="O74" i="10"/>
  <c r="I39" i="11" s="1"/>
  <c r="O65" i="5"/>
  <c r="I30" i="6" s="1"/>
  <c r="K66" i="5"/>
  <c r="J31" i="6" s="1"/>
  <c r="J40" i="11" l="1"/>
  <c r="K76" i="10"/>
  <c r="O75" i="10"/>
  <c r="I40" i="11" s="1"/>
  <c r="K67" i="5"/>
  <c r="J32" i="6" s="1"/>
  <c r="O66" i="5"/>
  <c r="I31" i="6" s="1"/>
  <c r="J41" i="11" l="1"/>
  <c r="K77" i="10"/>
  <c r="O76" i="10"/>
  <c r="I41" i="11" s="1"/>
  <c r="K68" i="5"/>
  <c r="J33" i="6" s="1"/>
  <c r="O67" i="5"/>
  <c r="I32" i="6" s="1"/>
  <c r="O77" i="10" l="1"/>
  <c r="I42" i="11" s="1"/>
  <c r="J42" i="11"/>
  <c r="K78" i="10"/>
  <c r="K96" i="10"/>
  <c r="O68" i="5"/>
  <c r="I33" i="6" s="1"/>
  <c r="K69" i="5"/>
  <c r="J34" i="6" s="1"/>
  <c r="J43" i="11" l="1"/>
  <c r="K79" i="10"/>
  <c r="O78" i="10"/>
  <c r="I43" i="11" s="1"/>
  <c r="J61" i="11"/>
  <c r="K97" i="10"/>
  <c r="O96" i="10"/>
  <c r="I61" i="11" s="1"/>
  <c r="O69" i="5"/>
  <c r="I34" i="6" s="1"/>
  <c r="K70" i="5"/>
  <c r="O79" i="10" l="1"/>
  <c r="I44" i="11" s="1"/>
  <c r="J44" i="11"/>
  <c r="K80" i="10"/>
  <c r="J35" i="6"/>
  <c r="K71" i="5"/>
  <c r="J62" i="11"/>
  <c r="K98" i="10"/>
  <c r="O97" i="10"/>
  <c r="I62" i="11" s="1"/>
  <c r="O70" i="5"/>
  <c r="I35" i="6" s="1"/>
  <c r="K81" i="10" l="1"/>
  <c r="J45" i="11"/>
  <c r="O80" i="10"/>
  <c r="I45" i="11" s="1"/>
  <c r="J36" i="6"/>
  <c r="O71" i="5"/>
  <c r="I36" i="6" s="1"/>
  <c r="K72" i="5"/>
  <c r="J63" i="11"/>
  <c r="K99" i="10"/>
  <c r="O98" i="10"/>
  <c r="I63" i="11" s="1"/>
  <c r="J46" i="11" l="1"/>
  <c r="K82" i="10"/>
  <c r="O81" i="10"/>
  <c r="I46" i="11" s="1"/>
  <c r="J64" i="11"/>
  <c r="K100" i="10"/>
  <c r="O99" i="10"/>
  <c r="I64" i="11" s="1"/>
  <c r="J37" i="6"/>
  <c r="O72" i="5"/>
  <c r="K73" i="5"/>
  <c r="J47" i="11" l="1"/>
  <c r="K83" i="10"/>
  <c r="O82" i="10"/>
  <c r="I47" i="11" s="1"/>
  <c r="J38" i="6"/>
  <c r="K74" i="5"/>
  <c r="O73" i="5"/>
  <c r="I38" i="6" s="1"/>
  <c r="I37" i="6"/>
  <c r="J65" i="11"/>
  <c r="K101" i="10"/>
  <c r="O100" i="10"/>
  <c r="I65" i="11" s="1"/>
  <c r="J48" i="11" l="1"/>
  <c r="K84" i="10"/>
  <c r="O83" i="10"/>
  <c r="I48" i="11" s="1"/>
  <c r="J66" i="11"/>
  <c r="K102" i="10"/>
  <c r="O101" i="10"/>
  <c r="I66" i="11" s="1"/>
  <c r="J39" i="6"/>
  <c r="O74" i="5"/>
  <c r="K75" i="5"/>
  <c r="O84" i="10" l="1"/>
  <c r="I49" i="11" s="1"/>
  <c r="K85" i="10"/>
  <c r="J49" i="11"/>
  <c r="J40" i="6"/>
  <c r="O75" i="5"/>
  <c r="I40" i="6" s="1"/>
  <c r="K76" i="5"/>
  <c r="J67" i="11"/>
  <c r="K103" i="10"/>
  <c r="O102" i="10"/>
  <c r="I67" i="11" s="1"/>
  <c r="I39" i="6"/>
  <c r="K86" i="10" l="1"/>
  <c r="J50" i="11"/>
  <c r="O85" i="10"/>
  <c r="I50" i="11" s="1"/>
  <c r="J41" i="6"/>
  <c r="O76" i="5"/>
  <c r="K77" i="5"/>
  <c r="J68" i="11"/>
  <c r="K104" i="10"/>
  <c r="O103" i="10"/>
  <c r="I68" i="11" s="1"/>
  <c r="O86" i="10" l="1"/>
  <c r="I51" i="11" s="1"/>
  <c r="J51" i="11"/>
  <c r="K87" i="10"/>
  <c r="J69" i="11"/>
  <c r="K105" i="10"/>
  <c r="O104" i="10"/>
  <c r="I69" i="11" s="1"/>
  <c r="I41" i="6"/>
  <c r="J42" i="6"/>
  <c r="K78" i="5"/>
  <c r="O77" i="5"/>
  <c r="I42" i="6" s="1"/>
  <c r="K88" i="10" l="1"/>
  <c r="J52" i="11"/>
  <c r="O87" i="10"/>
  <c r="I52" i="11" s="1"/>
  <c r="J70" i="11"/>
  <c r="K106" i="10"/>
  <c r="O105" i="10"/>
  <c r="I70" i="11" s="1"/>
  <c r="J43" i="6"/>
  <c r="K79" i="5"/>
  <c r="O78" i="5"/>
  <c r="I43" i="6" s="1"/>
  <c r="K89" i="10" l="1"/>
  <c r="K90" i="10" s="1"/>
  <c r="J53" i="11"/>
  <c r="O88" i="10"/>
  <c r="I53" i="11" s="1"/>
  <c r="J44" i="6"/>
  <c r="K80" i="5"/>
  <c r="O79" i="5"/>
  <c r="I44" i="6" s="1"/>
  <c r="J71" i="11"/>
  <c r="K107" i="10"/>
  <c r="O106" i="10"/>
  <c r="I71" i="11" s="1"/>
  <c r="K91" i="10" l="1"/>
  <c r="K92" i="10" s="1"/>
  <c r="O90" i="10"/>
  <c r="I55" i="11" s="1"/>
  <c r="J55" i="11"/>
  <c r="J54" i="11"/>
  <c r="O89" i="10"/>
  <c r="I54" i="11" s="1"/>
  <c r="J72" i="11"/>
  <c r="K108" i="10"/>
  <c r="O107" i="10"/>
  <c r="I72" i="11" s="1"/>
  <c r="J45" i="6"/>
  <c r="O80" i="5"/>
  <c r="I45" i="6" s="1"/>
  <c r="K81" i="5"/>
  <c r="K93" i="10" l="1"/>
  <c r="J57" i="11"/>
  <c r="O92" i="10"/>
  <c r="I57" i="11" s="1"/>
  <c r="O91" i="10"/>
  <c r="I56" i="11" s="1"/>
  <c r="J56" i="11"/>
  <c r="J73" i="11"/>
  <c r="K109" i="10"/>
  <c r="O108" i="10"/>
  <c r="I73" i="11" s="1"/>
  <c r="J46" i="6"/>
  <c r="K82" i="5"/>
  <c r="O81" i="5"/>
  <c r="I46" i="6" s="1"/>
  <c r="K94" i="10" l="1"/>
  <c r="J58" i="11"/>
  <c r="O93" i="10"/>
  <c r="I58" i="11" s="1"/>
  <c r="J47" i="6"/>
  <c r="K83" i="5"/>
  <c r="O82" i="5"/>
  <c r="I47" i="6" s="1"/>
  <c r="J74" i="11"/>
  <c r="O109" i="10"/>
  <c r="O94" i="10" l="1"/>
  <c r="I59" i="11" s="1"/>
  <c r="J59" i="11"/>
  <c r="K95" i="10"/>
  <c r="J48" i="6"/>
  <c r="O83" i="5"/>
  <c r="I48" i="6" s="1"/>
  <c r="K84" i="5"/>
  <c r="I74" i="11"/>
  <c r="O95" i="10" l="1"/>
  <c r="J60" i="11"/>
  <c r="J49" i="6"/>
  <c r="K85" i="5"/>
  <c r="O84" i="5"/>
  <c r="I49" i="6" s="1"/>
  <c r="I60" i="11" l="1"/>
  <c r="B17" i="11" s="1"/>
  <c r="B19" i="11" s="1"/>
  <c r="B20" i="11" s="1"/>
  <c r="O110" i="10"/>
  <c r="J50" i="6"/>
  <c r="O85" i="5"/>
  <c r="I50" i="6" s="1"/>
  <c r="K86" i="5"/>
  <c r="J51" i="6" l="1"/>
  <c r="K87" i="5"/>
  <c r="O86" i="5"/>
  <c r="I51" i="6" s="1"/>
  <c r="J52" i="6" l="1"/>
  <c r="O87" i="5"/>
  <c r="I52" i="6" s="1"/>
  <c r="K88" i="5"/>
  <c r="J53" i="6" l="1"/>
  <c r="O88" i="5"/>
  <c r="I53" i="6" s="1"/>
  <c r="K89" i="5"/>
  <c r="J54" i="6" l="1"/>
  <c r="K90" i="5"/>
  <c r="O89" i="5"/>
  <c r="I54" i="6" s="1"/>
  <c r="J55" i="6" l="1"/>
  <c r="K91" i="5"/>
  <c r="O90" i="5"/>
  <c r="I55" i="6" s="1"/>
  <c r="J56" i="6" l="1"/>
  <c r="K92" i="5"/>
  <c r="K93" i="5" s="1"/>
  <c r="O91" i="5"/>
  <c r="I56" i="6" s="1"/>
  <c r="J57" i="6" l="1"/>
  <c r="O92" i="5"/>
  <c r="I57" i="6" s="1"/>
  <c r="J58" i="6" l="1"/>
  <c r="O93" i="5"/>
  <c r="I58" i="6" s="1"/>
  <c r="K94" i="5"/>
  <c r="J59" i="6" l="1"/>
  <c r="O94" i="5"/>
  <c r="I59" i="6" s="1"/>
  <c r="K95" i="5"/>
  <c r="J60" i="6" l="1"/>
  <c r="O95" i="5"/>
  <c r="I60" i="6" s="1"/>
  <c r="K96" i="5"/>
  <c r="J61" i="6" l="1"/>
  <c r="O96" i="5"/>
  <c r="I61" i="6" s="1"/>
  <c r="K97" i="5"/>
  <c r="J62" i="6" l="1"/>
  <c r="O97" i="5"/>
  <c r="I62" i="6" s="1"/>
  <c r="K98" i="5"/>
  <c r="J63" i="6" l="1"/>
  <c r="K99" i="5"/>
  <c r="O98" i="5"/>
  <c r="I63" i="6" s="1"/>
  <c r="J64" i="6" l="1"/>
  <c r="O99" i="5"/>
  <c r="I64" i="6" s="1"/>
  <c r="K100" i="5"/>
  <c r="J65" i="6" l="1"/>
  <c r="O100" i="5"/>
  <c r="I65" i="6" s="1"/>
  <c r="K101" i="5"/>
  <c r="J66" i="6" l="1"/>
  <c r="K102" i="5"/>
  <c r="O101" i="5"/>
  <c r="I66" i="6" s="1"/>
  <c r="J67" i="6" l="1"/>
  <c r="O102" i="5"/>
  <c r="I67" i="6" s="1"/>
  <c r="K103" i="5"/>
  <c r="B17" i="6" l="1"/>
  <c r="J68" i="6"/>
  <c r="O103" i="5"/>
  <c r="I68" i="6" s="1"/>
  <c r="K104" i="5"/>
  <c r="B19" i="6" l="1"/>
  <c r="B20" i="6" s="1"/>
  <c r="J69" i="6"/>
  <c r="O104" i="5"/>
  <c r="I69" i="6" s="1"/>
  <c r="K105" i="5"/>
  <c r="J70" i="6" l="1"/>
  <c r="K106" i="5"/>
  <c r="O105" i="5"/>
  <c r="I70" i="6" s="1"/>
  <c r="J71" i="6" l="1"/>
  <c r="K107" i="5"/>
  <c r="O106" i="5"/>
  <c r="I71" i="6" s="1"/>
  <c r="J72" i="6" l="1"/>
  <c r="O107" i="5"/>
  <c r="I72" i="6" s="1"/>
  <c r="K108" i="5"/>
  <c r="J73" i="6" l="1"/>
  <c r="K109" i="5"/>
  <c r="O108" i="5"/>
  <c r="I73" i="6" s="1"/>
  <c r="J74" i="6" l="1"/>
  <c r="O109" i="5"/>
  <c r="I74" i="6" l="1"/>
  <c r="O110" i="5"/>
</calcChain>
</file>

<file path=xl/sharedStrings.xml><?xml version="1.0" encoding="utf-8"?>
<sst xmlns="http://schemas.openxmlformats.org/spreadsheetml/2006/main" count="401" uniqueCount="186">
  <si>
    <t>Shear strain amplitude</t>
  </si>
  <si>
    <r>
      <rPr>
        <sz val="11"/>
        <color theme="1"/>
        <rFont val="Symbol"/>
        <family val="1"/>
        <charset val="2"/>
      </rPr>
      <t>g</t>
    </r>
    <r>
      <rPr>
        <vertAlign val="subscript"/>
        <sz val="11"/>
        <color theme="1"/>
        <rFont val="Calibri"/>
        <family val="2"/>
        <scheme val="minor"/>
      </rPr>
      <t>c</t>
    </r>
  </si>
  <si>
    <t>%</t>
  </si>
  <si>
    <r>
      <t>log(</t>
    </r>
    <r>
      <rPr>
        <sz val="11"/>
        <color theme="1"/>
        <rFont val="Symbol"/>
        <family val="1"/>
        <charset val="2"/>
      </rPr>
      <t>g</t>
    </r>
    <r>
      <rPr>
        <vertAlign val="subscript"/>
        <sz val="11"/>
        <color theme="1"/>
        <rFont val="Calibri"/>
        <family val="2"/>
        <scheme val="minor"/>
      </rPr>
      <t>c</t>
    </r>
    <r>
      <rPr>
        <sz val="11"/>
        <color theme="1"/>
        <rFont val="Calibri"/>
        <family val="2"/>
        <scheme val="minor"/>
      </rPr>
      <t>)</t>
    </r>
  </si>
  <si>
    <t>Parameter</t>
  </si>
  <si>
    <t>Unit</t>
  </si>
  <si>
    <t>Description</t>
  </si>
  <si>
    <t>Soil type no</t>
  </si>
  <si>
    <r>
      <t>H</t>
    </r>
    <r>
      <rPr>
        <vertAlign val="subscript"/>
        <sz val="11"/>
        <color theme="1"/>
        <rFont val="Calibri"/>
        <family val="2"/>
        <scheme val="minor"/>
      </rPr>
      <t>top</t>
    </r>
  </si>
  <si>
    <r>
      <t>H</t>
    </r>
    <r>
      <rPr>
        <vertAlign val="subscript"/>
        <sz val="11"/>
        <color theme="1"/>
        <rFont val="Calibri"/>
        <family val="2"/>
        <scheme val="minor"/>
      </rPr>
      <t>bottom</t>
    </r>
  </si>
  <si>
    <t>m</t>
  </si>
  <si>
    <t>Top of the layer under mudline</t>
  </si>
  <si>
    <t>Bottom of the layer under mudline</t>
  </si>
  <si>
    <t>Layer no.</t>
  </si>
  <si>
    <t>do not touch it</t>
  </si>
  <si>
    <t>ULS bending moment</t>
  </si>
  <si>
    <t>ULS shear force</t>
  </si>
  <si>
    <t>kNm</t>
  </si>
  <si>
    <t>kN</t>
  </si>
  <si>
    <t>ULS load:</t>
  </si>
  <si>
    <t>Results from COSPIN:</t>
  </si>
  <si>
    <t>output.hor_defl</t>
  </si>
  <si>
    <t>Coord(:,2)</t>
  </si>
  <si>
    <t>Top</t>
  </si>
  <si>
    <t>Bottom</t>
  </si>
  <si>
    <t>Project</t>
  </si>
  <si>
    <t>Task</t>
  </si>
  <si>
    <t>Model</t>
  </si>
  <si>
    <t>Date</t>
  </si>
  <si>
    <t>Damping calculation, soil damping</t>
  </si>
  <si>
    <t>1st order bending mode</t>
  </si>
  <si>
    <t>Input parameters</t>
  </si>
  <si>
    <t>f</t>
  </si>
  <si>
    <t>Hz</t>
  </si>
  <si>
    <t>1st mode</t>
  </si>
  <si>
    <t>w</t>
  </si>
  <si>
    <t>rad/s</t>
  </si>
  <si>
    <t>(omega_n)</t>
  </si>
  <si>
    <t>M</t>
  </si>
  <si>
    <t>kg</t>
  </si>
  <si>
    <t>(modal mass)</t>
  </si>
  <si>
    <t>g</t>
  </si>
  <si>
    <r>
      <t>m/s</t>
    </r>
    <r>
      <rPr>
        <vertAlign val="superscript"/>
        <sz val="9"/>
        <rFont val="Verdana"/>
        <family val="2"/>
      </rPr>
      <t>2</t>
    </r>
  </si>
  <si>
    <t>(gravity)</t>
  </si>
  <si>
    <t>Input parameter</t>
  </si>
  <si>
    <t>Value for calculation</t>
  </si>
  <si>
    <t>Derived parameters</t>
  </si>
  <si>
    <t>Sum</t>
  </si>
  <si>
    <t>(sum column C)</t>
  </si>
  <si>
    <t>x</t>
  </si>
  <si>
    <t>(damping ratio)</t>
  </si>
  <si>
    <t>Label -&gt;</t>
  </si>
  <si>
    <t>A</t>
  </si>
  <si>
    <t>B</t>
  </si>
  <si>
    <t>C</t>
  </si>
  <si>
    <t>D</t>
  </si>
  <si>
    <t>z</t>
  </si>
  <si>
    <t>y</t>
  </si>
  <si>
    <t>Ks</t>
  </si>
  <si>
    <t>BAAD</t>
  </si>
  <si>
    <r>
      <rPr>
        <b/>
        <sz val="9"/>
        <rFont val="GreekC"/>
      </rPr>
      <t>x</t>
    </r>
    <r>
      <rPr>
        <vertAlign val="subscript"/>
        <sz val="9"/>
        <rFont val="Verdana"/>
        <family val="2"/>
      </rPr>
      <t>smd</t>
    </r>
  </si>
  <si>
    <t>[mMSL]</t>
  </si>
  <si>
    <t>[-]</t>
  </si>
  <si>
    <t>[kN/m]</t>
  </si>
  <si>
    <t>[N/m]</t>
  </si>
  <si>
    <t>[%]</t>
  </si>
  <si>
    <t>Total modal virtual mass</t>
  </si>
  <si>
    <t>Location</t>
  </si>
  <si>
    <t>Coordinate of the node</t>
  </si>
  <si>
    <t>Horizontal deflection</t>
  </si>
  <si>
    <t>p-y secant stiffness</t>
  </si>
  <si>
    <t>[m]</t>
  </si>
  <si>
    <t>[kN/m/m]</t>
  </si>
  <si>
    <t>output.ks</t>
  </si>
  <si>
    <t>node number</t>
  </si>
  <si>
    <t>Level</t>
  </si>
  <si>
    <t>Node number</t>
  </si>
  <si>
    <t>Level below mudline</t>
  </si>
  <si>
    <t>Mudline level</t>
  </si>
  <si>
    <t>[Hz]</t>
  </si>
  <si>
    <t>[kg]</t>
  </si>
  <si>
    <t>OD</t>
  </si>
  <si>
    <t>Pile outer diameter under mudline</t>
  </si>
  <si>
    <t>v</t>
  </si>
  <si>
    <t>Number of the row in damping ratio table</t>
  </si>
  <si>
    <t>Damping ratio</t>
  </si>
  <si>
    <t>node number in SACS</t>
  </si>
  <si>
    <t>Depth below mudline</t>
  </si>
  <si>
    <t>Strain</t>
  </si>
  <si>
    <r>
      <t xml:space="preserve"> </t>
    </r>
    <r>
      <rPr>
        <sz val="11"/>
        <color theme="1"/>
        <rFont val="Symbol"/>
        <family val="1"/>
        <charset val="2"/>
      </rPr>
      <t>x</t>
    </r>
    <r>
      <rPr>
        <vertAlign val="subscript"/>
        <sz val="11"/>
        <color theme="1"/>
        <rFont val="Calibri"/>
        <family val="2"/>
        <scheme val="minor"/>
      </rPr>
      <t>smd</t>
    </r>
  </si>
  <si>
    <r>
      <t>K</t>
    </r>
    <r>
      <rPr>
        <vertAlign val="subscript"/>
        <sz val="11"/>
        <color theme="1"/>
        <rFont val="Calibri"/>
        <family val="2"/>
        <scheme val="minor"/>
      </rPr>
      <t>s</t>
    </r>
    <r>
      <rPr>
        <sz val="11"/>
        <color theme="1"/>
        <rFont val="Calibri"/>
        <family val="2"/>
        <scheme val="minor"/>
      </rPr>
      <t>(z</t>
    </r>
    <r>
      <rPr>
        <vertAlign val="subscript"/>
        <sz val="11"/>
        <color theme="1"/>
        <rFont val="Calibri"/>
        <family val="2"/>
        <scheme val="minor"/>
      </rPr>
      <t>i</t>
    </r>
    <r>
      <rPr>
        <sz val="11"/>
        <color theme="1"/>
        <rFont val="Calibri"/>
        <family val="2"/>
        <scheme val="minor"/>
      </rPr>
      <t>)</t>
    </r>
  </si>
  <si>
    <r>
      <t xml:space="preserve"> </t>
    </r>
    <r>
      <rPr>
        <sz val="11"/>
        <color theme="1"/>
        <rFont val="Symbol"/>
        <family val="1"/>
        <charset val="2"/>
      </rPr>
      <t>y</t>
    </r>
    <r>
      <rPr>
        <sz val="11"/>
        <color theme="1"/>
        <rFont val="Calibri"/>
        <family val="2"/>
        <scheme val="minor"/>
      </rPr>
      <t>(z</t>
    </r>
    <r>
      <rPr>
        <vertAlign val="subscript"/>
        <sz val="11"/>
        <color theme="1"/>
        <rFont val="Calibri"/>
        <family val="2"/>
        <scheme val="minor"/>
      </rPr>
      <t>i</t>
    </r>
    <r>
      <rPr>
        <sz val="11"/>
        <color theme="1"/>
        <rFont val="Calibri"/>
        <family val="2"/>
        <scheme val="minor"/>
      </rPr>
      <t>)</t>
    </r>
  </si>
  <si>
    <t>soil spring stiffness at depth zi</t>
  </si>
  <si>
    <t>C=B*A*A*D</t>
  </si>
  <si>
    <t>Damping ratio without N/A</t>
  </si>
  <si>
    <t>sum</t>
  </si>
  <si>
    <t>http://www.cowiportal.com/com/c000327/Documents/05 Technical development/03. Competence Groups/07. GEO/03. Areas of expertise/08. SSI/TN</t>
  </si>
  <si>
    <t>Input</t>
  </si>
  <si>
    <t>General</t>
  </si>
  <si>
    <t>Soil profile</t>
  </si>
  <si>
    <t>COSPIN results</t>
  </si>
  <si>
    <t>Results for report</t>
  </si>
  <si>
    <t>STRU</t>
  </si>
  <si>
    <t>GEO</t>
  </si>
  <si>
    <t>Process:</t>
  </si>
  <si>
    <t>Brief description</t>
  </si>
  <si>
    <t>Please do not touch it.</t>
  </si>
  <si>
    <t>The results can be used in the report as i.e. Appendix.</t>
  </si>
  <si>
    <t>Undamped modal natural frequency</t>
  </si>
  <si>
    <t>by</t>
  </si>
  <si>
    <t>General information of the location are needed from structure team.</t>
  </si>
  <si>
    <t>Calculation</t>
  </si>
  <si>
    <t>The damping ratios of different soil types are needed from geotechnical team.</t>
  </si>
  <si>
    <t>The soil profiles are needed from geotechnical team.</t>
  </si>
  <si>
    <t>The results from COSPIN are needed from geotechnical team.</t>
  </si>
  <si>
    <t>The damping ratios depending on the shear strain amplitude of different soil types are given in this sheet.</t>
  </si>
  <si>
    <t>The results from COSPIN are given in this sheet. Currently the number of the nodes are limited to 100.</t>
  </si>
  <si>
    <t>The results of eigenfrequency calculation are given in this sheet. Currently the number of the nodes are limited to 100. The node positions should not be identical with the node position in sheet 1.5.</t>
  </si>
  <si>
    <t>Colour coding:</t>
  </si>
  <si>
    <t>Object of spreadsheet:</t>
  </si>
  <si>
    <t>Contributions to modal damping from other sources such as structural damping in the steel and hydrodynamic damping are not detailed in this spreadsheet.</t>
  </si>
  <si>
    <t>Determination of the soil contribution to the modal damping for use in load iteration models.</t>
  </si>
  <si>
    <t>COWIs input to load iteration models with regards to modal damping typically covers hydrodynamic damping, soil damping and steel damping.</t>
  </si>
  <si>
    <t>need input from GEO</t>
  </si>
  <si>
    <t>Specific damping ratio of soil</t>
  </si>
  <si>
    <t>Characteristic ULS load</t>
  </si>
  <si>
    <t>Applied load for damping predictions</t>
  </si>
  <si>
    <t>Percentage of ULS load applied</t>
  </si>
  <si>
    <t>Bending moment applied in COSPIN</t>
  </si>
  <si>
    <t>Shear force</t>
  </si>
  <si>
    <t>The specific damping ratio depends on the type of soil and soil properties (coarse-grained/fine-grained, plasticity index, overburden stress, OCR, rock/soil, etc.). See the following for determination of specific damping ratio:</t>
  </si>
  <si>
    <t>\\www.cowiportal.com\DavWWWRoot\com\c000327\Documents\05 Technical development\03. Competence Groups\07. GEO\03. Areas of expertise\08. SSI\development\damping ratio database.xlsx</t>
  </si>
  <si>
    <t>Typically the percentage is set to 10% but it may depend on the project. The load shall be representative for the fatigue load cases and therefore the percentage will be determined with main input for STRUC.</t>
  </si>
  <si>
    <t>At node</t>
  </si>
  <si>
    <t>Modal shape from SACS</t>
  </si>
  <si>
    <t>Value of the modal shape at depth zi</t>
  </si>
  <si>
    <t>-</t>
  </si>
  <si>
    <t>Poisson ratio</t>
  </si>
  <si>
    <t>Factor to convert pile displacement to shear strain. 2.5 for clays and 3-5 coarse-grained materials</t>
  </si>
  <si>
    <t>Poisson ratio (nomally 0.3)</t>
  </si>
  <si>
    <t>need input from STRU</t>
  </si>
  <si>
    <t>Reference level</t>
  </si>
  <si>
    <t>Mode shape 2 from SACS, i.e. displacement relatively to displacement at RNA</t>
  </si>
  <si>
    <t>Factor to convert from pile displ. to shear strain</t>
  </si>
  <si>
    <t>is the numbering of the soil used in sheet 1.4</t>
  </si>
  <si>
    <t>&lt;-</t>
  </si>
  <si>
    <t>Description of the soil</t>
  </si>
  <si>
    <t>Soil type number, please do not touch it</t>
  </si>
  <si>
    <t>for information only, can be updated depending on projects. It has no influence on the results</t>
  </si>
  <si>
    <t>Mode shape 1 from SACS, i.e. displacement relatively to displacement at RNA</t>
  </si>
  <si>
    <t>The modal shape from SACS is currently divided by 2.54. This factor is due to some unit issues in SACS. However, please check for each project with STR that this division shall in fact be done.</t>
  </si>
  <si>
    <t>The modal damping due to damping in the soil is determined by applying the methodology of Cook and Vandiver, however, making room for a variation of the specific damping of soil with depth below seabed.</t>
  </si>
  <si>
    <t>Details of the theory and background please see the technical note (OWTD-GEO-03-TN-001)</t>
  </si>
  <si>
    <t>Calculations Modal shape 1</t>
  </si>
  <si>
    <t>Calculations Modal shape 2</t>
  </si>
  <si>
    <t>Calculations are carried out for the 1st bending mode</t>
  </si>
  <si>
    <t>Calculations are carried out for the 2nd bending mode</t>
  </si>
  <si>
    <t>1.2.1</t>
  </si>
  <si>
    <t>1.2.2</t>
  </si>
  <si>
    <t xml:space="preserve">Modal shape </t>
  </si>
  <si>
    <t>Modal shape input for 1st bending mode. The results of eigenfrequency calculation are needed from structure team.</t>
  </si>
  <si>
    <t>Modal shape input for 2nd bending mode. The results of eigenfrequency calculation are needed from structure team.</t>
  </si>
  <si>
    <t>Results for Modal shape 1</t>
  </si>
  <si>
    <t>Results for Modal shape 2</t>
  </si>
  <si>
    <t>Results for 1st bending mode. The results can be used in the report as i.e. Appendix</t>
  </si>
  <si>
    <t>Results for 2nd bending mode. The results can be used in the report as i.e. Appendix</t>
  </si>
  <si>
    <t>A modal shape value at mudline and at pile is required. Please insert, otherwise program will report an error.</t>
  </si>
  <si>
    <t>Be aware that rounding of modal shape and roundaing of levels from COSPIN can potentially cause errors. Try to increase the level of the first modal shape value by +0.001 and decrease the level of the last modal shape value by -0.001 in case of problems.</t>
  </si>
  <si>
    <t>3rd order bending mode</t>
  </si>
  <si>
    <t>For soil damping values please refer to the excel sheet "damping values" and the pdf "damping value justification"</t>
  </si>
  <si>
    <t>PI=200</t>
  </si>
  <si>
    <t>PI=100</t>
  </si>
  <si>
    <t>CLAY</t>
  </si>
  <si>
    <t>TILL</t>
  </si>
  <si>
    <t>WITH LAB</t>
  </si>
  <si>
    <t>PI = 0</t>
  </si>
  <si>
    <t>01a</t>
  </si>
  <si>
    <t>02b</t>
  </si>
  <si>
    <t>11a</t>
  </si>
  <si>
    <t>12a</t>
  </si>
  <si>
    <t>21a</t>
  </si>
  <si>
    <t>23d</t>
  </si>
  <si>
    <t>Empire Wind</t>
  </si>
  <si>
    <t>LOC30 - FLS</t>
  </si>
  <si>
    <t>Horizontal Force applied</t>
  </si>
  <si>
    <t>Moment applied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</si>
</sst>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000"/>
    <numFmt numFmtId="166" formatCode="0.00000"/>
    <numFmt numFmtId="167" formatCode="0.0%"/>
    <numFmt numFmtId="168" formatCode="0.000000"/>
  </numFmts>
  <fonts count="22">
    <font>
      <sz val="11"/>
      <color theme="1"/>
      <name val="Calibri"/>
      <family val="2"/>
      <scheme val="minor"/>
    </font>
    <font>
      <sz val="11"/>
      <color theme="1"/>
      <name val="Symbol"/>
      <family val="1"/>
      <charset val="2"/>
    </font>
    <font>
      <vertAlign val="subscript"/>
      <sz val="11"/>
      <color theme="1"/>
      <name val="Calibri"/>
      <family val="2"/>
      <scheme val="minor"/>
    </font>
    <font>
      <b/>
      <sz val="11"/>
      <color theme="1"/>
      <name val="Calibri"/>
      <family val="2"/>
      <scheme val="minor"/>
    </font>
    <font>
      <sz val="9"/>
      <color theme="1"/>
      <name val="Verdana"/>
      <family val="2"/>
    </font>
    <font>
      <sz val="11"/>
      <color theme="1"/>
      <name val="Verdana"/>
      <family val="2"/>
    </font>
    <font>
      <b/>
      <sz val="9"/>
      <color theme="1"/>
      <name val="Verdana"/>
      <family val="2"/>
    </font>
    <font>
      <sz val="9"/>
      <name val="Verdana"/>
      <family val="2"/>
    </font>
    <font>
      <sz val="9"/>
      <name val="GreekC"/>
    </font>
    <font>
      <vertAlign val="superscript"/>
      <sz val="9"/>
      <name val="Verdana"/>
      <family val="2"/>
    </font>
    <font>
      <sz val="9"/>
      <color theme="1"/>
      <name val="GreekC"/>
    </font>
    <font>
      <b/>
      <sz val="9"/>
      <name val="GreekC"/>
    </font>
    <font>
      <vertAlign val="subscript"/>
      <sz val="9"/>
      <name val="Verdana"/>
      <family val="2"/>
    </font>
    <font>
      <b/>
      <sz val="9"/>
      <color theme="1"/>
      <name val="Symbol"/>
      <family val="1"/>
      <charset val="2"/>
    </font>
    <font>
      <b/>
      <sz val="11"/>
      <color rgb="FFFF0000"/>
      <name val="Calibri"/>
      <family val="2"/>
      <scheme val="minor"/>
    </font>
    <font>
      <sz val="11"/>
      <color rgb="FFFF0000"/>
      <name val="Calibri"/>
      <family val="2"/>
      <scheme val="minor"/>
    </font>
    <font>
      <u/>
      <sz val="11"/>
      <color theme="10"/>
      <name val="Calibri"/>
      <family val="2"/>
      <scheme val="minor"/>
    </font>
    <font>
      <sz val="11"/>
      <name val="Calibri"/>
      <family val="2"/>
      <scheme val="minor"/>
    </font>
    <font>
      <u/>
      <sz val="11"/>
      <name val="Calibri"/>
      <family val="2"/>
      <scheme val="minor"/>
    </font>
    <font>
      <sz val="11"/>
      <color rgb="FFC7254E"/>
      <name val="Courier New"/>
      <family val="3"/>
    </font>
    <font>
      <sz val="11"/>
      <color rgb="FF00B050"/>
      <name val="Calibri"/>
      <family val="2"/>
      <scheme val="minor"/>
    </font>
    <font>
      <sz val="11"/>
      <color rgb="FF00B0F0"/>
      <name val="Calibri"/>
      <family val="2"/>
      <scheme val="minor"/>
    </font>
  </fonts>
  <fills count="9">
    <fill>
      <patternFill patternType="none"/>
    </fill>
    <fill>
      <patternFill patternType="gray125"/>
    </fill>
    <fill>
      <patternFill patternType="solid">
        <fgColor theme="9" tint="0.79998168889431442"/>
        <bgColor indexed="64"/>
      </patternFill>
    </fill>
    <fill>
      <patternFill patternType="solid">
        <fgColor theme="6"/>
        <bgColor indexed="64"/>
      </patternFill>
    </fill>
    <fill>
      <patternFill patternType="solid">
        <fgColor theme="9"/>
        <bgColor indexed="64"/>
      </patternFill>
    </fill>
    <fill>
      <patternFill patternType="solid">
        <fgColor theme="8" tint="0.79998168889431442"/>
        <bgColor indexed="64"/>
      </patternFill>
    </fill>
    <fill>
      <patternFill patternType="solid">
        <fgColor rgb="FF00B050"/>
        <bgColor indexed="64"/>
      </patternFill>
    </fill>
    <fill>
      <patternFill patternType="solid">
        <fgColor theme="6" tint="0.79998168889431442"/>
        <bgColor indexed="64"/>
      </patternFill>
    </fill>
    <fill>
      <patternFill patternType="solid">
        <fgColor rgb="FFFFFF00"/>
        <bgColor indexed="64"/>
      </patternFill>
    </fill>
  </fills>
  <borders count="44">
    <border>
      <left/>
      <right/>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s>
  <cellStyleXfs count="4">
    <xf numFmtId="0" fontId="0" fillId="0" borderId="0"/>
    <xf numFmtId="0" fontId="4" fillId="0" borderId="0"/>
    <xf numFmtId="9" fontId="4" fillId="0" borderId="0" applyFont="0" applyFill="0" applyBorder="0" applyAlignment="0" applyProtection="0"/>
    <xf numFmtId="0" fontId="16" fillId="0" borderId="0" applyNumberFormat="0" applyFill="0" applyBorder="0" applyAlignment="0" applyProtection="0"/>
  </cellStyleXfs>
  <cellXfs count="224">
    <xf numFmtId="0" fontId="0" fillId="0" borderId="0" xfId="0"/>
    <xf numFmtId="0" fontId="0" fillId="2" borderId="0" xfId="0" applyFill="1"/>
    <xf numFmtId="2" fontId="0" fillId="0" borderId="0" xfId="0" applyNumberFormat="1"/>
    <xf numFmtId="0" fontId="0" fillId="0" borderId="0" xfId="0" applyBorder="1"/>
    <xf numFmtId="0" fontId="0" fillId="0" borderId="3" xfId="0" applyBorder="1"/>
    <xf numFmtId="0" fontId="0" fillId="2" borderId="3" xfId="0" applyFill="1" applyBorder="1" applyAlignment="1">
      <alignment horizontal="center"/>
    </xf>
    <xf numFmtId="0" fontId="0" fillId="2" borderId="3" xfId="0" applyFill="1" applyBorder="1"/>
    <xf numFmtId="0" fontId="0" fillId="0" borderId="3" xfId="0" applyBorder="1" applyAlignment="1">
      <alignment horizontal="center"/>
    </xf>
    <xf numFmtId="0" fontId="3" fillId="0" borderId="0" xfId="0" applyFont="1"/>
    <xf numFmtId="9" fontId="0" fillId="0" borderId="0" xfId="0" applyNumberFormat="1"/>
    <xf numFmtId="11" fontId="0" fillId="2" borderId="0" xfId="0" applyNumberFormat="1" applyFill="1"/>
    <xf numFmtId="0" fontId="0" fillId="0" borderId="0" xfId="0" applyAlignment="1">
      <alignment vertical="center"/>
    </xf>
    <xf numFmtId="0" fontId="0" fillId="0" borderId="0" xfId="0" applyAlignment="1">
      <alignment horizontal="left" vertical="center"/>
    </xf>
    <xf numFmtId="0" fontId="6" fillId="0" borderId="12" xfId="1" applyFont="1" applyFill="1" applyBorder="1" applyAlignment="1">
      <alignment vertical="center"/>
    </xf>
    <xf numFmtId="0" fontId="4" fillId="0" borderId="15" xfId="1" applyFill="1" applyBorder="1" applyAlignment="1">
      <alignment vertical="center"/>
    </xf>
    <xf numFmtId="0" fontId="4" fillId="0" borderId="17" xfId="1" applyFill="1" applyBorder="1" applyAlignment="1">
      <alignment vertical="center"/>
    </xf>
    <xf numFmtId="0" fontId="4" fillId="0" borderId="14" xfId="1" applyBorder="1" applyAlignment="1">
      <alignment vertical="center"/>
    </xf>
    <xf numFmtId="0" fontId="4" fillId="0" borderId="16" xfId="1" applyBorder="1" applyAlignment="1">
      <alignment vertical="center"/>
    </xf>
    <xf numFmtId="0" fontId="4" fillId="0" borderId="19" xfId="1" applyBorder="1" applyAlignment="1">
      <alignment vertical="center"/>
    </xf>
    <xf numFmtId="0" fontId="7" fillId="0" borderId="13" xfId="1" applyFont="1" applyFill="1" applyBorder="1" applyAlignment="1">
      <alignment vertical="center"/>
    </xf>
    <xf numFmtId="164" fontId="7" fillId="0" borderId="0" xfId="1" applyNumberFormat="1" applyFont="1" applyFill="1" applyBorder="1" applyAlignment="1">
      <alignment horizontal="center" vertical="center"/>
    </xf>
    <xf numFmtId="0" fontId="7" fillId="0" borderId="0" xfId="1" applyFont="1" applyFill="1" applyBorder="1" applyAlignment="1">
      <alignment vertical="center"/>
    </xf>
    <xf numFmtId="0" fontId="7" fillId="0" borderId="18" xfId="1" applyFont="1" applyFill="1" applyBorder="1" applyAlignment="1">
      <alignment vertical="center"/>
    </xf>
    <xf numFmtId="0" fontId="8" fillId="0" borderId="13" xfId="1" applyFont="1" applyFill="1" applyBorder="1" applyAlignment="1">
      <alignment vertical="center"/>
    </xf>
    <xf numFmtId="1" fontId="7" fillId="0" borderId="0" xfId="1" applyNumberFormat="1" applyFont="1" applyFill="1" applyBorder="1" applyAlignment="1">
      <alignment horizontal="center" vertical="center"/>
    </xf>
    <xf numFmtId="0" fontId="7" fillId="0" borderId="0" xfId="1" applyFont="1" applyFill="1" applyBorder="1" applyAlignment="1">
      <alignment horizontal="center" vertical="center"/>
    </xf>
    <xf numFmtId="0" fontId="7" fillId="0" borderId="14" xfId="1" applyFont="1" applyFill="1" applyBorder="1" applyAlignment="1">
      <alignment vertical="center"/>
    </xf>
    <xf numFmtId="0" fontId="7" fillId="0" borderId="16" xfId="1" applyFont="1" applyFill="1" applyBorder="1" applyAlignment="1">
      <alignment horizontal="center" vertical="center"/>
    </xf>
    <xf numFmtId="0" fontId="7" fillId="0" borderId="16" xfId="1" applyFont="1" applyFill="1" applyBorder="1" applyAlignment="1">
      <alignment vertical="center"/>
    </xf>
    <xf numFmtId="0" fontId="7" fillId="0" borderId="19" xfId="1" applyFont="1" applyFill="1" applyBorder="1" applyAlignment="1">
      <alignment vertical="center"/>
    </xf>
    <xf numFmtId="0" fontId="0" fillId="0" borderId="0" xfId="0" applyFill="1"/>
    <xf numFmtId="0" fontId="6" fillId="0" borderId="12" xfId="1" applyFont="1" applyBorder="1" applyAlignment="1">
      <alignment vertical="center"/>
    </xf>
    <xf numFmtId="0" fontId="4" fillId="0" borderId="15" xfId="1" applyBorder="1" applyAlignment="1">
      <alignment horizontal="center" vertical="center"/>
    </xf>
    <xf numFmtId="0" fontId="4" fillId="0" borderId="15" xfId="1" applyBorder="1" applyAlignment="1">
      <alignment vertical="center"/>
    </xf>
    <xf numFmtId="0" fontId="4" fillId="0" borderId="17" xfId="1" applyBorder="1" applyAlignment="1">
      <alignment vertical="center"/>
    </xf>
    <xf numFmtId="0" fontId="4" fillId="0" borderId="16" xfId="1" applyBorder="1" applyAlignment="1">
      <alignment horizontal="center" vertical="center"/>
    </xf>
    <xf numFmtId="0" fontId="4" fillId="0" borderId="13" xfId="1" applyBorder="1" applyAlignment="1">
      <alignment vertical="center"/>
    </xf>
    <xf numFmtId="1" fontId="4" fillId="0" borderId="0" xfId="1" applyNumberFormat="1" applyBorder="1" applyAlignment="1">
      <alignment horizontal="center" vertical="center"/>
    </xf>
    <xf numFmtId="0" fontId="4" fillId="0" borderId="0" xfId="1" applyBorder="1" applyAlignment="1">
      <alignment vertical="center"/>
    </xf>
    <xf numFmtId="0" fontId="4" fillId="0" borderId="18" xfId="1" applyBorder="1" applyAlignment="1">
      <alignment vertical="center"/>
    </xf>
    <xf numFmtId="0" fontId="4" fillId="0" borderId="13" xfId="1" applyFill="1" applyBorder="1" applyAlignment="1">
      <alignment vertical="center"/>
    </xf>
    <xf numFmtId="165" fontId="4" fillId="0" borderId="0" xfId="1" applyNumberFormat="1" applyFill="1" applyBorder="1" applyAlignment="1">
      <alignment horizontal="center" vertical="center"/>
    </xf>
    <xf numFmtId="0" fontId="4" fillId="0" borderId="0" xfId="1" applyFill="1" applyBorder="1" applyAlignment="1">
      <alignment vertical="center"/>
    </xf>
    <xf numFmtId="0" fontId="4" fillId="0" borderId="18" xfId="1" applyFill="1" applyBorder="1" applyAlignment="1">
      <alignment vertical="center"/>
    </xf>
    <xf numFmtId="165" fontId="4" fillId="0" borderId="0" xfId="1" applyNumberFormat="1" applyBorder="1" applyAlignment="1">
      <alignment horizontal="center" vertical="center"/>
    </xf>
    <xf numFmtId="10" fontId="0" fillId="4" borderId="16" xfId="2" applyNumberFormat="1" applyFont="1" applyFill="1" applyBorder="1" applyAlignment="1">
      <alignment horizontal="center" vertical="center"/>
    </xf>
    <xf numFmtId="0" fontId="4" fillId="4" borderId="16" xfId="1" applyFill="1" applyBorder="1" applyAlignment="1">
      <alignment vertical="center"/>
    </xf>
    <xf numFmtId="0" fontId="4" fillId="4" borderId="19" xfId="1" applyFill="1" applyBorder="1" applyAlignment="1">
      <alignment vertical="center"/>
    </xf>
    <xf numFmtId="0" fontId="4" fillId="3" borderId="12" xfId="1" applyFill="1" applyBorder="1" applyAlignment="1">
      <alignment horizontal="center" vertical="center"/>
    </xf>
    <xf numFmtId="164" fontId="4" fillId="3" borderId="15" xfId="1" applyNumberFormat="1" applyFill="1" applyBorder="1" applyAlignment="1">
      <alignment horizontal="center" vertical="center"/>
    </xf>
    <xf numFmtId="2" fontId="4" fillId="3" borderId="15" xfId="1" applyNumberFormat="1" applyFill="1" applyBorder="1" applyAlignment="1">
      <alignment horizontal="center" vertical="center"/>
    </xf>
    <xf numFmtId="0" fontId="4" fillId="3" borderId="15" xfId="1" applyFill="1" applyBorder="1" applyAlignment="1">
      <alignment horizontal="center" vertical="center"/>
    </xf>
    <xf numFmtId="2" fontId="4" fillId="3" borderId="13" xfId="1" applyNumberFormat="1" applyFill="1" applyBorder="1" applyAlignment="1">
      <alignment horizontal="center" vertical="center"/>
    </xf>
    <xf numFmtId="0" fontId="10" fillId="3" borderId="0" xfId="0" applyFont="1" applyFill="1" applyBorder="1" applyAlignment="1">
      <alignment horizontal="center" vertical="center"/>
    </xf>
    <xf numFmtId="2" fontId="4" fillId="3" borderId="0" xfId="1" applyNumberFormat="1" applyFill="1" applyBorder="1" applyAlignment="1">
      <alignment horizontal="center" vertical="center"/>
    </xf>
    <xf numFmtId="2" fontId="4" fillId="0" borderId="13" xfId="1" applyNumberFormat="1" applyFont="1" applyFill="1" applyBorder="1" applyAlignment="1">
      <alignment horizontal="center" vertical="center"/>
    </xf>
    <xf numFmtId="166" fontId="4" fillId="0" borderId="0" xfId="1" applyNumberFormat="1" applyFont="1" applyFill="1" applyBorder="1" applyAlignment="1">
      <alignment horizontal="center" vertical="center"/>
    </xf>
    <xf numFmtId="1" fontId="4" fillId="0" borderId="0" xfId="1" applyNumberFormat="1" applyFont="1" applyBorder="1" applyAlignment="1">
      <alignment horizontal="center" vertical="center"/>
    </xf>
    <xf numFmtId="1" fontId="4" fillId="0" borderId="0" xfId="1" applyNumberFormat="1" applyFont="1" applyFill="1" applyBorder="1" applyAlignment="1">
      <alignment horizontal="center" vertical="center"/>
    </xf>
    <xf numFmtId="2" fontId="4" fillId="0" borderId="0" xfId="1" applyNumberFormat="1" applyFont="1" applyBorder="1" applyAlignment="1">
      <alignment horizontal="center" vertical="center"/>
    </xf>
    <xf numFmtId="166" fontId="4" fillId="0" borderId="0" xfId="1" applyNumberFormat="1" applyFont="1" applyBorder="1" applyAlignment="1">
      <alignment horizontal="center" vertical="center"/>
    </xf>
    <xf numFmtId="0" fontId="4" fillId="3" borderId="17" xfId="1" applyFill="1" applyBorder="1" applyAlignment="1">
      <alignment horizontal="center" vertical="center"/>
    </xf>
    <xf numFmtId="0" fontId="8" fillId="3" borderId="18" xfId="1" applyFont="1" applyFill="1" applyBorder="1" applyAlignment="1">
      <alignment horizontal="center" vertical="center"/>
    </xf>
    <xf numFmtId="0" fontId="5" fillId="0" borderId="0" xfId="1" applyFont="1" applyFill="1" applyBorder="1"/>
    <xf numFmtId="0" fontId="0" fillId="0" borderId="0" xfId="0" applyAlignment="1">
      <alignment horizontal="center"/>
    </xf>
    <xf numFmtId="11" fontId="0" fillId="0" borderId="0" xfId="0" applyNumberFormat="1" applyFill="1"/>
    <xf numFmtId="0" fontId="0" fillId="5" borderId="0" xfId="0" applyFill="1"/>
    <xf numFmtId="0" fontId="4" fillId="0" borderId="0" xfId="1" applyFill="1"/>
    <xf numFmtId="0" fontId="4" fillId="0" borderId="0" xfId="1" applyFill="1" applyBorder="1"/>
    <xf numFmtId="0" fontId="0" fillId="0" borderId="0" xfId="0" applyAlignment="1">
      <alignment horizontal="right"/>
    </xf>
    <xf numFmtId="0" fontId="0" fillId="0" borderId="0" xfId="0" applyAlignment="1">
      <alignment horizontal="center" vertical="top"/>
    </xf>
    <xf numFmtId="0" fontId="0" fillId="0" borderId="0" xfId="0" applyAlignment="1">
      <alignment horizontal="center" vertical="top" wrapText="1"/>
    </xf>
    <xf numFmtId="0" fontId="0" fillId="0" borderId="0" xfId="0" applyAlignment="1">
      <alignment horizontal="left" vertical="top"/>
    </xf>
    <xf numFmtId="164" fontId="0" fillId="0" borderId="0" xfId="0" applyNumberFormat="1"/>
    <xf numFmtId="2" fontId="0" fillId="2" borderId="0" xfId="0" applyNumberFormat="1" applyFill="1"/>
    <xf numFmtId="0" fontId="0" fillId="0" borderId="1" xfId="0" applyFill="1" applyBorder="1"/>
    <xf numFmtId="0" fontId="0" fillId="0" borderId="0" xfId="0" applyFill="1" applyBorder="1"/>
    <xf numFmtId="0" fontId="0" fillId="0" borderId="2" xfId="0" applyFill="1" applyBorder="1"/>
    <xf numFmtId="0" fontId="0" fillId="0" borderId="0" xfId="0" applyFont="1" applyAlignment="1">
      <alignment horizontal="center" vertical="top" wrapText="1"/>
    </xf>
    <xf numFmtId="0" fontId="4" fillId="3" borderId="13" xfId="1" applyFill="1" applyBorder="1" applyAlignment="1">
      <alignment horizontal="center" vertical="center"/>
    </xf>
    <xf numFmtId="0" fontId="4" fillId="3" borderId="0" xfId="1" applyFill="1" applyBorder="1" applyAlignment="1">
      <alignment horizontal="center" vertical="center"/>
    </xf>
    <xf numFmtId="0" fontId="4" fillId="3" borderId="18" xfId="1" applyFill="1" applyBorder="1" applyAlignment="1">
      <alignment horizontal="center" vertical="center"/>
    </xf>
    <xf numFmtId="2" fontId="4" fillId="3" borderId="18" xfId="1" applyNumberFormat="1" applyFill="1" applyBorder="1" applyAlignment="1">
      <alignment horizontal="center" vertical="center"/>
    </xf>
    <xf numFmtId="2" fontId="4" fillId="0" borderId="0" xfId="1" applyNumberFormat="1" applyFont="1" applyFill="1" applyBorder="1" applyAlignment="1">
      <alignment horizontal="center" vertical="center"/>
    </xf>
    <xf numFmtId="2" fontId="4" fillId="0" borderId="12" xfId="1" applyNumberFormat="1" applyFont="1" applyFill="1" applyBorder="1" applyAlignment="1">
      <alignment horizontal="center" vertical="center"/>
    </xf>
    <xf numFmtId="166" fontId="4" fillId="0" borderId="15" xfId="1" applyNumberFormat="1" applyFont="1" applyFill="1" applyBorder="1" applyAlignment="1">
      <alignment horizontal="center" vertical="center"/>
    </xf>
    <xf numFmtId="1" fontId="4" fillId="0" borderId="15" xfId="1" applyNumberFormat="1" applyFont="1" applyFill="1" applyBorder="1" applyAlignment="1">
      <alignment horizontal="center" vertical="center"/>
    </xf>
    <xf numFmtId="2" fontId="4" fillId="0" borderId="15" xfId="1" applyNumberFormat="1" applyFont="1" applyFill="1" applyBorder="1" applyAlignment="1">
      <alignment horizontal="center" vertical="center"/>
    </xf>
    <xf numFmtId="2" fontId="4" fillId="0" borderId="17" xfId="1" applyNumberFormat="1" applyFont="1" applyFill="1" applyBorder="1" applyAlignment="1">
      <alignment horizontal="center" vertical="center"/>
    </xf>
    <xf numFmtId="2" fontId="4" fillId="0" borderId="18" xfId="1" applyNumberFormat="1" applyFont="1" applyFill="1" applyBorder="1" applyAlignment="1">
      <alignment horizontal="center" vertical="center"/>
    </xf>
    <xf numFmtId="2" fontId="4" fillId="0" borderId="12" xfId="1" applyNumberFormat="1" applyFont="1" applyBorder="1" applyAlignment="1">
      <alignment horizontal="center" vertical="center"/>
    </xf>
    <xf numFmtId="166" fontId="4" fillId="0" borderId="15" xfId="1" applyNumberFormat="1" applyFont="1" applyBorder="1" applyAlignment="1">
      <alignment horizontal="center" vertical="center"/>
    </xf>
    <xf numFmtId="1" fontId="4" fillId="0" borderId="15" xfId="1" applyNumberFormat="1" applyFont="1" applyBorder="1" applyAlignment="1">
      <alignment horizontal="center" vertical="center"/>
    </xf>
    <xf numFmtId="2" fontId="4" fillId="0" borderId="15" xfId="1" applyNumberFormat="1" applyFont="1" applyBorder="1" applyAlignment="1">
      <alignment horizontal="center" vertical="center"/>
    </xf>
    <xf numFmtId="2" fontId="4" fillId="0" borderId="17" xfId="1" applyNumberFormat="1" applyFont="1" applyBorder="1" applyAlignment="1">
      <alignment horizontal="center" vertical="center"/>
    </xf>
    <xf numFmtId="2" fontId="4" fillId="0" borderId="13" xfId="1" applyNumberFormat="1" applyFont="1" applyBorder="1" applyAlignment="1">
      <alignment horizontal="center" vertical="center"/>
    </xf>
    <xf numFmtId="2" fontId="4" fillId="0" borderId="18" xfId="1" applyNumberFormat="1" applyFont="1" applyBorder="1" applyAlignment="1">
      <alignment horizontal="center" vertical="center"/>
    </xf>
    <xf numFmtId="2" fontId="4" fillId="0" borderId="14" xfId="1" applyNumberFormat="1" applyFont="1" applyBorder="1" applyAlignment="1">
      <alignment horizontal="center" vertical="center"/>
    </xf>
    <xf numFmtId="2" fontId="4" fillId="0" borderId="16" xfId="1" applyNumberFormat="1" applyFont="1" applyBorder="1" applyAlignment="1">
      <alignment horizontal="center" vertical="center"/>
    </xf>
    <xf numFmtId="2" fontId="4" fillId="0" borderId="19" xfId="1" applyNumberFormat="1" applyFont="1" applyBorder="1" applyAlignment="1">
      <alignment horizontal="center" vertical="center"/>
    </xf>
    <xf numFmtId="0" fontId="0" fillId="0" borderId="15" xfId="0" applyBorder="1"/>
    <xf numFmtId="1" fontId="0" fillId="0" borderId="15" xfId="0" applyNumberFormat="1" applyBorder="1"/>
    <xf numFmtId="0" fontId="13" fillId="0" borderId="13" xfId="1" applyFont="1" applyBorder="1" applyAlignment="1">
      <alignment vertical="center"/>
    </xf>
    <xf numFmtId="0" fontId="13" fillId="4" borderId="14" xfId="1" applyFont="1" applyFill="1" applyBorder="1" applyAlignment="1">
      <alignment vertical="center"/>
    </xf>
    <xf numFmtId="0" fontId="0" fillId="0" borderId="3" xfId="0" applyBorder="1" applyAlignment="1">
      <alignment horizontal="center" vertical="top"/>
    </xf>
    <xf numFmtId="0" fontId="0" fillId="0" borderId="3" xfId="0" applyBorder="1" applyAlignment="1">
      <alignment horizontal="center" vertical="top" wrapText="1"/>
    </xf>
    <xf numFmtId="0" fontId="0" fillId="0" borderId="3" xfId="0" applyBorder="1" applyAlignment="1">
      <alignment vertical="top"/>
    </xf>
    <xf numFmtId="0" fontId="4" fillId="3" borderId="12" xfId="1" applyFont="1" applyFill="1" applyBorder="1"/>
    <xf numFmtId="0" fontId="4" fillId="3" borderId="15" xfId="1" applyFont="1" applyFill="1" applyBorder="1" applyAlignment="1">
      <alignment horizontal="left"/>
    </xf>
    <xf numFmtId="0" fontId="4" fillId="3" borderId="15" xfId="1" applyFont="1" applyFill="1" applyBorder="1"/>
    <xf numFmtId="0" fontId="4" fillId="3" borderId="17" xfId="1" applyFont="1" applyFill="1" applyBorder="1"/>
    <xf numFmtId="0" fontId="4" fillId="3" borderId="13" xfId="1" applyFont="1" applyFill="1" applyBorder="1"/>
    <xf numFmtId="0" fontId="4" fillId="3" borderId="0" xfId="1" applyFont="1" applyFill="1" applyBorder="1" applyAlignment="1">
      <alignment horizontal="left"/>
    </xf>
    <xf numFmtId="0" fontId="4" fillId="3" borderId="0" xfId="1" applyFont="1" applyFill="1" applyBorder="1"/>
    <xf numFmtId="0" fontId="4" fillId="3" borderId="18" xfId="1" applyFont="1" applyFill="1" applyBorder="1"/>
    <xf numFmtId="0" fontId="4" fillId="3" borderId="14" xfId="1" applyFont="1" applyFill="1" applyBorder="1"/>
    <xf numFmtId="0" fontId="4" fillId="3" borderId="16" xfId="1" applyFont="1" applyFill="1" applyBorder="1"/>
    <xf numFmtId="0" fontId="4" fillId="3" borderId="19" xfId="1" applyFont="1" applyFill="1" applyBorder="1"/>
    <xf numFmtId="0" fontId="14" fillId="0" borderId="0" xfId="0" applyFont="1"/>
    <xf numFmtId="0" fontId="0" fillId="6" borderId="0" xfId="0" applyFill="1"/>
    <xf numFmtId="0" fontId="0" fillId="6" borderId="0" xfId="0" applyFill="1" applyAlignment="1">
      <alignment horizontal="right"/>
    </xf>
    <xf numFmtId="0" fontId="15" fillId="0" borderId="0" xfId="0" applyFont="1"/>
    <xf numFmtId="2" fontId="0" fillId="6" borderId="0" xfId="0" applyNumberFormat="1" applyFill="1"/>
    <xf numFmtId="2" fontId="4" fillId="6" borderId="0" xfId="1" applyNumberFormat="1" applyFill="1"/>
    <xf numFmtId="164" fontId="0" fillId="6" borderId="0" xfId="0" applyNumberFormat="1" applyFill="1"/>
    <xf numFmtId="2" fontId="4" fillId="6" borderId="0" xfId="1" applyNumberFormat="1" applyFill="1" applyBorder="1"/>
    <xf numFmtId="164" fontId="0" fillId="6" borderId="0" xfId="0" applyNumberFormat="1" applyFill="1" applyBorder="1"/>
    <xf numFmtId="9" fontId="0" fillId="0" borderId="0" xfId="0" applyNumberFormat="1" applyFill="1"/>
    <xf numFmtId="0" fontId="15" fillId="0" borderId="0" xfId="0" applyFont="1" applyFill="1"/>
    <xf numFmtId="0" fontId="15" fillId="0" borderId="3" xfId="0" applyFont="1" applyBorder="1" applyAlignment="1">
      <alignment horizontal="center" vertical="top" wrapText="1"/>
    </xf>
    <xf numFmtId="0" fontId="15" fillId="0" borderId="0" xfId="0" applyFont="1" applyAlignment="1">
      <alignment vertical="center"/>
    </xf>
    <xf numFmtId="0" fontId="0" fillId="2" borderId="7" xfId="0" applyFill="1" applyBorder="1"/>
    <xf numFmtId="0" fontId="0" fillId="2" borderId="9" xfId="0" applyFill="1" applyBorder="1"/>
    <xf numFmtId="0" fontId="0" fillId="0" borderId="23" xfId="0" applyBorder="1"/>
    <xf numFmtId="0" fontId="0" fillId="2" borderId="24" xfId="0" applyFill="1" applyBorder="1"/>
    <xf numFmtId="0" fontId="0" fillId="2" borderId="25" xfId="0" applyFill="1" applyBorder="1"/>
    <xf numFmtId="0" fontId="0" fillId="0" borderId="23" xfId="0" applyFill="1" applyBorder="1"/>
    <xf numFmtId="0" fontId="0" fillId="0" borderId="0" xfId="0" applyBorder="1" applyAlignment="1">
      <alignment horizontal="left" vertical="top" wrapText="1"/>
    </xf>
    <xf numFmtId="0" fontId="0" fillId="5" borderId="26" xfId="0" applyFill="1" applyBorder="1"/>
    <xf numFmtId="0" fontId="0" fillId="5" borderId="27" xfId="0" applyFill="1" applyBorder="1"/>
    <xf numFmtId="0" fontId="0" fillId="5" borderId="30" xfId="0" applyFill="1" applyBorder="1"/>
    <xf numFmtId="0" fontId="0" fillId="2" borderId="8" xfId="0" applyFill="1" applyBorder="1"/>
    <xf numFmtId="0" fontId="0" fillId="2" borderId="10" xfId="0" applyFill="1" applyBorder="1"/>
    <xf numFmtId="0" fontId="0" fillId="2" borderId="11" xfId="0" applyFill="1" applyBorder="1"/>
    <xf numFmtId="2" fontId="0" fillId="2" borderId="3" xfId="0" applyNumberFormat="1" applyFill="1" applyBorder="1"/>
    <xf numFmtId="2" fontId="0" fillId="2" borderId="10" xfId="0" applyNumberFormat="1" applyFill="1" applyBorder="1"/>
    <xf numFmtId="1" fontId="0" fillId="0" borderId="0" xfId="0" applyNumberFormat="1"/>
    <xf numFmtId="2" fontId="4" fillId="6" borderId="16" xfId="1" applyNumberFormat="1" applyFill="1" applyBorder="1"/>
    <xf numFmtId="166" fontId="4" fillId="0" borderId="16" xfId="1" applyNumberFormat="1" applyFont="1" applyBorder="1" applyAlignment="1">
      <alignment horizontal="center" vertical="center"/>
    </xf>
    <xf numFmtId="1" fontId="4" fillId="0" borderId="16" xfId="1" applyNumberFormat="1" applyFont="1" applyBorder="1" applyAlignment="1">
      <alignment horizontal="center" vertical="center"/>
    </xf>
    <xf numFmtId="0" fontId="17" fillId="0" borderId="0" xfId="0" applyFont="1"/>
    <xf numFmtId="0" fontId="18" fillId="0" borderId="0" xfId="3" applyFont="1"/>
    <xf numFmtId="0" fontId="0" fillId="0" borderId="0" xfId="0" applyFont="1"/>
    <xf numFmtId="0" fontId="0" fillId="7" borderId="0" xfId="0" applyFill="1"/>
    <xf numFmtId="0" fontId="3" fillId="7" borderId="0" xfId="0" applyFont="1" applyFill="1"/>
    <xf numFmtId="0" fontId="3" fillId="0" borderId="0" xfId="0" applyFont="1" applyFill="1"/>
    <xf numFmtId="2" fontId="4" fillId="7" borderId="0" xfId="1" applyNumberFormat="1" applyFill="1"/>
    <xf numFmtId="0" fontId="0" fillId="7" borderId="3" xfId="0" applyFill="1" applyBorder="1"/>
    <xf numFmtId="0" fontId="0" fillId="5" borderId="3" xfId="0" applyFill="1" applyBorder="1"/>
    <xf numFmtId="2" fontId="0" fillId="7" borderId="28" xfId="0" applyNumberFormat="1" applyFill="1" applyBorder="1"/>
    <xf numFmtId="2" fontId="0" fillId="7" borderId="29" xfId="0" applyNumberFormat="1" applyFill="1" applyBorder="1"/>
    <xf numFmtId="0" fontId="4" fillId="7" borderId="3" xfId="1" applyFill="1" applyBorder="1" applyAlignment="1">
      <alignment horizontal="center" vertical="top"/>
    </xf>
    <xf numFmtId="2" fontId="0" fillId="7" borderId="3" xfId="0" applyNumberFormat="1" applyFill="1" applyBorder="1"/>
    <xf numFmtId="0" fontId="17" fillId="7" borderId="3" xfId="0" applyFont="1" applyFill="1" applyBorder="1"/>
    <xf numFmtId="165" fontId="0" fillId="7" borderId="3" xfId="0" applyNumberFormat="1" applyFill="1" applyBorder="1"/>
    <xf numFmtId="164" fontId="0" fillId="7" borderId="3" xfId="0" applyNumberFormat="1" applyFill="1" applyBorder="1"/>
    <xf numFmtId="164" fontId="15" fillId="7" borderId="3" xfId="0" applyNumberFormat="1" applyFont="1" applyFill="1" applyBorder="1"/>
    <xf numFmtId="1" fontId="0" fillId="7" borderId="3" xfId="0" applyNumberFormat="1" applyFill="1" applyBorder="1"/>
    <xf numFmtId="0" fontId="0" fillId="7" borderId="20" xfId="0" applyFill="1" applyBorder="1" applyAlignment="1">
      <alignment horizontal="center" vertical="top"/>
    </xf>
    <xf numFmtId="0" fontId="0" fillId="7" borderId="22" xfId="0" applyFill="1" applyBorder="1"/>
    <xf numFmtId="164" fontId="0" fillId="7" borderId="22" xfId="0" applyNumberFormat="1" applyFill="1" applyBorder="1"/>
    <xf numFmtId="1" fontId="0" fillId="7" borderId="21" xfId="0" applyNumberFormat="1" applyFill="1" applyBorder="1"/>
    <xf numFmtId="0" fontId="0" fillId="7" borderId="0" xfId="0" applyFill="1" applyAlignment="1">
      <alignment horizontal="center"/>
    </xf>
    <xf numFmtId="0" fontId="16" fillId="0" borderId="0" xfId="3"/>
    <xf numFmtId="0" fontId="0" fillId="2" borderId="40" xfId="0" applyFill="1" applyBorder="1"/>
    <xf numFmtId="0" fontId="3" fillId="0" borderId="42" xfId="0" applyFont="1" applyBorder="1"/>
    <xf numFmtId="0" fontId="3" fillId="0" borderId="39" xfId="0" applyFont="1" applyBorder="1"/>
    <xf numFmtId="0" fontId="0" fillId="2" borderId="23" xfId="0" applyFill="1" applyBorder="1"/>
    <xf numFmtId="2" fontId="0" fillId="2" borderId="32" xfId="0" applyNumberFormat="1" applyFill="1" applyBorder="1"/>
    <xf numFmtId="2" fontId="0" fillId="2" borderId="24" xfId="0" applyNumberFormat="1" applyFill="1" applyBorder="1"/>
    <xf numFmtId="2" fontId="0" fillId="2" borderId="25" xfId="0" applyNumberFormat="1" applyFill="1" applyBorder="1"/>
    <xf numFmtId="0" fontId="3" fillId="0" borderId="39" xfId="0" applyFont="1" applyBorder="1" applyAlignment="1">
      <alignment vertical="center"/>
    </xf>
    <xf numFmtId="2" fontId="0" fillId="2" borderId="23" xfId="0" applyNumberFormat="1" applyFill="1" applyBorder="1"/>
    <xf numFmtId="0" fontId="3" fillId="0" borderId="38" xfId="0" applyFont="1" applyBorder="1"/>
    <xf numFmtId="167" fontId="0" fillId="2" borderId="0" xfId="0" applyNumberFormat="1" applyFill="1"/>
    <xf numFmtId="0" fontId="19" fillId="0" borderId="0" xfId="0" applyFont="1"/>
    <xf numFmtId="0" fontId="0" fillId="0" borderId="43" xfId="0" applyFill="1" applyBorder="1" applyAlignment="1">
      <alignment horizontal="center" vertical="top" wrapText="1"/>
    </xf>
    <xf numFmtId="168" fontId="0" fillId="0" borderId="0" xfId="0" applyNumberFormat="1"/>
    <xf numFmtId="2" fontId="21" fillId="2" borderId="3" xfId="0" applyNumberFormat="1" applyFont="1" applyFill="1" applyBorder="1"/>
    <xf numFmtId="2" fontId="21" fillId="2" borderId="10" xfId="0" applyNumberFormat="1" applyFont="1" applyFill="1" applyBorder="1"/>
    <xf numFmtId="2" fontId="20" fillId="2" borderId="3" xfId="0" applyNumberFormat="1" applyFont="1" applyFill="1" applyBorder="1"/>
    <xf numFmtId="2" fontId="20" fillId="2" borderId="10" xfId="0" applyNumberFormat="1" applyFont="1" applyFill="1" applyBorder="1"/>
    <xf numFmtId="2" fontId="15" fillId="2" borderId="3" xfId="0" applyNumberFormat="1" applyFont="1" applyFill="1" applyBorder="1"/>
    <xf numFmtId="2" fontId="15" fillId="2" borderId="10" xfId="0" applyNumberFormat="1" applyFont="1" applyFill="1" applyBorder="1"/>
    <xf numFmtId="2" fontId="15" fillId="2" borderId="9" xfId="0" applyNumberFormat="1" applyFont="1" applyFill="1" applyBorder="1"/>
    <xf numFmtId="0" fontId="0" fillId="0" borderId="0" xfId="0" applyAlignment="1">
      <alignment horizontal="center"/>
    </xf>
    <xf numFmtId="0" fontId="0" fillId="0" borderId="31" xfId="0" applyBorder="1" applyAlignment="1">
      <alignment horizontal="center" vertical="top"/>
    </xf>
    <xf numFmtId="0" fontId="0" fillId="0" borderId="28" xfId="0" applyBorder="1" applyAlignment="1">
      <alignment horizontal="center" vertical="top"/>
    </xf>
    <xf numFmtId="0" fontId="0" fillId="0" borderId="32" xfId="0" applyBorder="1" applyAlignment="1">
      <alignment horizontal="center" vertical="top"/>
    </xf>
    <xf numFmtId="0" fontId="14" fillId="8" borderId="33" xfId="0" applyFont="1" applyFill="1" applyBorder="1" applyAlignment="1">
      <alignment horizontal="center" wrapText="1"/>
    </xf>
    <xf numFmtId="0" fontId="14" fillId="8" borderId="34" xfId="0" applyFont="1" applyFill="1" applyBorder="1" applyAlignment="1">
      <alignment horizontal="center" wrapText="1"/>
    </xf>
    <xf numFmtId="0" fontId="14" fillId="8" borderId="35" xfId="0" applyFont="1" applyFill="1" applyBorder="1" applyAlignment="1">
      <alignment horizontal="center" wrapText="1"/>
    </xf>
    <xf numFmtId="0" fontId="14" fillId="8" borderId="1" xfId="0" applyFont="1" applyFill="1" applyBorder="1" applyAlignment="1">
      <alignment horizontal="center" wrapText="1"/>
    </xf>
    <xf numFmtId="0" fontId="14" fillId="8" borderId="0" xfId="0" applyFont="1" applyFill="1" applyBorder="1" applyAlignment="1">
      <alignment horizontal="center" wrapText="1"/>
    </xf>
    <xf numFmtId="0" fontId="14" fillId="8" borderId="2" xfId="0" applyFont="1" applyFill="1" applyBorder="1" applyAlignment="1">
      <alignment horizontal="center" wrapText="1"/>
    </xf>
    <xf numFmtId="0" fontId="14" fillId="8" borderId="36" xfId="0" applyFont="1" applyFill="1" applyBorder="1" applyAlignment="1">
      <alignment horizontal="center" wrapText="1"/>
    </xf>
    <xf numFmtId="0" fontId="14" fillId="8" borderId="37" xfId="0" applyFont="1" applyFill="1" applyBorder="1" applyAlignment="1">
      <alignment horizontal="center" wrapText="1"/>
    </xf>
    <xf numFmtId="0" fontId="14" fillId="8" borderId="38" xfId="0" applyFont="1" applyFill="1" applyBorder="1" applyAlignment="1">
      <alignment horizontal="center" wrapText="1"/>
    </xf>
    <xf numFmtId="0" fontId="3" fillId="0" borderId="41" xfId="0" applyFont="1" applyBorder="1" applyAlignment="1">
      <alignment horizontal="center"/>
    </xf>
    <xf numFmtId="0" fontId="3" fillId="0" borderId="42" xfId="0" applyFont="1" applyBorder="1" applyAlignment="1">
      <alignment horizontal="center"/>
    </xf>
    <xf numFmtId="0" fontId="3" fillId="0" borderId="41" xfId="0" applyFont="1" applyBorder="1" applyAlignment="1">
      <alignment horizontal="center" vertical="center"/>
    </xf>
    <xf numFmtId="0" fontId="3" fillId="0" borderId="42" xfId="0" applyFont="1" applyBorder="1" applyAlignment="1">
      <alignment horizontal="center" vertical="center"/>
    </xf>
    <xf numFmtId="0" fontId="0" fillId="0" borderId="4" xfId="0" applyBorder="1" applyAlignment="1">
      <alignment horizontal="center" vertical="top" wrapText="1"/>
    </xf>
    <xf numFmtId="0" fontId="0" fillId="0" borderId="5" xfId="0" applyBorder="1" applyAlignment="1">
      <alignment horizontal="center" vertical="top" wrapText="1"/>
    </xf>
    <xf numFmtId="0" fontId="0" fillId="0" borderId="6" xfId="0" applyBorder="1" applyAlignment="1">
      <alignment horizontal="center" vertical="top" wrapText="1"/>
    </xf>
    <xf numFmtId="0" fontId="0" fillId="0" borderId="7" xfId="0" applyBorder="1" applyAlignment="1">
      <alignment horizontal="center"/>
    </xf>
    <xf numFmtId="0" fontId="0" fillId="0" borderId="3" xfId="0" applyBorder="1" applyAlignment="1">
      <alignment horizontal="center"/>
    </xf>
    <xf numFmtId="0" fontId="0" fillId="0" borderId="8" xfId="0" applyBorder="1" applyAlignment="1">
      <alignment horizontal="center"/>
    </xf>
    <xf numFmtId="0" fontId="0" fillId="0" borderId="31" xfId="0" applyFill="1" applyBorder="1" applyAlignment="1">
      <alignment horizontal="center" vertical="top"/>
    </xf>
    <xf numFmtId="0" fontId="0" fillId="0" borderId="28" xfId="0" applyFill="1" applyBorder="1" applyAlignment="1">
      <alignment horizontal="center" vertical="top"/>
    </xf>
    <xf numFmtId="0" fontId="0" fillId="0" borderId="32" xfId="0" applyFill="1" applyBorder="1" applyAlignment="1">
      <alignment horizontal="center" vertical="top"/>
    </xf>
    <xf numFmtId="0" fontId="0" fillId="0" borderId="0" xfId="0" applyFill="1" applyAlignment="1">
      <alignment horizontal="center"/>
    </xf>
    <xf numFmtId="0" fontId="14" fillId="0" borderId="0" xfId="0" applyFont="1" applyAlignment="1">
      <alignment horizontal="center" wrapText="1"/>
    </xf>
    <xf numFmtId="14" fontId="4" fillId="3" borderId="16" xfId="1" applyNumberFormat="1" applyFont="1" applyFill="1" applyBorder="1" applyAlignment="1">
      <alignment horizontal="left"/>
    </xf>
  </cellXfs>
  <cellStyles count="4">
    <cellStyle name="Hyperlink" xfId="3" builtinId="8"/>
    <cellStyle name="Normal" xfId="0" builtinId="0"/>
    <cellStyle name="Normal 2" xfId="1" xr:uid="{00000000-0005-0000-0000-000002000000}"/>
    <cellStyle name="Percent 2"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5</xdr:col>
      <xdr:colOff>142875</xdr:colOff>
      <xdr:row>17</xdr:row>
      <xdr:rowOff>5130</xdr:rowOff>
    </xdr:from>
    <xdr:ext cx="2239524" cy="462114"/>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00000000-0008-0000-0900-000005000000}"/>
                </a:ext>
              </a:extLst>
            </xdr:cNvPr>
            <xdr:cNvSpPr txBox="1"/>
          </xdr:nvSpPr>
          <xdr:spPr>
            <a:xfrm>
              <a:off x="3267075" y="3243630"/>
              <a:ext cx="2239524" cy="462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l-GR" sz="1100" i="1">
                        <a:latin typeface="Cambria Math" panose="02040503050406030204" pitchFamily="18" charset="0"/>
                      </a:rPr>
                      <m:t>ξ</m:t>
                    </m:r>
                    <m:r>
                      <a:rPr lang="de-DE" sz="1100" b="0" i="1">
                        <a:latin typeface="Cambria Math" panose="02040503050406030204" pitchFamily="18" charset="0"/>
                      </a:rPr>
                      <m:t>= </m:t>
                    </m:r>
                    <m:f>
                      <m:fPr>
                        <m:ctrlPr>
                          <a:rPr lang="de-DE" sz="1100" b="0" i="1">
                            <a:latin typeface="Cambria Math" panose="02040503050406030204" pitchFamily="18" charset="0"/>
                          </a:rPr>
                        </m:ctrlPr>
                      </m:fPr>
                      <m:num>
                        <m:r>
                          <a:rPr lang="da-DK" sz="1100" b="0" i="1">
                            <a:latin typeface="Cambria Math" panose="02040503050406030204" pitchFamily="18" charset="0"/>
                          </a:rPr>
                          <m:t>1</m:t>
                        </m:r>
                      </m:num>
                      <m:den>
                        <m:r>
                          <a:rPr lang="de-DE" sz="1100" b="0" i="1">
                            <a:latin typeface="Cambria Math" panose="02040503050406030204" pitchFamily="18" charset="0"/>
                          </a:rPr>
                          <m:t>𝑀</m:t>
                        </m:r>
                        <m:r>
                          <a:rPr lang="de-DE" sz="1100" b="0" i="1">
                            <a:latin typeface="Cambria Math" panose="02040503050406030204" pitchFamily="18" charset="0"/>
                          </a:rPr>
                          <m:t> </m:t>
                        </m:r>
                        <m:sSubSup>
                          <m:sSubSupPr>
                            <m:ctrlPr>
                              <a:rPr lang="de-DE" sz="1100" b="0" i="1">
                                <a:latin typeface="Cambria Math" panose="02040503050406030204" pitchFamily="18" charset="0"/>
                              </a:rPr>
                            </m:ctrlPr>
                          </m:sSubSupPr>
                          <m:e>
                            <m:r>
                              <m:rPr>
                                <m:sty m:val="p"/>
                              </m:rPr>
                              <a:rPr lang="el-GR" sz="1100" b="0" i="1">
                                <a:latin typeface="Cambria Math" panose="02040503050406030204" pitchFamily="18" charset="0"/>
                              </a:rPr>
                              <m:t>ω</m:t>
                            </m:r>
                          </m:e>
                          <m:sub>
                            <m:r>
                              <a:rPr lang="de-DE" sz="1100" b="0" i="1">
                                <a:latin typeface="Cambria Math" panose="02040503050406030204" pitchFamily="18" charset="0"/>
                              </a:rPr>
                              <m:t>𝑛</m:t>
                            </m:r>
                          </m:sub>
                          <m:sup>
                            <m:r>
                              <a:rPr lang="de-DE" sz="1100" b="0" i="1">
                                <a:latin typeface="Cambria Math" panose="02040503050406030204" pitchFamily="18" charset="0"/>
                              </a:rPr>
                              <m:t>2</m:t>
                            </m:r>
                          </m:sup>
                        </m:sSubSup>
                      </m:den>
                    </m:f>
                    <m:r>
                      <a:rPr lang="de-DE" sz="1100" b="0" i="1">
                        <a:latin typeface="Cambria Math" panose="02040503050406030204" pitchFamily="18" charset="0"/>
                      </a:rPr>
                      <m:t> </m:t>
                    </m:r>
                    <m:nary>
                      <m:naryPr>
                        <m:chr m:val="∑"/>
                        <m:ctrlPr>
                          <a:rPr lang="de-DE" sz="1100" b="0" i="1">
                            <a:latin typeface="Cambria Math" panose="02040503050406030204" pitchFamily="18" charset="0"/>
                          </a:rPr>
                        </m:ctrlPr>
                      </m:naryPr>
                      <m:sub>
                        <m:r>
                          <m:rPr>
                            <m:brk m:alnAt="23"/>
                          </m:rPr>
                          <a:rPr lang="de-DE" sz="1100" b="0" i="1">
                            <a:latin typeface="Cambria Math" panose="02040503050406030204" pitchFamily="18" charset="0"/>
                          </a:rPr>
                          <m:t>𝑖</m:t>
                        </m:r>
                        <m:r>
                          <a:rPr lang="de-DE" sz="1100" b="0" i="1">
                            <a:latin typeface="Cambria Math" panose="02040503050406030204" pitchFamily="18" charset="0"/>
                          </a:rPr>
                          <m:t>=1</m:t>
                        </m:r>
                      </m:sub>
                      <m:sup>
                        <m:r>
                          <a:rPr lang="de-DE" sz="1100" b="0" i="1">
                            <a:latin typeface="Cambria Math" panose="02040503050406030204" pitchFamily="18" charset="0"/>
                          </a:rPr>
                          <m:t>𝑛</m:t>
                        </m:r>
                      </m:sup>
                      <m:e>
                        <m:r>
                          <a:rPr lang="de-DE" sz="1100" b="0" i="1">
                            <a:latin typeface="Cambria Math" panose="02040503050406030204" pitchFamily="18" charset="0"/>
                          </a:rPr>
                          <m:t> </m:t>
                        </m:r>
                        <m:sSub>
                          <m:sSubPr>
                            <m:ctrlPr>
                              <a:rPr lang="de-DE" sz="1100" b="0" i="1">
                                <a:latin typeface="Cambria Math" panose="02040503050406030204" pitchFamily="18" charset="0"/>
                              </a:rPr>
                            </m:ctrlPr>
                          </m:sSubPr>
                          <m:e>
                            <m:r>
                              <a:rPr lang="de-DE" sz="1100" b="0" i="1">
                                <a:latin typeface="Cambria Math" panose="02040503050406030204" pitchFamily="18" charset="0"/>
                              </a:rPr>
                              <m:t>𝐾</m:t>
                            </m:r>
                          </m:e>
                          <m:sub>
                            <m:r>
                              <a:rPr lang="de-DE" sz="1100" b="0" i="1">
                                <a:latin typeface="Cambria Math" panose="02040503050406030204" pitchFamily="18" charset="0"/>
                              </a:rPr>
                              <m:t>𝑠</m:t>
                            </m:r>
                          </m:sub>
                        </m:sSub>
                        <m:d>
                          <m:dPr>
                            <m:ctrlPr>
                              <a:rPr lang="de-DE" sz="1100" b="0" i="1">
                                <a:latin typeface="Cambria Math" panose="02040503050406030204" pitchFamily="18" charset="0"/>
                              </a:rPr>
                            </m:ctrlPr>
                          </m:dPr>
                          <m:e>
                            <m:sSub>
                              <m:sSubPr>
                                <m:ctrlPr>
                                  <a:rPr lang="de-DE" sz="1100" b="0" i="1">
                                    <a:latin typeface="Cambria Math" panose="02040503050406030204" pitchFamily="18" charset="0"/>
                                  </a:rPr>
                                </m:ctrlPr>
                              </m:sSubPr>
                              <m:e>
                                <m:r>
                                  <a:rPr lang="de-DE" sz="1100" b="0" i="1">
                                    <a:latin typeface="Cambria Math" panose="02040503050406030204" pitchFamily="18" charset="0"/>
                                  </a:rPr>
                                  <m:t>𝑧</m:t>
                                </m:r>
                              </m:e>
                              <m:sub>
                                <m:r>
                                  <a:rPr lang="de-DE" sz="1100" b="0" i="1">
                                    <a:latin typeface="Cambria Math" panose="02040503050406030204" pitchFamily="18" charset="0"/>
                                  </a:rPr>
                                  <m:t>𝑖</m:t>
                                </m:r>
                              </m:sub>
                            </m:sSub>
                          </m:e>
                        </m:d>
                      </m:e>
                    </m:nary>
                    <m:r>
                      <a:rPr lang="de-DE" sz="1100" b="0" i="1">
                        <a:latin typeface="Cambria Math" panose="02040503050406030204" pitchFamily="18" charset="0"/>
                      </a:rPr>
                      <m:t> </m:t>
                    </m:r>
                    <m:sSup>
                      <m:sSupPr>
                        <m:ctrlPr>
                          <a:rPr lang="de-DE" sz="1100" b="0" i="1">
                            <a:latin typeface="Cambria Math" panose="02040503050406030204" pitchFamily="18" charset="0"/>
                          </a:rPr>
                        </m:ctrlPr>
                      </m:sSupPr>
                      <m:e>
                        <m:r>
                          <m:rPr>
                            <m:sty m:val="p"/>
                          </m:rPr>
                          <a:rPr lang="el-GR" sz="1100" b="0" i="1">
                            <a:solidFill>
                              <a:schemeClr val="tx1"/>
                            </a:solidFill>
                            <a:effectLst/>
                            <a:latin typeface="Cambria Math" panose="02040503050406030204" pitchFamily="18" charset="0"/>
                            <a:ea typeface="+mn-ea"/>
                            <a:cs typeface="+mn-cs"/>
                          </a:rPr>
                          <m:t>ψ</m:t>
                        </m:r>
                      </m:e>
                      <m:sup>
                        <m:r>
                          <a:rPr lang="de-DE" sz="1100" b="0" i="1">
                            <a:latin typeface="Cambria Math" panose="02040503050406030204" pitchFamily="18" charset="0"/>
                          </a:rPr>
                          <m:t>2</m:t>
                        </m:r>
                      </m:sup>
                    </m:sSup>
                    <m:d>
                      <m:dPr>
                        <m:ctrlPr>
                          <a:rPr lang="de-DE" sz="1100" b="0" i="1">
                            <a:solidFill>
                              <a:schemeClr val="tx1"/>
                            </a:solidFill>
                            <a:effectLst/>
                            <a:latin typeface="Cambria Math" panose="02040503050406030204" pitchFamily="18" charset="0"/>
                            <a:ea typeface="+mn-ea"/>
                            <a:cs typeface="+mn-cs"/>
                          </a:rPr>
                        </m:ctrlPr>
                      </m:dPr>
                      <m:e>
                        <m:sSub>
                          <m:sSubPr>
                            <m:ctrlPr>
                              <a:rPr lang="de-DE" sz="1100" b="0" i="1">
                                <a:solidFill>
                                  <a:schemeClr val="tx1"/>
                                </a:solidFill>
                                <a:effectLst/>
                                <a:latin typeface="Cambria Math" panose="02040503050406030204" pitchFamily="18" charset="0"/>
                                <a:ea typeface="+mn-ea"/>
                                <a:cs typeface="+mn-cs"/>
                              </a:rPr>
                            </m:ctrlPr>
                          </m:sSubPr>
                          <m:e>
                            <m:r>
                              <a:rPr lang="de-DE" sz="1100" b="0" i="1">
                                <a:solidFill>
                                  <a:schemeClr val="tx1"/>
                                </a:solidFill>
                                <a:effectLst/>
                                <a:latin typeface="Cambria Math" panose="02040503050406030204" pitchFamily="18" charset="0"/>
                                <a:ea typeface="+mn-ea"/>
                                <a:cs typeface="+mn-cs"/>
                              </a:rPr>
                              <m:t>𝑧</m:t>
                            </m:r>
                          </m:e>
                          <m:sub>
                            <m:r>
                              <a:rPr lang="de-DE" sz="1100" b="0" i="1">
                                <a:solidFill>
                                  <a:schemeClr val="tx1"/>
                                </a:solidFill>
                                <a:effectLst/>
                                <a:latin typeface="Cambria Math" panose="02040503050406030204" pitchFamily="18" charset="0"/>
                                <a:ea typeface="+mn-ea"/>
                                <a:cs typeface="+mn-cs"/>
                              </a:rPr>
                              <m:t>𝑖</m:t>
                            </m:r>
                          </m:sub>
                        </m:sSub>
                      </m:e>
                    </m:d>
                    <m:sSub>
                      <m:sSubPr>
                        <m:ctrlPr>
                          <a:rPr lang="de-DE" sz="1100" b="0" i="1">
                            <a:solidFill>
                              <a:schemeClr val="tx1"/>
                            </a:solidFill>
                            <a:effectLst/>
                            <a:latin typeface="Cambria Math" panose="02040503050406030204" pitchFamily="18" charset="0"/>
                            <a:ea typeface="+mn-ea"/>
                            <a:cs typeface="+mn-cs"/>
                          </a:rPr>
                        </m:ctrlPr>
                      </m:sSubPr>
                      <m:e>
                        <m:r>
                          <m:rPr>
                            <m:sty m:val="p"/>
                          </m:rPr>
                          <a:rPr lang="el-GR" sz="1100" i="1">
                            <a:solidFill>
                              <a:schemeClr val="tx1"/>
                            </a:solidFill>
                            <a:effectLst/>
                            <a:latin typeface="Cambria Math" panose="02040503050406030204" pitchFamily="18" charset="0"/>
                            <a:ea typeface="+mn-ea"/>
                            <a:cs typeface="+mn-cs"/>
                          </a:rPr>
                          <m:t>ξ</m:t>
                        </m:r>
                      </m:e>
                      <m:sub>
                        <m:r>
                          <a:rPr lang="de-DE" sz="1100" b="0" i="1">
                            <a:solidFill>
                              <a:schemeClr val="tx1"/>
                            </a:solidFill>
                            <a:effectLst/>
                            <a:latin typeface="Cambria Math" panose="02040503050406030204" pitchFamily="18" charset="0"/>
                            <a:ea typeface="+mn-ea"/>
                            <a:cs typeface="+mn-cs"/>
                          </a:rPr>
                          <m:t>𝑠𝑚𝑑</m:t>
                        </m:r>
                      </m:sub>
                    </m:sSub>
                    <m:r>
                      <a:rPr lang="da-DK" sz="1100" b="0" i="1">
                        <a:solidFill>
                          <a:schemeClr val="tx1"/>
                        </a:solidFill>
                        <a:effectLst/>
                        <a:latin typeface="Cambria Math" panose="02040503050406030204" pitchFamily="18" charset="0"/>
                        <a:ea typeface="+mn-ea"/>
                        <a:cs typeface="+mn-cs"/>
                      </a:rPr>
                      <m:t>(</m:t>
                    </m:r>
                    <m:sSub>
                      <m:sSubPr>
                        <m:ctrlPr>
                          <a:rPr lang="da-DK" sz="1100" b="0" i="1">
                            <a:solidFill>
                              <a:schemeClr val="tx1"/>
                            </a:solidFill>
                            <a:effectLst/>
                            <a:latin typeface="Cambria Math" panose="02040503050406030204" pitchFamily="18" charset="0"/>
                            <a:ea typeface="+mn-ea"/>
                            <a:cs typeface="+mn-cs"/>
                          </a:rPr>
                        </m:ctrlPr>
                      </m:sSubPr>
                      <m:e>
                        <m:r>
                          <a:rPr lang="da-DK" sz="1100" b="0" i="1">
                            <a:solidFill>
                              <a:schemeClr val="tx1"/>
                            </a:solidFill>
                            <a:effectLst/>
                            <a:latin typeface="Cambria Math" panose="02040503050406030204" pitchFamily="18" charset="0"/>
                            <a:ea typeface="+mn-ea"/>
                            <a:cs typeface="+mn-cs"/>
                          </a:rPr>
                          <m:t>𝑧</m:t>
                        </m:r>
                      </m:e>
                      <m:sub>
                        <m:r>
                          <a:rPr lang="da-DK" sz="1100" b="0" i="1">
                            <a:solidFill>
                              <a:schemeClr val="tx1"/>
                            </a:solidFill>
                            <a:effectLst/>
                            <a:latin typeface="Cambria Math" panose="02040503050406030204" pitchFamily="18" charset="0"/>
                            <a:ea typeface="+mn-ea"/>
                            <a:cs typeface="+mn-cs"/>
                          </a:rPr>
                          <m:t>𝑖</m:t>
                        </m:r>
                      </m:sub>
                    </m:sSub>
                    <m:r>
                      <a:rPr lang="da-DK" sz="1100" b="0" i="1">
                        <a:solidFill>
                          <a:schemeClr val="tx1"/>
                        </a:solidFill>
                        <a:effectLst/>
                        <a:latin typeface="Cambria Math" panose="02040503050406030204" pitchFamily="18" charset="0"/>
                        <a:ea typeface="+mn-ea"/>
                        <a:cs typeface="+mn-cs"/>
                      </a:rPr>
                      <m:t>)</m:t>
                    </m:r>
                  </m:oMath>
                </m:oMathPara>
              </a14:m>
              <a:endParaRPr lang="en-GB" sz="1100"/>
            </a:p>
          </xdr:txBody>
        </xdr:sp>
      </mc:Choice>
      <mc:Fallback xmlns="">
        <xdr:sp macro="" textlink="">
          <xdr:nvSpPr>
            <xdr:cNvPr id="5" name="TextBox 4"/>
            <xdr:cNvSpPr txBox="1"/>
          </xdr:nvSpPr>
          <xdr:spPr>
            <a:xfrm>
              <a:off x="3267075" y="3243630"/>
              <a:ext cx="2239524" cy="462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l-GR" sz="1100" i="0">
                  <a:latin typeface="Cambria Math" panose="02040503050406030204" pitchFamily="18" charset="0"/>
                </a:rPr>
                <a:t>ξ</a:t>
              </a:r>
              <a:r>
                <a:rPr lang="de-DE" sz="1100" b="0" i="0">
                  <a:latin typeface="Cambria Math" panose="02040503050406030204" pitchFamily="18" charset="0"/>
                </a:rPr>
                <a:t>= </a:t>
              </a:r>
              <a:r>
                <a:rPr lang="da-DK" sz="1100" b="0" i="0">
                  <a:latin typeface="Cambria Math" panose="02040503050406030204" pitchFamily="18" charset="0"/>
                </a:rPr>
                <a:t> 1</a:t>
              </a:r>
              <a:r>
                <a:rPr lang="de-DE" sz="1100" b="0" i="0">
                  <a:latin typeface="Cambria Math" panose="02040503050406030204" pitchFamily="18" charset="0"/>
                </a:rPr>
                <a:t>/(𝑀 </a:t>
              </a:r>
              <a:r>
                <a:rPr lang="el-GR" sz="1100" b="0" i="0">
                  <a:latin typeface="Cambria Math" panose="02040503050406030204" pitchFamily="18" charset="0"/>
                </a:rPr>
                <a:t>ω</a:t>
              </a:r>
              <a:r>
                <a:rPr lang="de-DE" sz="1100" b="0" i="0">
                  <a:latin typeface="Cambria Math" panose="02040503050406030204" pitchFamily="18" charset="0"/>
                </a:rPr>
                <a:t>_𝑛^2 )  ∑_(𝑖=1)^𝑛▒〖 𝐾_𝑠 (𝑧_𝑖 ) 〗  </a:t>
              </a:r>
              <a:r>
                <a:rPr lang="el-GR" sz="1100" b="0" i="0">
                  <a:solidFill>
                    <a:schemeClr val="tx1"/>
                  </a:solidFill>
                  <a:effectLst/>
                  <a:latin typeface="Cambria Math" panose="02040503050406030204" pitchFamily="18" charset="0"/>
                  <a:ea typeface="+mn-ea"/>
                  <a:cs typeface="+mn-cs"/>
                </a:rPr>
                <a:t>ψ</a:t>
              </a:r>
              <a:r>
                <a:rPr lang="de-DE" sz="1100" b="0" i="0">
                  <a:solidFill>
                    <a:schemeClr val="tx1"/>
                  </a:solidFill>
                  <a:effectLst/>
                  <a:latin typeface="Cambria Math" panose="02040503050406030204" pitchFamily="18" charset="0"/>
                  <a:ea typeface="+mn-ea"/>
                  <a:cs typeface="+mn-cs"/>
                </a:rPr>
                <a:t>^</a:t>
              </a:r>
              <a:r>
                <a:rPr lang="de-DE" sz="1100" b="0" i="0">
                  <a:latin typeface="Cambria Math" panose="02040503050406030204" pitchFamily="18" charset="0"/>
                </a:rPr>
                <a:t>2</a:t>
              </a:r>
              <a:r>
                <a:rPr lang="de-DE" sz="1100" b="0" i="0">
                  <a:solidFill>
                    <a:schemeClr val="tx1"/>
                  </a:solidFill>
                  <a:effectLst/>
                  <a:latin typeface="Cambria Math" panose="02040503050406030204" pitchFamily="18" charset="0"/>
                  <a:ea typeface="+mn-ea"/>
                  <a:cs typeface="+mn-cs"/>
                </a:rPr>
                <a:t> (𝑧_𝑖 )</a:t>
              </a:r>
              <a:r>
                <a:rPr lang="de-DE" sz="1100" b="0" i="0">
                  <a:solidFill>
                    <a:schemeClr val="tx1"/>
                  </a:solidFill>
                  <a:effectLst/>
                  <a:latin typeface="+mn-lt"/>
                  <a:ea typeface="+mn-ea"/>
                  <a:cs typeface="+mn-cs"/>
                </a:rPr>
                <a:t> </a:t>
              </a:r>
              <a:r>
                <a:rPr lang="el-GR" sz="1100" i="0">
                  <a:solidFill>
                    <a:schemeClr val="tx1"/>
                  </a:solidFill>
                  <a:effectLst/>
                  <a:latin typeface="+mn-lt"/>
                  <a:ea typeface="+mn-ea"/>
                  <a:cs typeface="+mn-cs"/>
                </a:rPr>
                <a:t>ξ</a:t>
              </a:r>
              <a:r>
                <a:rPr lang="de-DE" sz="1100" b="0" i="0">
                  <a:solidFill>
                    <a:schemeClr val="tx1"/>
                  </a:solidFill>
                  <a:effectLst/>
                  <a:latin typeface="+mn-lt"/>
                  <a:ea typeface="+mn-ea"/>
                  <a:cs typeface="+mn-cs"/>
                </a:rPr>
                <a:t>_𝑠𝑚𝑑</a:t>
              </a:r>
              <a:r>
                <a:rPr lang="da-DK" sz="1100" b="0" i="0">
                  <a:solidFill>
                    <a:schemeClr val="tx1"/>
                  </a:solidFill>
                  <a:effectLst/>
                  <a:latin typeface="Cambria Math" panose="02040503050406030204" pitchFamily="18" charset="0"/>
                  <a:ea typeface="+mn-ea"/>
                  <a:cs typeface="+mn-cs"/>
                </a:rPr>
                <a:t> (𝑧_𝑖)</a:t>
              </a:r>
              <a:endParaRPr lang="en-GB"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5</xdr:col>
      <xdr:colOff>142875</xdr:colOff>
      <xdr:row>17</xdr:row>
      <xdr:rowOff>5130</xdr:rowOff>
    </xdr:from>
    <xdr:ext cx="2239524" cy="462114"/>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3267075" y="3243630"/>
              <a:ext cx="2239524" cy="462114"/>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l-GR" sz="1100" i="1">
                        <a:latin typeface="Cambria Math" panose="02040503050406030204" pitchFamily="18" charset="0"/>
                      </a:rPr>
                      <m:t>ξ</m:t>
                    </m:r>
                    <m:r>
                      <a:rPr lang="de-DE" sz="1100" b="0" i="1">
                        <a:latin typeface="Cambria Math" panose="02040503050406030204" pitchFamily="18" charset="0"/>
                      </a:rPr>
                      <m:t>= </m:t>
                    </m:r>
                    <m:f>
                      <m:fPr>
                        <m:ctrlPr>
                          <a:rPr lang="de-DE" sz="1100" b="0" i="1">
                            <a:latin typeface="Cambria Math" panose="02040503050406030204" pitchFamily="18" charset="0"/>
                          </a:rPr>
                        </m:ctrlPr>
                      </m:fPr>
                      <m:num>
                        <m:r>
                          <a:rPr lang="da-DK" sz="1100" b="0" i="1">
                            <a:latin typeface="Cambria Math" panose="02040503050406030204" pitchFamily="18" charset="0"/>
                          </a:rPr>
                          <m:t>1</m:t>
                        </m:r>
                      </m:num>
                      <m:den>
                        <m:r>
                          <a:rPr lang="de-DE" sz="1100" b="0" i="1">
                            <a:latin typeface="Cambria Math" panose="02040503050406030204" pitchFamily="18" charset="0"/>
                          </a:rPr>
                          <m:t>𝑀</m:t>
                        </m:r>
                        <m:r>
                          <a:rPr lang="de-DE" sz="1100" b="0" i="1">
                            <a:latin typeface="Cambria Math" panose="02040503050406030204" pitchFamily="18" charset="0"/>
                          </a:rPr>
                          <m:t> </m:t>
                        </m:r>
                        <m:sSubSup>
                          <m:sSubSupPr>
                            <m:ctrlPr>
                              <a:rPr lang="de-DE" sz="1100" b="0" i="1">
                                <a:latin typeface="Cambria Math" panose="02040503050406030204" pitchFamily="18" charset="0"/>
                              </a:rPr>
                            </m:ctrlPr>
                          </m:sSubSupPr>
                          <m:e>
                            <m:r>
                              <m:rPr>
                                <m:sty m:val="p"/>
                              </m:rPr>
                              <a:rPr lang="el-GR" sz="1100" b="0" i="1">
                                <a:latin typeface="Cambria Math" panose="02040503050406030204" pitchFamily="18" charset="0"/>
                              </a:rPr>
                              <m:t>ω</m:t>
                            </m:r>
                          </m:e>
                          <m:sub>
                            <m:r>
                              <a:rPr lang="de-DE" sz="1100" b="0" i="1">
                                <a:latin typeface="Cambria Math" panose="02040503050406030204" pitchFamily="18" charset="0"/>
                              </a:rPr>
                              <m:t>𝑛</m:t>
                            </m:r>
                          </m:sub>
                          <m:sup>
                            <m:r>
                              <a:rPr lang="de-DE" sz="1100" b="0" i="1">
                                <a:latin typeface="Cambria Math" panose="02040503050406030204" pitchFamily="18" charset="0"/>
                              </a:rPr>
                              <m:t>2</m:t>
                            </m:r>
                          </m:sup>
                        </m:sSubSup>
                      </m:den>
                    </m:f>
                    <m:r>
                      <a:rPr lang="de-DE" sz="1100" b="0" i="1">
                        <a:latin typeface="Cambria Math" panose="02040503050406030204" pitchFamily="18" charset="0"/>
                      </a:rPr>
                      <m:t> </m:t>
                    </m:r>
                    <m:nary>
                      <m:naryPr>
                        <m:chr m:val="∑"/>
                        <m:ctrlPr>
                          <a:rPr lang="de-DE" sz="1100" b="0" i="1">
                            <a:latin typeface="Cambria Math" panose="02040503050406030204" pitchFamily="18" charset="0"/>
                          </a:rPr>
                        </m:ctrlPr>
                      </m:naryPr>
                      <m:sub>
                        <m:r>
                          <m:rPr>
                            <m:brk m:alnAt="23"/>
                          </m:rPr>
                          <a:rPr lang="de-DE" sz="1100" b="0" i="1">
                            <a:latin typeface="Cambria Math" panose="02040503050406030204" pitchFamily="18" charset="0"/>
                          </a:rPr>
                          <m:t>𝑖</m:t>
                        </m:r>
                        <m:r>
                          <a:rPr lang="de-DE" sz="1100" b="0" i="1">
                            <a:latin typeface="Cambria Math" panose="02040503050406030204" pitchFamily="18" charset="0"/>
                          </a:rPr>
                          <m:t>=1</m:t>
                        </m:r>
                      </m:sub>
                      <m:sup>
                        <m:r>
                          <a:rPr lang="de-DE" sz="1100" b="0" i="1">
                            <a:latin typeface="Cambria Math" panose="02040503050406030204" pitchFamily="18" charset="0"/>
                          </a:rPr>
                          <m:t>𝑛</m:t>
                        </m:r>
                      </m:sup>
                      <m:e>
                        <m:r>
                          <a:rPr lang="de-DE" sz="1100" b="0" i="1">
                            <a:latin typeface="Cambria Math" panose="02040503050406030204" pitchFamily="18" charset="0"/>
                          </a:rPr>
                          <m:t> </m:t>
                        </m:r>
                        <m:sSub>
                          <m:sSubPr>
                            <m:ctrlPr>
                              <a:rPr lang="de-DE" sz="1100" b="0" i="1">
                                <a:latin typeface="Cambria Math" panose="02040503050406030204" pitchFamily="18" charset="0"/>
                              </a:rPr>
                            </m:ctrlPr>
                          </m:sSubPr>
                          <m:e>
                            <m:r>
                              <a:rPr lang="de-DE" sz="1100" b="0" i="1">
                                <a:latin typeface="Cambria Math" panose="02040503050406030204" pitchFamily="18" charset="0"/>
                              </a:rPr>
                              <m:t>𝐾</m:t>
                            </m:r>
                          </m:e>
                          <m:sub>
                            <m:r>
                              <a:rPr lang="de-DE" sz="1100" b="0" i="1">
                                <a:latin typeface="Cambria Math" panose="02040503050406030204" pitchFamily="18" charset="0"/>
                              </a:rPr>
                              <m:t>𝑠</m:t>
                            </m:r>
                          </m:sub>
                        </m:sSub>
                        <m:d>
                          <m:dPr>
                            <m:ctrlPr>
                              <a:rPr lang="de-DE" sz="1100" b="0" i="1">
                                <a:latin typeface="Cambria Math" panose="02040503050406030204" pitchFamily="18" charset="0"/>
                              </a:rPr>
                            </m:ctrlPr>
                          </m:dPr>
                          <m:e>
                            <m:sSub>
                              <m:sSubPr>
                                <m:ctrlPr>
                                  <a:rPr lang="de-DE" sz="1100" b="0" i="1">
                                    <a:latin typeface="Cambria Math" panose="02040503050406030204" pitchFamily="18" charset="0"/>
                                  </a:rPr>
                                </m:ctrlPr>
                              </m:sSubPr>
                              <m:e>
                                <m:r>
                                  <a:rPr lang="de-DE" sz="1100" b="0" i="1">
                                    <a:latin typeface="Cambria Math" panose="02040503050406030204" pitchFamily="18" charset="0"/>
                                  </a:rPr>
                                  <m:t>𝑧</m:t>
                                </m:r>
                              </m:e>
                              <m:sub>
                                <m:r>
                                  <a:rPr lang="de-DE" sz="1100" b="0" i="1">
                                    <a:latin typeface="Cambria Math" panose="02040503050406030204" pitchFamily="18" charset="0"/>
                                  </a:rPr>
                                  <m:t>𝑖</m:t>
                                </m:r>
                              </m:sub>
                            </m:sSub>
                          </m:e>
                        </m:d>
                      </m:e>
                    </m:nary>
                    <m:r>
                      <a:rPr lang="de-DE" sz="1100" b="0" i="1">
                        <a:latin typeface="Cambria Math" panose="02040503050406030204" pitchFamily="18" charset="0"/>
                      </a:rPr>
                      <m:t> </m:t>
                    </m:r>
                    <m:sSup>
                      <m:sSupPr>
                        <m:ctrlPr>
                          <a:rPr lang="de-DE" sz="1100" b="0" i="1">
                            <a:latin typeface="Cambria Math" panose="02040503050406030204" pitchFamily="18" charset="0"/>
                          </a:rPr>
                        </m:ctrlPr>
                      </m:sSupPr>
                      <m:e>
                        <m:r>
                          <m:rPr>
                            <m:sty m:val="p"/>
                          </m:rPr>
                          <a:rPr lang="el-GR" sz="1100" b="0" i="1">
                            <a:solidFill>
                              <a:schemeClr val="tx1"/>
                            </a:solidFill>
                            <a:effectLst/>
                            <a:latin typeface="Cambria Math" panose="02040503050406030204" pitchFamily="18" charset="0"/>
                            <a:ea typeface="+mn-ea"/>
                            <a:cs typeface="+mn-cs"/>
                          </a:rPr>
                          <m:t>ψ</m:t>
                        </m:r>
                      </m:e>
                      <m:sup>
                        <m:r>
                          <a:rPr lang="de-DE" sz="1100" b="0" i="1">
                            <a:latin typeface="Cambria Math" panose="02040503050406030204" pitchFamily="18" charset="0"/>
                          </a:rPr>
                          <m:t>2</m:t>
                        </m:r>
                      </m:sup>
                    </m:sSup>
                    <m:d>
                      <m:dPr>
                        <m:ctrlPr>
                          <a:rPr lang="de-DE" sz="1100" b="0" i="1">
                            <a:solidFill>
                              <a:schemeClr val="tx1"/>
                            </a:solidFill>
                            <a:effectLst/>
                            <a:latin typeface="Cambria Math" panose="02040503050406030204" pitchFamily="18" charset="0"/>
                            <a:ea typeface="+mn-ea"/>
                            <a:cs typeface="+mn-cs"/>
                          </a:rPr>
                        </m:ctrlPr>
                      </m:dPr>
                      <m:e>
                        <m:sSub>
                          <m:sSubPr>
                            <m:ctrlPr>
                              <a:rPr lang="de-DE" sz="1100" b="0" i="1">
                                <a:solidFill>
                                  <a:schemeClr val="tx1"/>
                                </a:solidFill>
                                <a:effectLst/>
                                <a:latin typeface="Cambria Math" panose="02040503050406030204" pitchFamily="18" charset="0"/>
                                <a:ea typeface="+mn-ea"/>
                                <a:cs typeface="+mn-cs"/>
                              </a:rPr>
                            </m:ctrlPr>
                          </m:sSubPr>
                          <m:e>
                            <m:r>
                              <a:rPr lang="de-DE" sz="1100" b="0" i="1">
                                <a:solidFill>
                                  <a:schemeClr val="tx1"/>
                                </a:solidFill>
                                <a:effectLst/>
                                <a:latin typeface="Cambria Math" panose="02040503050406030204" pitchFamily="18" charset="0"/>
                                <a:ea typeface="+mn-ea"/>
                                <a:cs typeface="+mn-cs"/>
                              </a:rPr>
                              <m:t>𝑧</m:t>
                            </m:r>
                          </m:e>
                          <m:sub>
                            <m:r>
                              <a:rPr lang="de-DE" sz="1100" b="0" i="1">
                                <a:solidFill>
                                  <a:schemeClr val="tx1"/>
                                </a:solidFill>
                                <a:effectLst/>
                                <a:latin typeface="Cambria Math" panose="02040503050406030204" pitchFamily="18" charset="0"/>
                                <a:ea typeface="+mn-ea"/>
                                <a:cs typeface="+mn-cs"/>
                              </a:rPr>
                              <m:t>𝑖</m:t>
                            </m:r>
                          </m:sub>
                        </m:sSub>
                      </m:e>
                    </m:d>
                    <m:sSub>
                      <m:sSubPr>
                        <m:ctrlPr>
                          <a:rPr lang="de-DE" sz="1100" b="0" i="1">
                            <a:solidFill>
                              <a:schemeClr val="tx1"/>
                            </a:solidFill>
                            <a:effectLst/>
                            <a:latin typeface="Cambria Math" panose="02040503050406030204" pitchFamily="18" charset="0"/>
                            <a:ea typeface="+mn-ea"/>
                            <a:cs typeface="+mn-cs"/>
                          </a:rPr>
                        </m:ctrlPr>
                      </m:sSubPr>
                      <m:e>
                        <m:r>
                          <m:rPr>
                            <m:sty m:val="p"/>
                          </m:rPr>
                          <a:rPr lang="el-GR" sz="1100" i="1">
                            <a:solidFill>
                              <a:schemeClr val="tx1"/>
                            </a:solidFill>
                            <a:effectLst/>
                            <a:latin typeface="Cambria Math" panose="02040503050406030204" pitchFamily="18" charset="0"/>
                            <a:ea typeface="+mn-ea"/>
                            <a:cs typeface="+mn-cs"/>
                          </a:rPr>
                          <m:t>ξ</m:t>
                        </m:r>
                      </m:e>
                      <m:sub>
                        <m:r>
                          <a:rPr lang="de-DE" sz="1100" b="0" i="1">
                            <a:solidFill>
                              <a:schemeClr val="tx1"/>
                            </a:solidFill>
                            <a:effectLst/>
                            <a:latin typeface="Cambria Math" panose="02040503050406030204" pitchFamily="18" charset="0"/>
                            <a:ea typeface="+mn-ea"/>
                            <a:cs typeface="+mn-cs"/>
                          </a:rPr>
                          <m:t>𝑠𝑚𝑑</m:t>
                        </m:r>
                      </m:sub>
                    </m:sSub>
                    <m:r>
                      <a:rPr lang="da-DK" sz="1100" b="0" i="1">
                        <a:solidFill>
                          <a:schemeClr val="tx1"/>
                        </a:solidFill>
                        <a:effectLst/>
                        <a:latin typeface="Cambria Math" panose="02040503050406030204" pitchFamily="18" charset="0"/>
                        <a:ea typeface="+mn-ea"/>
                        <a:cs typeface="+mn-cs"/>
                      </a:rPr>
                      <m:t>(</m:t>
                    </m:r>
                    <m:sSub>
                      <m:sSubPr>
                        <m:ctrlPr>
                          <a:rPr lang="da-DK" sz="1100" b="0" i="1">
                            <a:solidFill>
                              <a:schemeClr val="tx1"/>
                            </a:solidFill>
                            <a:effectLst/>
                            <a:latin typeface="Cambria Math" panose="02040503050406030204" pitchFamily="18" charset="0"/>
                            <a:ea typeface="+mn-ea"/>
                            <a:cs typeface="+mn-cs"/>
                          </a:rPr>
                        </m:ctrlPr>
                      </m:sSubPr>
                      <m:e>
                        <m:r>
                          <a:rPr lang="da-DK" sz="1100" b="0" i="1">
                            <a:solidFill>
                              <a:schemeClr val="tx1"/>
                            </a:solidFill>
                            <a:effectLst/>
                            <a:latin typeface="Cambria Math" panose="02040503050406030204" pitchFamily="18" charset="0"/>
                            <a:ea typeface="+mn-ea"/>
                            <a:cs typeface="+mn-cs"/>
                          </a:rPr>
                          <m:t>𝑧</m:t>
                        </m:r>
                      </m:e>
                      <m:sub>
                        <m:r>
                          <a:rPr lang="da-DK" sz="1100" b="0" i="1">
                            <a:solidFill>
                              <a:schemeClr val="tx1"/>
                            </a:solidFill>
                            <a:effectLst/>
                            <a:latin typeface="Cambria Math" panose="02040503050406030204" pitchFamily="18" charset="0"/>
                            <a:ea typeface="+mn-ea"/>
                            <a:cs typeface="+mn-cs"/>
                          </a:rPr>
                          <m:t>𝑖</m:t>
                        </m:r>
                      </m:sub>
                    </m:sSub>
                    <m:r>
                      <a:rPr lang="da-DK" sz="1100" b="0" i="1">
                        <a:solidFill>
                          <a:schemeClr val="tx1"/>
                        </a:solidFill>
                        <a:effectLst/>
                        <a:latin typeface="Cambria Math" panose="02040503050406030204" pitchFamily="18" charset="0"/>
                        <a:ea typeface="+mn-ea"/>
                        <a:cs typeface="+mn-cs"/>
                      </a:rPr>
                      <m:t>)</m:t>
                    </m:r>
                  </m:oMath>
                </m:oMathPara>
              </a14:m>
              <a:endParaRPr lang="en-GB" sz="1100"/>
            </a:p>
          </xdr:txBody>
        </xdr:sp>
      </mc:Choice>
      <mc:Fallback xmlns="">
        <xdr:sp macro="" textlink="">
          <xdr:nvSpPr>
            <xdr:cNvPr id="2" name="TextBox 1"/>
            <xdr:cNvSpPr txBox="1"/>
          </xdr:nvSpPr>
          <xdr:spPr>
            <a:xfrm>
              <a:off x="3267075" y="3243630"/>
              <a:ext cx="2239524" cy="462114"/>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l-GR" sz="1100" i="0">
                  <a:latin typeface="Cambria Math" panose="02040503050406030204" pitchFamily="18" charset="0"/>
                </a:rPr>
                <a:t>ξ</a:t>
              </a:r>
              <a:r>
                <a:rPr lang="de-DE" sz="1100" b="0" i="0">
                  <a:latin typeface="Cambria Math" panose="02040503050406030204" pitchFamily="18" charset="0"/>
                </a:rPr>
                <a:t>= </a:t>
              </a:r>
              <a:r>
                <a:rPr lang="da-DK" sz="1100" b="0" i="0">
                  <a:latin typeface="Cambria Math" panose="02040503050406030204" pitchFamily="18" charset="0"/>
                </a:rPr>
                <a:t> 1</a:t>
              </a:r>
              <a:r>
                <a:rPr lang="de-DE" sz="1100" b="0" i="0">
                  <a:latin typeface="Cambria Math" panose="02040503050406030204" pitchFamily="18" charset="0"/>
                </a:rPr>
                <a:t>/(𝑀 </a:t>
              </a:r>
              <a:r>
                <a:rPr lang="el-GR" sz="1100" b="0" i="0">
                  <a:latin typeface="Cambria Math" panose="02040503050406030204" pitchFamily="18" charset="0"/>
                </a:rPr>
                <a:t>ω</a:t>
              </a:r>
              <a:r>
                <a:rPr lang="de-DE" sz="1100" b="0" i="0">
                  <a:latin typeface="Cambria Math" panose="02040503050406030204" pitchFamily="18" charset="0"/>
                </a:rPr>
                <a:t>_𝑛^2 )  ∑_(𝑖=1)^𝑛▒〖 𝐾_𝑠 (𝑧_𝑖 ) 〗  </a:t>
              </a:r>
              <a:r>
                <a:rPr lang="el-GR" sz="1100" b="0" i="0">
                  <a:solidFill>
                    <a:schemeClr val="tx1"/>
                  </a:solidFill>
                  <a:effectLst/>
                  <a:latin typeface="Cambria Math" panose="02040503050406030204" pitchFamily="18" charset="0"/>
                  <a:ea typeface="+mn-ea"/>
                  <a:cs typeface="+mn-cs"/>
                </a:rPr>
                <a:t>ψ</a:t>
              </a:r>
              <a:r>
                <a:rPr lang="de-DE" sz="1100" b="0" i="0">
                  <a:solidFill>
                    <a:schemeClr val="tx1"/>
                  </a:solidFill>
                  <a:effectLst/>
                  <a:latin typeface="Cambria Math" panose="02040503050406030204" pitchFamily="18" charset="0"/>
                  <a:ea typeface="+mn-ea"/>
                  <a:cs typeface="+mn-cs"/>
                </a:rPr>
                <a:t>^</a:t>
              </a:r>
              <a:r>
                <a:rPr lang="de-DE" sz="1100" b="0" i="0">
                  <a:latin typeface="Cambria Math" panose="02040503050406030204" pitchFamily="18" charset="0"/>
                </a:rPr>
                <a:t>2</a:t>
              </a:r>
              <a:r>
                <a:rPr lang="de-DE" sz="1100" b="0" i="0">
                  <a:solidFill>
                    <a:schemeClr val="tx1"/>
                  </a:solidFill>
                  <a:effectLst/>
                  <a:latin typeface="Cambria Math" panose="02040503050406030204" pitchFamily="18" charset="0"/>
                  <a:ea typeface="+mn-ea"/>
                  <a:cs typeface="+mn-cs"/>
                </a:rPr>
                <a:t> (𝑧_𝑖 ) </a:t>
              </a:r>
              <a:r>
                <a:rPr lang="el-GR" sz="1100" i="0">
                  <a:solidFill>
                    <a:schemeClr val="tx1"/>
                  </a:solidFill>
                  <a:effectLst/>
                  <a:latin typeface="Cambria Math" panose="02040503050406030204" pitchFamily="18" charset="0"/>
                  <a:ea typeface="+mn-ea"/>
                  <a:cs typeface="+mn-cs"/>
                </a:rPr>
                <a:t>ξ</a:t>
              </a:r>
              <a:r>
                <a:rPr lang="de-DE" sz="1100" b="0" i="0">
                  <a:solidFill>
                    <a:schemeClr val="tx1"/>
                  </a:solidFill>
                  <a:effectLst/>
                  <a:latin typeface="Cambria Math" panose="02040503050406030204" pitchFamily="18" charset="0"/>
                  <a:ea typeface="+mn-ea"/>
                  <a:cs typeface="+mn-cs"/>
                </a:rPr>
                <a:t>_𝑠𝑚𝑑</a:t>
              </a:r>
              <a:r>
                <a:rPr lang="da-DK" sz="1100" b="0" i="0">
                  <a:solidFill>
                    <a:schemeClr val="tx1"/>
                  </a:solidFill>
                  <a:effectLst/>
                  <a:latin typeface="Cambria Math" panose="02040503050406030204" pitchFamily="18" charset="0"/>
                  <a:ea typeface="+mn-ea"/>
                  <a:cs typeface="+mn-cs"/>
                </a:rPr>
                <a:t> (𝑧_𝑖)</a:t>
              </a:r>
              <a:endParaRPr lang="en-GB" sz="1100"/>
            </a:p>
          </xdr:txBody>
        </xdr:sp>
      </mc:Fallback>
    </mc:AlternateContent>
    <xdr:clientData/>
  </xdr:oneCellAnchor>
</xdr:wsDr>
</file>

<file path=xl/theme/theme1.xml><?xml version="1.0" encoding="utf-8"?>
<a:theme xmlns:a="http://schemas.openxmlformats.org/drawingml/2006/main" name="Office Theme">
  <a:themeElements>
    <a:clrScheme name="COWI 2015">
      <a:dk1>
        <a:srgbClr val="000000"/>
      </a:dk1>
      <a:lt1>
        <a:sysClr val="window" lastClr="FFFFFF"/>
      </a:lt1>
      <a:dk2>
        <a:srgbClr val="58595B"/>
      </a:dk2>
      <a:lt2>
        <a:srgbClr val="D0C7BD"/>
      </a:lt2>
      <a:accent1>
        <a:srgbClr val="435A69"/>
      </a:accent1>
      <a:accent2>
        <a:srgbClr val="9DB8AF"/>
      </a:accent2>
      <a:accent3>
        <a:srgbClr val="F04E23"/>
      </a:accent3>
      <a:accent4>
        <a:srgbClr val="B3D455"/>
      </a:accent4>
      <a:accent5>
        <a:srgbClr val="009CDE"/>
      </a:accent5>
      <a:accent6>
        <a:srgbClr val="FBDB65"/>
      </a:accent6>
      <a:hlink>
        <a:srgbClr val="F04E23"/>
      </a:hlink>
      <a:folHlink>
        <a:srgbClr val="867E78"/>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cowiportal.com/com/c000327/Documents/05%20Technical%20development/03.%20Competence%20Groups/07.%20GEO/03.%20Areas%20of%20expertise/08.%20SSI/TN"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www.cowiportal.com/com/c000327/Documents/05%20Technical%20development/03.%20Competence%20Groups/07.%20GEO/03.%20Areas%20of%20expertise/08.%20SSI/TN" TargetMode="External"/><Relationship Id="rId1" Type="http://schemas.openxmlformats.org/officeDocument/2006/relationships/hyperlink" Target="http://www.cowiportal.com/com/c000327/Documents/05%20Technical%20development/03.%20Competence%20Groups/07.%20GEO/03.%20Areas%20of%20expertise/08.%20SSI/DEV%20Soil%20damping/damping%20ratio%20database.xlsx"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8"/>
  <sheetViews>
    <sheetView zoomScale="85" zoomScaleNormal="85" workbookViewId="0">
      <selection activeCell="C13" sqref="C13"/>
    </sheetView>
  </sheetViews>
  <sheetFormatPr defaultRowHeight="14.5"/>
  <cols>
    <col min="2" max="2" width="11.453125" customWidth="1"/>
    <col min="3" max="3" width="26.1796875" customWidth="1"/>
    <col min="4" max="4" width="20.453125" customWidth="1"/>
    <col min="5" max="5" width="11.1796875" bestFit="1" customWidth="1"/>
  </cols>
  <sheetData>
    <row r="1" spans="1:5">
      <c r="A1" s="8" t="s">
        <v>118</v>
      </c>
    </row>
    <row r="2" spans="1:5">
      <c r="A2" s="1"/>
      <c r="B2" t="s">
        <v>123</v>
      </c>
    </row>
    <row r="3" spans="1:5">
      <c r="A3" s="119"/>
      <c r="B3" t="s">
        <v>140</v>
      </c>
    </row>
    <row r="4" spans="1:5">
      <c r="A4" s="66"/>
      <c r="B4" t="s">
        <v>148</v>
      </c>
    </row>
    <row r="5" spans="1:5">
      <c r="A5" s="153"/>
      <c r="B5" t="s">
        <v>14</v>
      </c>
    </row>
    <row r="6" spans="1:5">
      <c r="A6" s="8" t="s">
        <v>119</v>
      </c>
    </row>
    <row r="7" spans="1:5">
      <c r="A7" t="s">
        <v>121</v>
      </c>
    </row>
    <row r="8" spans="1:5">
      <c r="A8" t="s">
        <v>151</v>
      </c>
    </row>
    <row r="9" spans="1:5">
      <c r="A9" t="s">
        <v>120</v>
      </c>
    </row>
    <row r="10" spans="1:5">
      <c r="A10" t="s">
        <v>122</v>
      </c>
    </row>
    <row r="11" spans="1:5">
      <c r="A11" t="s">
        <v>152</v>
      </c>
    </row>
    <row r="12" spans="1:5">
      <c r="A12" s="173" t="s">
        <v>96</v>
      </c>
    </row>
    <row r="14" spans="1:5">
      <c r="A14" s="8" t="s">
        <v>104</v>
      </c>
    </row>
    <row r="15" spans="1:5">
      <c r="A15">
        <v>1</v>
      </c>
      <c r="B15" t="s">
        <v>97</v>
      </c>
      <c r="D15" t="s">
        <v>109</v>
      </c>
      <c r="E15" t="s">
        <v>105</v>
      </c>
    </row>
    <row r="16" spans="1:5">
      <c r="B16" s="30">
        <v>1.1000000000000001</v>
      </c>
      <c r="C16" s="30" t="s">
        <v>98</v>
      </c>
      <c r="D16" s="119" t="s">
        <v>102</v>
      </c>
      <c r="E16" t="s">
        <v>110</v>
      </c>
    </row>
    <row r="17" spans="1:5">
      <c r="B17" s="30" t="s">
        <v>157</v>
      </c>
      <c r="C17" s="30" t="s">
        <v>159</v>
      </c>
      <c r="D17" s="119" t="s">
        <v>102</v>
      </c>
      <c r="E17" t="s">
        <v>160</v>
      </c>
    </row>
    <row r="18" spans="1:5">
      <c r="B18" s="30" t="s">
        <v>158</v>
      </c>
      <c r="C18" s="30" t="s">
        <v>159</v>
      </c>
      <c r="D18" s="119" t="s">
        <v>102</v>
      </c>
      <c r="E18" t="s">
        <v>161</v>
      </c>
    </row>
    <row r="19" spans="1:5">
      <c r="B19" s="30">
        <v>1.3</v>
      </c>
      <c r="C19" s="30" t="s">
        <v>85</v>
      </c>
      <c r="D19" s="1" t="s">
        <v>103</v>
      </c>
      <c r="E19" t="s">
        <v>112</v>
      </c>
    </row>
    <row r="20" spans="1:5">
      <c r="B20" s="30">
        <v>1.4</v>
      </c>
      <c r="C20" s="30" t="s">
        <v>99</v>
      </c>
      <c r="D20" s="1" t="s">
        <v>103</v>
      </c>
      <c r="E20" t="s">
        <v>113</v>
      </c>
    </row>
    <row r="21" spans="1:5">
      <c r="B21" s="30">
        <v>1.5</v>
      </c>
      <c r="C21" s="30" t="s">
        <v>100</v>
      </c>
      <c r="D21" s="1" t="s">
        <v>103</v>
      </c>
      <c r="E21" t="s">
        <v>114</v>
      </c>
    </row>
    <row r="22" spans="1:5">
      <c r="A22">
        <v>2</v>
      </c>
      <c r="B22" t="s">
        <v>111</v>
      </c>
      <c r="E22" s="155"/>
    </row>
    <row r="23" spans="1:5">
      <c r="B23">
        <v>2.1</v>
      </c>
      <c r="C23" t="s">
        <v>153</v>
      </c>
      <c r="D23" s="154" t="s">
        <v>106</v>
      </c>
      <c r="E23" t="s">
        <v>155</v>
      </c>
    </row>
    <row r="24" spans="1:5">
      <c r="B24">
        <v>2.2000000000000002</v>
      </c>
      <c r="C24" t="s">
        <v>154</v>
      </c>
      <c r="D24" s="154" t="s">
        <v>106</v>
      </c>
      <c r="E24" t="s">
        <v>156</v>
      </c>
    </row>
    <row r="25" spans="1:5">
      <c r="A25">
        <v>3</v>
      </c>
      <c r="B25" t="s">
        <v>101</v>
      </c>
      <c r="E25" t="s">
        <v>107</v>
      </c>
    </row>
    <row r="26" spans="1:5">
      <c r="B26">
        <v>3.1</v>
      </c>
      <c r="C26" t="s">
        <v>162</v>
      </c>
      <c r="E26" s="152" t="s">
        <v>164</v>
      </c>
    </row>
    <row r="27" spans="1:5">
      <c r="B27">
        <v>3.2</v>
      </c>
      <c r="C27" t="s">
        <v>163</v>
      </c>
      <c r="E27" s="152" t="s">
        <v>165</v>
      </c>
    </row>
    <row r="28" spans="1:5">
      <c r="A28" s="8"/>
    </row>
  </sheetData>
  <hyperlinks>
    <hyperlink ref="A12" r:id="rId1" xr:uid="{F0E17B28-9796-43C6-82D7-DB46702D8390}"/>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0"/>
    <pageSetUpPr fitToPage="1"/>
  </sheetPr>
  <dimension ref="A1:N74"/>
  <sheetViews>
    <sheetView zoomScaleNormal="100" workbookViewId="0">
      <selection activeCell="H13" sqref="H13"/>
    </sheetView>
  </sheetViews>
  <sheetFormatPr defaultColWidth="9.1796875" defaultRowHeight="14.5"/>
  <cols>
    <col min="1" max="1" width="9.1796875" style="11"/>
    <col min="2" max="2" width="10.453125" style="12" bestFit="1" customWidth="1"/>
    <col min="3" max="3" width="9" style="11" bestFit="1" customWidth="1"/>
    <col min="4" max="7" width="9.1796875" style="11"/>
    <col min="8" max="8" width="9" style="11" bestFit="1" customWidth="1"/>
    <col min="9" max="16384" width="9.1796875" style="11"/>
  </cols>
  <sheetData>
    <row r="1" spans="1:14">
      <c r="A1" s="107" t="s">
        <v>25</v>
      </c>
      <c r="B1" s="108" t="str">
        <f>'1.1 Input - General'!B2</f>
        <v>Empire Wind</v>
      </c>
      <c r="C1" s="109"/>
      <c r="D1" s="109"/>
      <c r="E1" s="109"/>
      <c r="F1" s="109"/>
      <c r="G1" s="109"/>
      <c r="H1" s="109"/>
      <c r="I1" s="110"/>
      <c r="J1" s="63"/>
    </row>
    <row r="2" spans="1:14">
      <c r="A2" s="111" t="s">
        <v>26</v>
      </c>
      <c r="B2" s="112" t="str">
        <f>'1.1 Input - General'!B3</f>
        <v>Damping calculation, soil damping</v>
      </c>
      <c r="C2" s="113"/>
      <c r="D2" s="113"/>
      <c r="E2" s="113"/>
      <c r="F2" s="113"/>
      <c r="G2" s="113"/>
      <c r="H2" s="113"/>
      <c r="I2" s="114"/>
      <c r="J2" s="63"/>
    </row>
    <row r="3" spans="1:14">
      <c r="A3" s="111" t="s">
        <v>27</v>
      </c>
      <c r="B3" s="112" t="str">
        <f>'1.1 Input - General'!B4</f>
        <v>1st order bending mode</v>
      </c>
      <c r="C3" s="113"/>
      <c r="D3" s="113"/>
      <c r="E3" s="113"/>
      <c r="F3" s="113"/>
      <c r="G3" s="113"/>
      <c r="H3" s="113"/>
      <c r="I3" s="114"/>
      <c r="J3" s="63"/>
    </row>
    <row r="4" spans="1:14">
      <c r="A4" s="111" t="s">
        <v>27</v>
      </c>
      <c r="B4" s="112" t="str">
        <f>'1.1 Input - General'!B5</f>
        <v>LOC30 - FLS</v>
      </c>
      <c r="C4" s="113"/>
      <c r="D4" s="113"/>
      <c r="E4" s="113"/>
      <c r="F4" s="113"/>
      <c r="G4" s="113"/>
      <c r="H4" s="113"/>
      <c r="I4" s="114"/>
      <c r="J4" s="63"/>
    </row>
    <row r="5" spans="1:14">
      <c r="A5" s="115" t="s">
        <v>28</v>
      </c>
      <c r="B5" s="223">
        <f ca="1">TODAY()</f>
        <v>44491</v>
      </c>
      <c r="C5" s="223"/>
      <c r="D5" s="116"/>
      <c r="E5" s="116"/>
      <c r="F5" s="116"/>
      <c r="G5" s="116"/>
      <c r="H5" s="116"/>
      <c r="I5" s="117"/>
      <c r="J5" s="63"/>
    </row>
    <row r="6" spans="1:14">
      <c r="N6" s="130"/>
    </row>
    <row r="7" spans="1:14">
      <c r="A7" s="13" t="s">
        <v>31</v>
      </c>
      <c r="B7" s="14"/>
      <c r="C7" s="14"/>
      <c r="D7" s="14"/>
      <c r="E7" s="15"/>
      <c r="N7" s="130"/>
    </row>
    <row r="8" spans="1:14">
      <c r="A8" s="16"/>
      <c r="B8" s="17"/>
      <c r="C8" s="17"/>
      <c r="D8" s="17"/>
      <c r="E8" s="18"/>
    </row>
    <row r="9" spans="1:14">
      <c r="A9" s="19" t="s">
        <v>32</v>
      </c>
      <c r="B9" s="20">
        <f>'1.1 Input - General'!B8</f>
        <v>0.32800000000000001</v>
      </c>
      <c r="C9" s="21" t="s">
        <v>33</v>
      </c>
      <c r="D9" s="21" t="s">
        <v>34</v>
      </c>
      <c r="E9" s="22"/>
    </row>
    <row r="10" spans="1:14">
      <c r="A10" s="23" t="s">
        <v>35</v>
      </c>
      <c r="B10" s="20">
        <f>B9*2*PI()</f>
        <v>2.0608847807549044</v>
      </c>
      <c r="C10" s="21" t="s">
        <v>36</v>
      </c>
      <c r="D10" s="21" t="s">
        <v>37</v>
      </c>
      <c r="E10" s="22"/>
    </row>
    <row r="11" spans="1:14">
      <c r="A11" s="19" t="s">
        <v>38</v>
      </c>
      <c r="B11" s="24">
        <f>'1.1 Input - General'!B9</f>
        <v>3333544.4373674202</v>
      </c>
      <c r="C11" s="21" t="s">
        <v>39</v>
      </c>
      <c r="D11" s="21" t="s">
        <v>40</v>
      </c>
      <c r="E11" s="22"/>
    </row>
    <row r="12" spans="1:14">
      <c r="A12" s="23"/>
      <c r="B12" s="25"/>
      <c r="C12" s="21"/>
      <c r="D12" s="21"/>
      <c r="E12" s="22"/>
    </row>
    <row r="13" spans="1:14">
      <c r="A13" s="26" t="s">
        <v>41</v>
      </c>
      <c r="B13" s="27">
        <v>9.81</v>
      </c>
      <c r="C13" s="28" t="s">
        <v>42</v>
      </c>
      <c r="D13" s="28" t="s">
        <v>43</v>
      </c>
      <c r="E13" s="29"/>
    </row>
    <row r="15" spans="1:14">
      <c r="A15" s="31" t="s">
        <v>46</v>
      </c>
      <c r="B15" s="32"/>
      <c r="C15" s="33"/>
      <c r="D15" s="33"/>
      <c r="E15" s="34"/>
    </row>
    <row r="16" spans="1:14">
      <c r="A16" s="16"/>
      <c r="B16" s="35"/>
      <c r="C16" s="17"/>
      <c r="D16" s="17"/>
      <c r="E16" s="18"/>
    </row>
    <row r="17" spans="1:10">
      <c r="A17" s="36" t="s">
        <v>47</v>
      </c>
      <c r="B17" s="37">
        <f ca="1">SUM(D25:D74)+SUM(I25:I67)</f>
        <v>158392.53030934324</v>
      </c>
      <c r="C17" s="38" t="s">
        <v>17</v>
      </c>
      <c r="D17" s="38" t="s">
        <v>48</v>
      </c>
      <c r="E17" s="39"/>
    </row>
    <row r="18" spans="1:10">
      <c r="A18" s="40"/>
      <c r="B18" s="41"/>
      <c r="C18" s="42"/>
      <c r="D18" s="42"/>
      <c r="E18" s="43"/>
    </row>
    <row r="19" spans="1:10">
      <c r="A19" s="102" t="s">
        <v>49</v>
      </c>
      <c r="B19" s="44">
        <f ca="1">1/(B11*B10^2)*B17</f>
        <v>1.1187190248993584E-2</v>
      </c>
      <c r="C19" s="38"/>
      <c r="D19" s="38" t="s">
        <v>50</v>
      </c>
      <c r="E19" s="39"/>
    </row>
    <row r="20" spans="1:10">
      <c r="A20" s="103" t="s">
        <v>49</v>
      </c>
      <c r="B20" s="45">
        <f ca="1">B19</f>
        <v>1.1187190248993584E-2</v>
      </c>
      <c r="C20" s="46"/>
      <c r="D20" s="46" t="s">
        <v>50</v>
      </c>
      <c r="E20" s="47"/>
    </row>
    <row r="22" spans="1:10">
      <c r="A22" s="48" t="s">
        <v>51</v>
      </c>
      <c r="B22" s="49" t="s">
        <v>52</v>
      </c>
      <c r="C22" s="50" t="s">
        <v>53</v>
      </c>
      <c r="D22" s="50" t="s">
        <v>54</v>
      </c>
      <c r="E22" s="61" t="s">
        <v>55</v>
      </c>
      <c r="F22" s="51" t="s">
        <v>51</v>
      </c>
      <c r="G22" s="49" t="s">
        <v>52</v>
      </c>
      <c r="H22" s="50" t="s">
        <v>53</v>
      </c>
      <c r="I22" s="50" t="s">
        <v>54</v>
      </c>
      <c r="J22" s="61" t="s">
        <v>55</v>
      </c>
    </row>
    <row r="23" spans="1:10">
      <c r="A23" s="52" t="s">
        <v>56</v>
      </c>
      <c r="B23" s="53" t="s">
        <v>57</v>
      </c>
      <c r="C23" s="54" t="s">
        <v>58</v>
      </c>
      <c r="D23" s="54" t="s">
        <v>59</v>
      </c>
      <c r="E23" s="62" t="s">
        <v>60</v>
      </c>
      <c r="F23" s="54" t="s">
        <v>56</v>
      </c>
      <c r="G23" s="53" t="s">
        <v>57</v>
      </c>
      <c r="H23" s="54" t="s">
        <v>58</v>
      </c>
      <c r="I23" s="54" t="s">
        <v>59</v>
      </c>
      <c r="J23" s="62" t="s">
        <v>60</v>
      </c>
    </row>
    <row r="24" spans="1:10">
      <c r="A24" s="79" t="str">
        <f>'2.1 Calculations Modal shape 1'!C9</f>
        <v>[mMSL]</v>
      </c>
      <c r="B24" s="80" t="s">
        <v>62</v>
      </c>
      <c r="C24" s="80" t="s">
        <v>63</v>
      </c>
      <c r="D24" s="80" t="s">
        <v>64</v>
      </c>
      <c r="E24" s="81" t="s">
        <v>65</v>
      </c>
      <c r="F24" s="80" t="s">
        <v>61</v>
      </c>
      <c r="G24" s="80" t="s">
        <v>62</v>
      </c>
      <c r="H24" s="80" t="s">
        <v>63</v>
      </c>
      <c r="I24" s="80" t="s">
        <v>64</v>
      </c>
      <c r="J24" s="82" t="s">
        <v>65</v>
      </c>
    </row>
    <row r="25" spans="1:10">
      <c r="A25" s="84">
        <f>IF('2.1 Calculations Modal shape 1'!C10="","",'2.1 Calculations Modal shape 1'!C10)</f>
        <v>-43.73</v>
      </c>
      <c r="B25" s="85">
        <f ca="1">IF('2.1 Calculations Modal shape 1'!M10="","",'2.1 Calculations Modal shape 1'!M10)</f>
        <v>0.13004691904080481</v>
      </c>
      <c r="C25" s="86">
        <f>IF('2.1 Calculations Modal shape 1'!N10="","",'2.1 Calculations Modal shape 1'!N10)</f>
        <v>0</v>
      </c>
      <c r="D25" s="87">
        <f ca="1">IF('2.1 Calculations Modal shape 1'!O10="","",'2.1 Calculations Modal shape 1'!O10)</f>
        <v>0</v>
      </c>
      <c r="E25" s="88">
        <f ca="1">IF('2.1 Calculations Modal shape 1'!K10="","",'2.1 Calculations Modal shape 1'!K10)</f>
        <v>13.666554653440222</v>
      </c>
      <c r="F25" s="90">
        <f>IF('2.1 Calculations Modal shape 1'!C60="","",'2.1 Calculations Modal shape 1'!C60)</f>
        <v>-79.237142857142842</v>
      </c>
      <c r="G25" s="91">
        <f ca="1">IF('2.1 Calculations Modal shape 1'!M60="","",'2.1 Calculations Modal shape 1'!M60)</f>
        <v>8.9845792229255317E-4</v>
      </c>
      <c r="H25" s="92">
        <f>IF('2.1 Calculations Modal shape 1'!N60="","",'2.1 Calculations Modal shape 1'!N60)</f>
        <v>1468780.0764114342</v>
      </c>
      <c r="I25" s="93">
        <f ca="1">IF('2.1 Calculations Modal shape 1'!O60="","",'2.1 Calculations Modal shape 1'!O60)</f>
        <v>13.177079350940645</v>
      </c>
      <c r="J25" s="94">
        <f ca="1">IF('2.1 Calculations Modal shape 1'!K60="","",'2.1 Calculations Modal shape 1'!K60)</f>
        <v>1.1113910712570516</v>
      </c>
    </row>
    <row r="26" spans="1:10">
      <c r="A26" s="55">
        <f>IF('2.1 Calculations Modal shape 1'!C11="","",'2.1 Calculations Modal shape 1'!C11)</f>
        <v>-44.396666666666661</v>
      </c>
      <c r="B26" s="56">
        <f ca="1">IF('2.1 Calculations Modal shape 1'!M11="","",'2.1 Calculations Modal shape 1'!M11)</f>
        <v>0.12565138834684819</v>
      </c>
      <c r="C26" s="58">
        <f>IF('2.1 Calculations Modal shape 1'!N11="","",'2.1 Calculations Modal shape 1'!N11)</f>
        <v>0</v>
      </c>
      <c r="D26" s="83">
        <f ca="1">IF('2.1 Calculations Modal shape 1'!O11="","",'2.1 Calculations Modal shape 1'!O11)</f>
        <v>0</v>
      </c>
      <c r="E26" s="89">
        <f ca="1">IF('2.1 Calculations Modal shape 1'!K11="","",'2.1 Calculations Modal shape 1'!K11)</f>
        <v>11.202588486523169</v>
      </c>
      <c r="F26" s="95">
        <f>IF('2.1 Calculations Modal shape 1'!C61="","",'2.1 Calculations Modal shape 1'!C61)</f>
        <v>-80.01857142857142</v>
      </c>
      <c r="G26" s="60">
        <f ca="1">IF('2.1 Calculations Modal shape 1'!M61="","",'2.1 Calculations Modal shape 1'!M61)</f>
        <v>4.3518136383200248E-4</v>
      </c>
      <c r="H26" s="57">
        <f>IF('2.1 Calculations Modal shape 1'!N61="","",'2.1 Calculations Modal shape 1'!N61)</f>
        <v>1473091.8871816944</v>
      </c>
      <c r="I26" s="59">
        <f ca="1">IF('2.1 Calculations Modal shape 1'!O61="","",'2.1 Calculations Modal shape 1'!O61)</f>
        <v>2.8871017942549724</v>
      </c>
      <c r="J26" s="96">
        <f ca="1">IF('2.1 Calculations Modal shape 1'!K61="","",'2.1 Calculations Modal shape 1'!K61)</f>
        <v>1.0348840204970964</v>
      </c>
    </row>
    <row r="27" spans="1:10">
      <c r="A27" s="55">
        <f>IF('2.1 Calculations Modal shape 1'!C12="","",'2.1 Calculations Modal shape 1'!C12)</f>
        <v>-45.063333333333333</v>
      </c>
      <c r="B27" s="56">
        <f ca="1">IF('2.1 Calculations Modal shape 1'!M12="","",'2.1 Calculations Modal shape 1'!M12)</f>
        <v>0.12132096035153145</v>
      </c>
      <c r="C27" s="58">
        <f>IF('2.1 Calculations Modal shape 1'!N12="","",'2.1 Calculations Modal shape 1'!N12)</f>
        <v>0</v>
      </c>
      <c r="D27" s="83">
        <f ca="1">IF('2.1 Calculations Modal shape 1'!O12="","",'2.1 Calculations Modal shape 1'!O12)</f>
        <v>0</v>
      </c>
      <c r="E27" s="89">
        <f ca="1">IF('2.1 Calculations Modal shape 1'!K12="","",'2.1 Calculations Modal shape 1'!K12)</f>
        <v>11.078978270240196</v>
      </c>
      <c r="F27" s="95">
        <f>IF('2.1 Calculations Modal shape 1'!C62="","",'2.1 Calculations Modal shape 1'!C62)</f>
        <v>-80.799999999999983</v>
      </c>
      <c r="G27" s="60">
        <f ca="1">IF('2.1 Calculations Modal shape 1'!M62="","",'2.1 Calculations Modal shape 1'!M62)</f>
        <v>3.3063093534544535E-5</v>
      </c>
      <c r="H27" s="57">
        <f>IF('2.1 Calculations Modal shape 1'!N62="","",'2.1 Calculations Modal shape 1'!N62)</f>
        <v>1446552.8100396679</v>
      </c>
      <c r="I27" s="59">
        <f ca="1">IF('2.1 Calculations Modal shape 1'!O62="","",'2.1 Calculations Modal shape 1'!O62)</f>
        <v>1.6364884550595652E-2</v>
      </c>
      <c r="J27" s="96">
        <f ca="1">IF('2.1 Calculations Modal shape 1'!K62="","",'2.1 Calculations Modal shape 1'!K62)</f>
        <v>1.0348840204970964</v>
      </c>
    </row>
    <row r="28" spans="1:10">
      <c r="A28" s="55">
        <f>IF('2.1 Calculations Modal shape 1'!C13="","",'2.1 Calculations Modal shape 1'!C13)</f>
        <v>-45.73</v>
      </c>
      <c r="B28" s="56">
        <f ca="1">IF('2.1 Calculations Modal shape 1'!M13="","",'2.1 Calculations Modal shape 1'!M13)</f>
        <v>0.11705546160183859</v>
      </c>
      <c r="C28" s="58">
        <f>IF('2.1 Calculations Modal shape 1'!N13="","",'2.1 Calculations Modal shape 1'!N13)</f>
        <v>185.71171271571833</v>
      </c>
      <c r="D28" s="83">
        <f ca="1">IF('2.1 Calculations Modal shape 1'!O13="","",'2.1 Calculations Modal shape 1'!O13)</f>
        <v>278.70807081143113</v>
      </c>
      <c r="E28" s="89">
        <f ca="1">IF('2.1 Calculations Modal shape 1'!K13="","",'2.1 Calculations Modal shape 1'!K13)</f>
        <v>10.952843595051778</v>
      </c>
      <c r="F28" s="95">
        <f>IF('2.1 Calculations Modal shape 1'!C63="","",'2.1 Calculations Modal shape 1'!C63)</f>
        <v>-81.549999999999983</v>
      </c>
      <c r="G28" s="60">
        <f ca="1">IF('2.1 Calculations Modal shape 1'!M63="","",'2.1 Calculations Modal shape 1'!M63)</f>
        <v>-2.8094098261132947E-4</v>
      </c>
      <c r="H28" s="57">
        <f>IF('2.1 Calculations Modal shape 1'!N63="","",'2.1 Calculations Modal shape 1'!N63)</f>
        <v>1416035.9512551588</v>
      </c>
      <c r="I28" s="59">
        <f ca="1">IF('2.1 Calculations Modal shape 1'!O63="","",'2.1 Calculations Modal shape 1'!O63)</f>
        <v>1.1176465292099771</v>
      </c>
      <c r="J28" s="96">
        <f ca="1">IF('2.1 Calculations Modal shape 1'!K63="","",'2.1 Calculations Modal shape 1'!K63)</f>
        <v>1</v>
      </c>
    </row>
    <row r="29" spans="1:10">
      <c r="A29" s="55">
        <f>IF('2.1 Calculations Modal shape 1'!C14="","",'2.1 Calculations Modal shape 1'!C14)</f>
        <v>-45.850000000000009</v>
      </c>
      <c r="B29" s="56">
        <f ca="1">IF('2.1 Calculations Modal shape 1'!M14="","",'2.1 Calculations Modal shape 1'!M14)</f>
        <v>0.11629573739213386</v>
      </c>
      <c r="C29" s="58">
        <f>IF('2.1 Calculations Modal shape 1'!N14="","",'2.1 Calculations Modal shape 1'!N14)</f>
        <v>1361.3561712751371</v>
      </c>
      <c r="D29" s="83">
        <f ca="1">IF('2.1 Calculations Modal shape 1'!O14="","",'2.1 Calculations Modal shape 1'!O14)</f>
        <v>2012.4005872319403</v>
      </c>
      <c r="E29" s="89">
        <f ca="1">IF('2.1 Calculations Modal shape 1'!K14="","",'2.1 Calculations Modal shape 1'!K14)</f>
        <v>10.929872038076578</v>
      </c>
      <c r="F29" s="95">
        <f>IF('2.1 Calculations Modal shape 1'!C64="","",'2.1 Calculations Modal shape 1'!C64)</f>
        <v>-82.299999999999983</v>
      </c>
      <c r="G29" s="60">
        <f ca="1">IF('2.1 Calculations Modal shape 1'!M64="","",'2.1 Calculations Modal shape 1'!M64)</f>
        <v>-5.5151120940114852E-4</v>
      </c>
      <c r="H29" s="57">
        <f>IF('2.1 Calculations Modal shape 1'!N64="","",'2.1 Calculations Modal shape 1'!N64)</f>
        <v>1413810.3162250177</v>
      </c>
      <c r="I29" s="59">
        <f ca="1">IF('2.1 Calculations Modal shape 1'!O64="","",'2.1 Calculations Modal shape 1'!O64)</f>
        <v>4.4050710989915531</v>
      </c>
      <c r="J29" s="96">
        <f ca="1">IF('2.1 Calculations Modal shape 1'!K64="","",'2.1 Calculations Modal shape 1'!K64)</f>
        <v>1.0243611250680869</v>
      </c>
    </row>
    <row r="30" spans="1:10">
      <c r="A30" s="55">
        <f>IF('2.1 Calculations Modal shape 1'!C15="","",'2.1 Calculations Modal shape 1'!C15)</f>
        <v>-46.570000000000007</v>
      </c>
      <c r="B30" s="56">
        <f ca="1">IF('2.1 Calculations Modal shape 1'!M15="","",'2.1 Calculations Modal shape 1'!M15)</f>
        <v>0.11179150947487093</v>
      </c>
      <c r="C30" s="58">
        <f>IF('2.1 Calculations Modal shape 1'!N15="","",'2.1 Calculations Modal shape 1'!N15)</f>
        <v>2982.1956910422368</v>
      </c>
      <c r="D30" s="83">
        <f ca="1">IF('2.1 Calculations Modal shape 1'!O15="","",'2.1 Calculations Modal shape 1'!O15)</f>
        <v>4021.5217013542865</v>
      </c>
      <c r="E30" s="89">
        <f ca="1">IF('2.1 Calculations Modal shape 1'!K15="","",'2.1 Calculations Modal shape 1'!K15)</f>
        <v>10.79037747504572</v>
      </c>
      <c r="F30" s="95">
        <f>IF('2.1 Calculations Modal shape 1'!C65="","",'2.1 Calculations Modal shape 1'!C65)</f>
        <v>-83.049999999999983</v>
      </c>
      <c r="G30" s="60">
        <f ca="1">IF('2.1 Calculations Modal shape 1'!M65="","",'2.1 Calculations Modal shape 1'!M65)</f>
        <v>-7.7428385586054103E-4</v>
      </c>
      <c r="H30" s="57">
        <f>IF('2.1 Calculations Modal shape 1'!N65="","",'2.1 Calculations Modal shape 1'!N65)</f>
        <v>1411853.2239399469</v>
      </c>
      <c r="I30" s="59">
        <f ca="1">IF('2.1 Calculations Modal shape 1'!O65="","",'2.1 Calculations Modal shape 1'!O65)</f>
        <v>9.0377305358099083</v>
      </c>
      <c r="J30" s="96">
        <f ca="1">IF('2.1 Calculations Modal shape 1'!K65="","",'2.1 Calculations Modal shape 1'!K65)</f>
        <v>1.0677496318248334</v>
      </c>
    </row>
    <row r="31" spans="1:10">
      <c r="A31" s="55">
        <f>IF('2.1 Calculations Modal shape 1'!C16="","",'2.1 Calculations Modal shape 1'!C16)</f>
        <v>-47.290000000000006</v>
      </c>
      <c r="B31" s="56">
        <f ca="1">IF('2.1 Calculations Modal shape 1'!M16="","",'2.1 Calculations Modal shape 1'!M16)</f>
        <v>0.107358223841117</v>
      </c>
      <c r="C31" s="58">
        <f>IF('2.1 Calculations Modal shape 1'!N16="","",'2.1 Calculations Modal shape 1'!N16)</f>
        <v>3660.1930250663472</v>
      </c>
      <c r="D31" s="83">
        <f ca="1">IF('2.1 Calculations Modal shape 1'!O16="","",'2.1 Calculations Modal shape 1'!O16)</f>
        <v>4601.2931844151244</v>
      </c>
      <c r="E31" s="89">
        <f ca="1">IF('2.1 Calculations Modal shape 1'!K16="","",'2.1 Calculations Modal shape 1'!K16)</f>
        <v>10.906999211199995</v>
      </c>
      <c r="F31" s="95">
        <f>IF('2.1 Calculations Modal shape 1'!C66="","",'2.1 Calculations Modal shape 1'!C66)</f>
        <v>-83.799999999999983</v>
      </c>
      <c r="G31" s="60">
        <f ca="1">IF('2.1 Calculations Modal shape 1'!M66="","",'2.1 Calculations Modal shape 1'!M66)</f>
        <v>-9.6361822991196909E-4</v>
      </c>
      <c r="H31" s="57">
        <f>IF('2.1 Calculations Modal shape 1'!N66="","",'2.1 Calculations Modal shape 1'!N66)</f>
        <v>1433575.350613852</v>
      </c>
      <c r="I31" s="59">
        <f ca="1">IF('2.1 Calculations Modal shape 1'!O66="","",'2.1 Calculations Modal shape 1'!O66)</f>
        <v>14.566529370158571</v>
      </c>
      <c r="J31" s="96">
        <f ca="1">IF('2.1 Calculations Modal shape 1'!K66="","",'2.1 Calculations Modal shape 1'!K66)</f>
        <v>1.0942726606416981</v>
      </c>
    </row>
    <row r="32" spans="1:10">
      <c r="A32" s="55">
        <f>IF('2.1 Calculations Modal shape 1'!C17="","",'2.1 Calculations Modal shape 1'!C17)</f>
        <v>-48.01</v>
      </c>
      <c r="B32" s="56">
        <f ca="1">IF('2.1 Calculations Modal shape 1'!M17="","",'2.1 Calculations Modal shape 1'!M17)</f>
        <v>0.1030153939551624</v>
      </c>
      <c r="C32" s="58">
        <f>IF('2.1 Calculations Modal shape 1'!N17="","",'2.1 Calculations Modal shape 1'!N17)</f>
        <v>4367.0700158776272</v>
      </c>
      <c r="D32" s="83">
        <f ca="1">IF('2.1 Calculations Modal shape 1'!O17="","",'2.1 Calculations Modal shape 1'!O17)</f>
        <v>4971.9323031181912</v>
      </c>
      <c r="E32" s="89">
        <f ca="1">IF('2.1 Calculations Modal shape 1'!K17="","",'2.1 Calculations Modal shape 1'!K17)</f>
        <v>10.728297209690972</v>
      </c>
      <c r="F32" s="95">
        <f>IF('2.1 Calculations Modal shape 1'!C67="","",'2.1 Calculations Modal shape 1'!C67)</f>
        <v>-84.574999999999989</v>
      </c>
      <c r="G32" s="60">
        <f ca="1">IF('2.1 Calculations Modal shape 1'!M67="","",'2.1 Calculations Modal shape 1'!M67)</f>
        <v>-1.1104145527080318E-3</v>
      </c>
      <c r="H32" s="57">
        <f>IF('2.1 Calculations Modal shape 1'!N67="","",'2.1 Calculations Modal shape 1'!N67)</f>
        <v>1455343.0079415068</v>
      </c>
      <c r="I32" s="59">
        <f ca="1">IF('2.1 Calculations Modal shape 1'!O67="","",'2.1 Calculations Modal shape 1'!O67)</f>
        <v>20.296577209270833</v>
      </c>
      <c r="J32" s="96">
        <f ca="1">IF('2.1 Calculations Modal shape 1'!K67="","",'2.1 Calculations Modal shape 1'!K67)</f>
        <v>1.1310639272542251</v>
      </c>
    </row>
    <row r="33" spans="1:10">
      <c r="A33" s="55">
        <f>IF('2.1 Calculations Modal shape 1'!C18="","",'2.1 Calculations Modal shape 1'!C18)</f>
        <v>-48.73</v>
      </c>
      <c r="B33" s="56">
        <f ca="1">IF('2.1 Calculations Modal shape 1'!M18="","",'2.1 Calculations Modal shape 1'!M18)</f>
        <v>9.8745934694939488E-2</v>
      </c>
      <c r="C33" s="58">
        <f>IF('2.1 Calculations Modal shape 1'!N18="","",'2.1 Calculations Modal shape 1'!N18)</f>
        <v>3684.5148676105973</v>
      </c>
      <c r="D33" s="83">
        <f ca="1">IF('2.1 Calculations Modal shape 1'!O18="","",'2.1 Calculations Modal shape 1'!O18)</f>
        <v>3788.6460314265983</v>
      </c>
      <c r="E33" s="89">
        <f ca="1">IF('2.1 Calculations Modal shape 1'!K18="","",'2.1 Calculations Modal shape 1'!K18)</f>
        <v>10.54545367349759</v>
      </c>
      <c r="F33" s="95">
        <f>IF('2.1 Calculations Modal shape 1'!C68="","",'2.1 Calculations Modal shape 1'!C68)</f>
        <v>-85.34999999999998</v>
      </c>
      <c r="G33" s="60">
        <f ca="1">IF('2.1 Calculations Modal shape 1'!M68="","",'2.1 Calculations Modal shape 1'!M68)</f>
        <v>-1.2270317852651636E-3</v>
      </c>
      <c r="H33" s="57">
        <f>IF('2.1 Calculations Modal shape 1'!N68="","",'2.1 Calculations Modal shape 1'!N68)</f>
        <v>1453650.1953402043</v>
      </c>
      <c r="I33" s="59">
        <f ca="1">IF('2.1 Calculations Modal shape 1'!O68="","",'2.1 Calculations Modal shape 1'!O68)</f>
        <v>25.460792432289406</v>
      </c>
      <c r="J33" s="96">
        <f ca="1">IF('2.1 Calculations Modal shape 1'!K68="","",'2.1 Calculations Modal shape 1'!K68)</f>
        <v>1.1633231739275236</v>
      </c>
    </row>
    <row r="34" spans="1:10">
      <c r="A34" s="55">
        <f>IF('2.1 Calculations Modal shape 1'!C19="","",'2.1 Calculations Modal shape 1'!C19)</f>
        <v>-49.050000000000011</v>
      </c>
      <c r="B34" s="56">
        <f ca="1">IF('2.1 Calculations Modal shape 1'!M19="","",'2.1 Calculations Modal shape 1'!M19)</f>
        <v>9.6877498807510412E-2</v>
      </c>
      <c r="C34" s="58">
        <f>IF('2.1 Calculations Modal shape 1'!N19="","",'2.1 Calculations Modal shape 1'!N19)</f>
        <v>3759.2837782532615</v>
      </c>
      <c r="D34" s="83">
        <f ca="1">IF('2.1 Calculations Modal shape 1'!O19="","",'2.1 Calculations Modal shape 1'!O19)</f>
        <v>3691.4740252681695</v>
      </c>
      <c r="E34" s="89">
        <f ca="1">IF('2.1 Calculations Modal shape 1'!K19="","",'2.1 Calculations Modal shape 1'!K19)</f>
        <v>10.462822820903767</v>
      </c>
      <c r="F34" s="95">
        <f>IF('2.1 Calculations Modal shape 1'!C69="","",'2.1 Calculations Modal shape 1'!C69)</f>
        <v>-86.124999999999972</v>
      </c>
      <c r="G34" s="60">
        <f ca="1">IF('2.1 Calculations Modal shape 1'!M69="","",'2.1 Calculations Modal shape 1'!M69)</f>
        <v>-1.3177121547200874E-3</v>
      </c>
      <c r="H34" s="57">
        <f>IF('2.1 Calculations Modal shape 1'!N69="","",'2.1 Calculations Modal shape 1'!N69)</f>
        <v>1451938.8291559808</v>
      </c>
      <c r="I34" s="59">
        <f ca="1">IF('2.1 Calculations Modal shape 1'!O69="","",'2.1 Calculations Modal shape 1'!O69)</f>
        <v>29.907888671225859</v>
      </c>
      <c r="J34" s="96">
        <f ca="1">IF('2.1 Calculations Modal shape 1'!K69="","",'2.1 Calculations Modal shape 1'!K69)</f>
        <v>1.1863049205478533</v>
      </c>
    </row>
    <row r="35" spans="1:10">
      <c r="A35" s="55">
        <f>IF('2.1 Calculations Modal shape 1'!C20="","",'2.1 Calculations Modal shape 1'!C20)</f>
        <v>-49.743333333333339</v>
      </c>
      <c r="B35" s="56">
        <f ca="1">IF('2.1 Calculations Modal shape 1'!M20="","",'2.1 Calculations Modal shape 1'!M20)</f>
        <v>9.2891432866455584E-2</v>
      </c>
      <c r="C35" s="58">
        <f>IF('2.1 Calculations Modal shape 1'!N20="","",'2.1 Calculations Modal shape 1'!N20)</f>
        <v>5649.7705655055497</v>
      </c>
      <c r="D35" s="83">
        <f ca="1">IF('2.1 Calculations Modal shape 1'!O20="","",'2.1 Calculations Modal shape 1'!O20)</f>
        <v>5012.0393060261631</v>
      </c>
      <c r="E35" s="89">
        <f ca="1">IF('2.1 Calculations Modal shape 1'!K20="","",'2.1 Calculations Modal shape 1'!K20)</f>
        <v>10.280928351487837</v>
      </c>
      <c r="F35" s="95">
        <f>IF('2.1 Calculations Modal shape 1'!C70="","",'2.1 Calculations Modal shape 1'!C70)</f>
        <v>-86.899999999999977</v>
      </c>
      <c r="G35" s="60">
        <f ca="1">IF('2.1 Calculations Modal shape 1'!M70="","",'2.1 Calculations Modal shape 1'!M70)</f>
        <v>-1.3863301678157902E-3</v>
      </c>
      <c r="H35" s="57">
        <f>IF('2.1 Calculations Modal shape 1'!N70="","",'2.1 Calculations Modal shape 1'!N70)</f>
        <v>1501617.6843448225</v>
      </c>
      <c r="I35" s="59">
        <f ca="1">IF('2.1 Calculations Modal shape 1'!O70="","",'2.1 Calculations Modal shape 1'!O70)</f>
        <v>34.71012423443068</v>
      </c>
      <c r="J35" s="96">
        <f ca="1">IF('2.1 Calculations Modal shape 1'!K70="","",'2.1 Calculations Modal shape 1'!K70)</f>
        <v>1.202716989576095</v>
      </c>
    </row>
    <row r="36" spans="1:10">
      <c r="A36" s="55">
        <f>IF('2.1 Calculations Modal shape 1'!C21="","",'2.1 Calculations Modal shape 1'!C21)</f>
        <v>-50.436666666666667</v>
      </c>
      <c r="B36" s="56">
        <f ca="1">IF('2.1 Calculations Modal shape 1'!M21="","",'2.1 Calculations Modal shape 1'!M21)</f>
        <v>8.8979084457164306E-2</v>
      </c>
      <c r="C36" s="58">
        <f>IF('2.1 Calculations Modal shape 1'!N21="","",'2.1 Calculations Modal shape 1'!N21)</f>
        <v>6161.484944142976</v>
      </c>
      <c r="D36" s="83">
        <f ca="1">IF('2.1 Calculations Modal shape 1'!O21="","",'2.1 Calculations Modal shape 1'!O21)</f>
        <v>4924.4361223389124</v>
      </c>
      <c r="E36" s="89">
        <f ca="1">IF('2.1 Calculations Modal shape 1'!K21="","",'2.1 Calculations Modal shape 1'!K21)</f>
        <v>10.0947426359389</v>
      </c>
      <c r="F36" s="95">
        <f>IF('2.1 Calculations Modal shape 1'!C71="","",'2.1 Calculations Modal shape 1'!C71)</f>
        <v>-87.729999999999976</v>
      </c>
      <c r="G36" s="60">
        <f ca="1">IF('2.1 Calculations Modal shape 1'!M71="","",'2.1 Calculations Modal shape 1'!M71)</f>
        <v>-1.4068863029296308E-3</v>
      </c>
      <c r="H36" s="57">
        <f>IF('2.1 Calculations Modal shape 1'!N71="","",'2.1 Calculations Modal shape 1'!N71)</f>
        <v>1551030.0598992412</v>
      </c>
      <c r="I36" s="59">
        <f ca="1">IF('2.1 Calculations Modal shape 1'!O71="","",'2.1 Calculations Modal shape 1'!O71)</f>
        <v>37.129151873284947</v>
      </c>
      <c r="J36" s="96">
        <f ca="1">IF('2.1 Calculations Modal shape 1'!K71="","",'2.1 Calculations Modal shape 1'!K71)</f>
        <v>1.2094190670352831</v>
      </c>
    </row>
    <row r="37" spans="1:10">
      <c r="A37" s="55">
        <f>IF('2.1 Calculations Modal shape 1'!C22="","",'2.1 Calculations Modal shape 1'!C22)</f>
        <v>-51.129999999999995</v>
      </c>
      <c r="B37" s="56">
        <f ca="1">IF('2.1 Calculations Modal shape 1'!M22="","",'2.1 Calculations Modal shape 1'!M22)</f>
        <v>8.5141494297732101E-2</v>
      </c>
      <c r="C37" s="58">
        <f>IF('2.1 Calculations Modal shape 1'!N22="","",'2.1 Calculations Modal shape 1'!N22)</f>
        <v>9106.4290472912944</v>
      </c>
      <c r="D37" s="83">
        <f ca="1">IF('2.1 Calculations Modal shape 1'!O22="","",'2.1 Calculations Modal shape 1'!O22)</f>
        <v>6538.0085045651567</v>
      </c>
      <c r="E37" s="89">
        <f ca="1">IF('2.1 Calculations Modal shape 1'!K22="","",'2.1 Calculations Modal shape 1'!K22)</f>
        <v>9.9040958979783653</v>
      </c>
      <c r="F37" s="95">
        <f>IF('2.1 Calculations Modal shape 1'!C72="","",'2.1 Calculations Modal shape 1'!C72)</f>
        <v>-88.559999999999974</v>
      </c>
      <c r="G37" s="60">
        <f ca="1">IF('2.1 Calculations Modal shape 1'!M72="","",'2.1 Calculations Modal shape 1'!M72)</f>
        <v>-1.4089814952104552E-3</v>
      </c>
      <c r="H37" s="57">
        <f>IF('2.1 Calculations Modal shape 1'!N72="","",'2.1 Calculations Modal shape 1'!N72)</f>
        <v>1548804.0175274289</v>
      </c>
      <c r="I37" s="59">
        <f ca="1">IF('2.1 Calculations Modal shape 1'!O72="","",'2.1 Calculations Modal shape 1'!O72)</f>
        <v>37.259433121402438</v>
      </c>
      <c r="J37" s="96">
        <f ca="1">IF('2.1 Calculations Modal shape 1'!K72="","",'2.1 Calculations Modal shape 1'!K72)</f>
        <v>1.2117951162137612</v>
      </c>
    </row>
    <row r="38" spans="1:10">
      <c r="A38" s="55">
        <f>IF('2.1 Calculations Modal shape 1'!C23="","",'2.1 Calculations Modal shape 1'!C23)</f>
        <v>-51.83</v>
      </c>
      <c r="B38" s="56">
        <f ca="1">IF('2.1 Calculations Modal shape 1'!M23="","",'2.1 Calculations Modal shape 1'!M23)</f>
        <v>8.135449460127489E-2</v>
      </c>
      <c r="C38" s="58">
        <f>IF('2.1 Calculations Modal shape 1'!N23="","",'2.1 Calculations Modal shape 1'!N23)</f>
        <v>12541.767701746609</v>
      </c>
      <c r="D38" s="83">
        <f ca="1">IF('2.1 Calculations Modal shape 1'!O23="","",'2.1 Calculations Modal shape 1'!O23)</f>
        <v>8057.7519283053671</v>
      </c>
      <c r="E38" s="89">
        <f ca="1">IF('2.1 Calculations Modal shape 1'!K23="","",'2.1 Calculations Modal shape 1'!K23)</f>
        <v>9.7071566317886919</v>
      </c>
      <c r="F38" s="95">
        <f>IF('2.1 Calculations Modal shape 1'!C73="","",'2.1 Calculations Modal shape 1'!C73)</f>
        <v>-89.389999999999986</v>
      </c>
      <c r="G38" s="60">
        <f ca="1">IF('2.1 Calculations Modal shape 1'!M73="","",'2.1 Calculations Modal shape 1'!M73)</f>
        <v>-1.3958996231140499E-3</v>
      </c>
      <c r="H38" s="57">
        <f>IF('2.1 Calculations Modal shape 1'!N73="","",'2.1 Calculations Modal shape 1'!N73)</f>
        <v>1546363.5954493338</v>
      </c>
      <c r="I38" s="59">
        <f ca="1">IF('2.1 Calculations Modal shape 1'!O73="","",'2.1 Calculations Modal shape 1'!O73)</f>
        <v>36.480197565165476</v>
      </c>
      <c r="J38" s="96">
        <f ca="1">IF('2.1 Calculations Modal shape 1'!K73="","",'2.1 Calculations Modal shape 1'!K73)</f>
        <v>1.2107017905581636</v>
      </c>
    </row>
    <row r="39" spans="1:10">
      <c r="A39" s="55">
        <f>IF('2.1 Calculations Modal shape 1'!C24="","",'2.1 Calculations Modal shape 1'!C24)</f>
        <v>-52.53</v>
      </c>
      <c r="B39" s="56">
        <f ca="1">IF('2.1 Calculations Modal shape 1'!M24="","",'2.1 Calculations Modal shape 1'!M24)</f>
        <v>7.7647398927482181E-2</v>
      </c>
      <c r="C39" s="58">
        <f>IF('2.1 Calculations Modal shape 1'!N24="","",'2.1 Calculations Modal shape 1'!N24)</f>
        <v>13575.489336525072</v>
      </c>
      <c r="D39" s="83">
        <f ca="1">IF('2.1 Calculations Modal shape 1'!O24="","",'2.1 Calculations Modal shape 1'!O24)</f>
        <v>7780.0420453648521</v>
      </c>
      <c r="E39" s="89">
        <f ca="1">IF('2.1 Calculations Modal shape 1'!K24="","",'2.1 Calculations Modal shape 1'!K24)</f>
        <v>9.5054488001171009</v>
      </c>
      <c r="F39" s="95">
        <f>IF('2.1 Calculations Modal shape 1'!C74="","",'2.1 Calculations Modal shape 1'!C74)</f>
        <v>-90.21999999999997</v>
      </c>
      <c r="G39" s="60">
        <f ca="1">IF('2.1 Calculations Modal shape 1'!M74="","",'2.1 Calculations Modal shape 1'!M74)</f>
        <v>-1.3700164144085562E-3</v>
      </c>
      <c r="H39" s="57">
        <f>IF('2.1 Calculations Modal shape 1'!N74="","",'2.1 Calculations Modal shape 1'!N74)</f>
        <v>1543683.1850216254</v>
      </c>
      <c r="I39" s="59">
        <f ca="1">IF('2.1 Calculations Modal shape 1'!O74="","",'2.1 Calculations Modal shape 1'!O74)</f>
        <v>34.965141381734107</v>
      </c>
      <c r="J39" s="96">
        <f ca="1">IF('2.1 Calculations Modal shape 1'!K74="","",'2.1 Calculations Modal shape 1'!K74)</f>
        <v>1.2067729700293071</v>
      </c>
    </row>
    <row r="40" spans="1:10">
      <c r="A40" s="55">
        <f>IF('2.1 Calculations Modal shape 1'!C25="","",'2.1 Calculations Modal shape 1'!C25)</f>
        <v>-53.23</v>
      </c>
      <c r="B40" s="56">
        <f ca="1">IF('2.1 Calculations Modal shape 1'!M25="","",'2.1 Calculations Modal shape 1'!M25)</f>
        <v>7.4021247994449493E-2</v>
      </c>
      <c r="C40" s="58">
        <f>IF('2.1 Calculations Modal shape 1'!N25="","",'2.1 Calculations Modal shape 1'!N25)</f>
        <v>15420.389948541741</v>
      </c>
      <c r="D40" s="83">
        <f ca="1">IF('2.1 Calculations Modal shape 1'!O25="","",'2.1 Calculations Modal shape 1'!O25)</f>
        <v>7856.5926808653485</v>
      </c>
      <c r="E40" s="89">
        <f ca="1">IF('2.1 Calculations Modal shape 1'!K25="","",'2.1 Calculations Modal shape 1'!K25)</f>
        <v>9.2987822047143709</v>
      </c>
      <c r="F40" s="95">
        <f>IF('2.1 Calculations Modal shape 1'!C75="","",'2.1 Calculations Modal shape 1'!C75)</f>
        <v>-91.049999999999983</v>
      </c>
      <c r="G40" s="60">
        <f ca="1">IF('2.1 Calculations Modal shape 1'!M75="","",'2.1 Calculations Modal shape 1'!M75)</f>
        <v>-1.3346014210279139E-3</v>
      </c>
      <c r="H40" s="57">
        <f>IF('2.1 Calculations Modal shape 1'!N75="","",'2.1 Calculations Modal shape 1'!N75)</f>
        <v>1540743.4337845799</v>
      </c>
      <c r="I40" s="59">
        <f ca="1">IF('2.1 Calculations Modal shape 1'!O75="","",'2.1 Calculations Modal shape 1'!O75)</f>
        <v>32.945431900259557</v>
      </c>
      <c r="J40" s="96">
        <f ca="1">IF('2.1 Calculations Modal shape 1'!K75="","",'2.1 Calculations Modal shape 1'!K75)</f>
        <v>1.2004987547220258</v>
      </c>
    </row>
    <row r="41" spans="1:10">
      <c r="A41" s="55">
        <f>IF('2.1 Calculations Modal shape 1'!C26="","",'2.1 Calculations Modal shape 1'!C26)</f>
        <v>-54.004999999999995</v>
      </c>
      <c r="B41" s="56">
        <f ca="1">IF('2.1 Calculations Modal shape 1'!M26="","",'2.1 Calculations Modal shape 1'!M26)</f>
        <v>7.0114366958426766E-2</v>
      </c>
      <c r="C41" s="58">
        <f>IF('2.1 Calculations Modal shape 1'!N26="","",'2.1 Calculations Modal shape 1'!N26)</f>
        <v>18540.834636966603</v>
      </c>
      <c r="D41" s="83">
        <f ca="1">IF('2.1 Calculations Modal shape 1'!O26="","",'2.1 Calculations Modal shape 1'!O26)</f>
        <v>7200.2586825984272</v>
      </c>
      <c r="E41" s="89">
        <f ca="1">IF('2.1 Calculations Modal shape 1'!K26="","",'2.1 Calculations Modal shape 1'!K26)</f>
        <v>7.89959424014463</v>
      </c>
      <c r="F41" s="95">
        <f>IF('2.1 Calculations Modal shape 1'!C76="","",'2.1 Calculations Modal shape 1'!C76)</f>
        <v>-91.879999999999981</v>
      </c>
      <c r="G41" s="60">
        <f ca="1">IF('2.1 Calculations Modal shape 1'!M76="","",'2.1 Calculations Modal shape 1'!M76)</f>
        <v>-1.2923658547579096E-3</v>
      </c>
      <c r="H41" s="57">
        <f>IF('2.1 Calculations Modal shape 1'!N76="","",'2.1 Calculations Modal shape 1'!N76)</f>
        <v>1537530.0707917323</v>
      </c>
      <c r="I41" s="59">
        <f ca="1">IF('2.1 Calculations Modal shape 1'!O76="","",'2.1 Calculations Modal shape 1'!O76)</f>
        <v>30.61758305828339</v>
      </c>
      <c r="J41" s="96">
        <f ca="1">IF('2.1 Calculations Modal shape 1'!K76="","",'2.1 Calculations Modal shape 1'!K76)</f>
        <v>1.192274721034877</v>
      </c>
    </row>
    <row r="42" spans="1:10">
      <c r="A42" s="55">
        <f>IF('2.1 Calculations Modal shape 1'!C27="","",'2.1 Calculations Modal shape 1'!C27)</f>
        <v>-54.78</v>
      </c>
      <c r="B42" s="56">
        <f ca="1">IF('2.1 Calculations Modal shape 1'!M27="","",'2.1 Calculations Modal shape 1'!M27)</f>
        <v>6.6305977622346274E-2</v>
      </c>
      <c r="C42" s="58">
        <f>IF('2.1 Calculations Modal shape 1'!N27="","",'2.1 Calculations Modal shape 1'!N27)</f>
        <v>20944.60687280292</v>
      </c>
      <c r="D42" s="83">
        <f ca="1">IF('2.1 Calculations Modal shape 1'!O27="","",'2.1 Calculations Modal shape 1'!O27)</f>
        <v>7107.415197367568</v>
      </c>
      <c r="E42" s="89">
        <f ca="1">IF('2.1 Calculations Modal shape 1'!K27="","",'2.1 Calculations Modal shape 1'!K27)</f>
        <v>7.7185213182428036</v>
      </c>
      <c r="F42" s="95">
        <f>IF('2.1 Calculations Modal shape 1'!C77="","",'2.1 Calculations Modal shape 1'!C77)</f>
        <v>-92.70999999999998</v>
      </c>
      <c r="G42" s="60">
        <f ca="1">IF('2.1 Calculations Modal shape 1'!M77="","",'2.1 Calculations Modal shape 1'!M77)</f>
        <v>-1.2452249107588261E-3</v>
      </c>
      <c r="H42" s="57">
        <f>IF('2.1 Calculations Modal shape 1'!N77="","",'2.1 Calculations Modal shape 1'!N77)</f>
        <v>1534032.9230458962</v>
      </c>
      <c r="I42" s="59">
        <f ca="1">IF('2.1 Calculations Modal shape 1'!O77="","",'2.1 Calculations Modal shape 1'!O77)</f>
        <v>28.125961036012541</v>
      </c>
      <c r="J42" s="96">
        <f ca="1">IF('2.1 Calculations Modal shape 1'!K77="","",'2.1 Calculations Modal shape 1'!K77)</f>
        <v>1.1824344926990977</v>
      </c>
    </row>
    <row r="43" spans="1:10">
      <c r="A43" s="55">
        <f>IF('2.1 Calculations Modal shape 1'!C28="","",'2.1 Calculations Modal shape 1'!C28)</f>
        <v>-55.554999999999993</v>
      </c>
      <c r="B43" s="56">
        <f ca="1">IF('2.1 Calculations Modal shape 1'!M28="","",'2.1 Calculations Modal shape 1'!M28)</f>
        <v>6.2605531044009899E-2</v>
      </c>
      <c r="C43" s="58">
        <f>IF('2.1 Calculations Modal shape 1'!N28="","",'2.1 Calculations Modal shape 1'!N28)</f>
        <v>23414.393269641077</v>
      </c>
      <c r="D43" s="83">
        <f ca="1">IF('2.1 Calculations Modal shape 1'!O28="","",'2.1 Calculations Modal shape 1'!O28)</f>
        <v>6912.4955006406708</v>
      </c>
      <c r="E43" s="89">
        <f ca="1">IF('2.1 Calculations Modal shape 1'!K28="","",'2.1 Calculations Modal shape 1'!K28)</f>
        <v>7.5322815573145405</v>
      </c>
      <c r="F43" s="95">
        <f>IF('2.1 Calculations Modal shape 1'!C78="","",'2.1 Calculations Modal shape 1'!C78)</f>
        <v>-93.539999999999992</v>
      </c>
      <c r="G43" s="60">
        <f ca="1">IF('2.1 Calculations Modal shape 1'!M78="","",'2.1 Calculations Modal shape 1'!M78)</f>
        <v>-1.1949877647436965E-3</v>
      </c>
      <c r="H43" s="57">
        <f>IF('2.1 Calculations Modal shape 1'!N78="","",'2.1 Calculations Modal shape 1'!N78)</f>
        <v>1530245.094269204</v>
      </c>
      <c r="I43" s="59">
        <f ca="1">IF('2.1 Calculations Modal shape 1'!O78="","",'2.1 Calculations Modal shape 1'!O78)</f>
        <v>25.594453903527459</v>
      </c>
      <c r="J43" s="96">
        <f ca="1">IF('2.1 Calculations Modal shape 1'!K78="","",'2.1 Calculations Modal shape 1'!K78)</f>
        <v>1.1712725208982389</v>
      </c>
    </row>
    <row r="44" spans="1:10">
      <c r="A44" s="55">
        <f>IF('2.1 Calculations Modal shape 1'!C29="","",'2.1 Calculations Modal shape 1'!C29)</f>
        <v>-56.33</v>
      </c>
      <c r="B44" s="56">
        <f ca="1">IF('2.1 Calculations Modal shape 1'!M29="","",'2.1 Calculations Modal shape 1'!M29)</f>
        <v>5.9016658851093501E-2</v>
      </c>
      <c r="C44" s="58">
        <f>IF('2.1 Calculations Modal shape 1'!N29="","",'2.1 Calculations Modal shape 1'!N29)</f>
        <v>25947.126360521674</v>
      </c>
      <c r="D44" s="83">
        <f ca="1">IF('2.1 Calculations Modal shape 1'!O29="","",'2.1 Calculations Modal shape 1'!O29)</f>
        <v>6633.9499244460385</v>
      </c>
      <c r="E44" s="89">
        <f ca="1">IF('2.1 Calculations Modal shape 1'!K29="","",'2.1 Calculations Modal shape 1'!K29)</f>
        <v>7.3406359187032031</v>
      </c>
      <c r="F44" s="95">
        <f>IF('2.1 Calculations Modal shape 1'!C79="","",'2.1 Calculations Modal shape 1'!C79)</f>
        <v>-94.369999999999976</v>
      </c>
      <c r="G44" s="60">
        <f ca="1">IF('2.1 Calculations Modal shape 1'!M79="","",'2.1 Calculations Modal shape 1'!M79)</f>
        <v>-1.1435366137612694E-3</v>
      </c>
      <c r="H44" s="57">
        <f>IF('2.1 Calculations Modal shape 1'!N79="","",'2.1 Calculations Modal shape 1'!N79)</f>
        <v>1526162.2818918845</v>
      </c>
      <c r="I44" s="59">
        <f ca="1">IF('2.1 Calculations Modal shape 1'!O79="","",'2.1 Calculations Modal shape 1'!O79)</f>
        <v>23.131676924318139</v>
      </c>
      <c r="J44" s="96">
        <f ca="1">IF('2.1 Calculations Modal shape 1'!K79="","",'2.1 Calculations Modal shape 1'!K79)</f>
        <v>1.1590608936144449</v>
      </c>
    </row>
    <row r="45" spans="1:10">
      <c r="A45" s="55">
        <f>IF('2.1 Calculations Modal shape 1'!C30="","",'2.1 Calculations Modal shape 1'!C30)</f>
        <v>-57.104999999999997</v>
      </c>
      <c r="B45" s="56">
        <f ca="1">IF('2.1 Calculations Modal shape 1'!M30="","",'2.1 Calculations Modal shape 1'!M30)</f>
        <v>5.5530846762986252E-2</v>
      </c>
      <c r="C45" s="58">
        <f>IF('2.1 Calculations Modal shape 1'!N30="","",'2.1 Calculations Modal shape 1'!N30)</f>
        <v>28538.437093875091</v>
      </c>
      <c r="D45" s="83">
        <f ca="1">IF('2.1 Calculations Modal shape 1'!O30="","",'2.1 Calculations Modal shape 1'!O30)</f>
        <v>6286.3578887441536</v>
      </c>
      <c r="E45" s="89">
        <f ca="1">IF('2.1 Calculations Modal shape 1'!K30="","",'2.1 Calculations Modal shape 1'!K30)</f>
        <v>7.1433236098184132</v>
      </c>
      <c r="F45" s="95">
        <f>IF('2.1 Calculations Modal shape 1'!C80="","",'2.1 Calculations Modal shape 1'!C80)</f>
        <v>-95.199999999999989</v>
      </c>
      <c r="G45" s="60">
        <f ca="1">IF('2.1 Calculations Modal shape 1'!M80="","",'2.1 Calculations Modal shape 1'!M80)</f>
        <v>-1.0921877786662878E-3</v>
      </c>
      <c r="H45" s="57">
        <f>IF('2.1 Calculations Modal shape 1'!N80="","",'2.1 Calculations Modal shape 1'!N80)</f>
        <v>1521782.2117471956</v>
      </c>
      <c r="I45" s="59">
        <f ca="1">IF('2.1 Calculations Modal shape 1'!O80="","",'2.1 Calculations Modal shape 1'!O80)</f>
        <v>20.804408387765179</v>
      </c>
      <c r="J45" s="96">
        <f ca="1">IF('2.1 Calculations Modal shape 1'!K80="","",'2.1 Calculations Modal shape 1'!K80)</f>
        <v>1.1460623405396402</v>
      </c>
    </row>
    <row r="46" spans="1:10">
      <c r="A46" s="55">
        <f>IF('2.1 Calculations Modal shape 1'!C31="","",'2.1 Calculations Modal shape 1'!C31)</f>
        <v>-57.879999999999995</v>
      </c>
      <c r="B46" s="56">
        <f ca="1">IF('2.1 Calculations Modal shape 1'!M31="","",'2.1 Calculations Modal shape 1'!M31)</f>
        <v>5.2161311304800319E-2</v>
      </c>
      <c r="C46" s="58">
        <f>IF('2.1 Calculations Modal shape 1'!N31="","",'2.1 Calculations Modal shape 1'!N31)</f>
        <v>31182.865594778974</v>
      </c>
      <c r="D46" s="83">
        <f ca="1">IF('2.1 Calculations Modal shape 1'!O31="","",'2.1 Calculations Modal shape 1'!O31)</f>
        <v>6873.1140522464584</v>
      </c>
      <c r="E46" s="89">
        <f ca="1">IF('2.1 Calculations Modal shape 1'!K31="","",'2.1 Calculations Modal shape 1'!K31)</f>
        <v>8.1010353314980357</v>
      </c>
      <c r="F46" s="95">
        <f>IF('2.1 Calculations Modal shape 1'!C81="","",'2.1 Calculations Modal shape 1'!C81)</f>
        <v>-96.029999999999987</v>
      </c>
      <c r="G46" s="60">
        <f ca="1">IF('2.1 Calculations Modal shape 1'!M81="","",'2.1 Calculations Modal shape 1'!M81)</f>
        <v>-1.0423299245680777E-3</v>
      </c>
      <c r="H46" s="57">
        <f>IF('2.1 Calculations Modal shape 1'!N81="","",'2.1 Calculations Modal shape 1'!N81)</f>
        <v>1517104.1728466335</v>
      </c>
      <c r="I46" s="59">
        <f ca="1">IF('2.1 Calculations Modal shape 1'!O81="","",'2.1 Calculations Modal shape 1'!O81)</f>
        <v>18.66721833328705</v>
      </c>
      <c r="J46" s="96">
        <f ca="1">IF('2.1 Calculations Modal shape 1'!K81="","",'2.1 Calculations Modal shape 1'!K81)</f>
        <v>1.1325406309322168</v>
      </c>
    </row>
    <row r="47" spans="1:10">
      <c r="A47" s="55">
        <f>IF('2.1 Calculations Modal shape 1'!C32="","",'2.1 Calculations Modal shape 1'!C32)</f>
        <v>-58.655000000000001</v>
      </c>
      <c r="B47" s="56">
        <f ca="1">IF('2.1 Calculations Modal shape 1'!M32="","",'2.1 Calculations Modal shape 1'!M32)</f>
        <v>4.8894361842391695E-2</v>
      </c>
      <c r="C47" s="58">
        <f>IF('2.1 Calculations Modal shape 1'!N32="","",'2.1 Calculations Modal shape 1'!N32)</f>
        <v>33873.995882874442</v>
      </c>
      <c r="D47" s="83">
        <f ca="1">IF('2.1 Calculations Modal shape 1'!O32="","",'2.1 Calculations Modal shape 1'!O32)</f>
        <v>6421.1594109537264</v>
      </c>
      <c r="E47" s="89">
        <f ca="1">IF('2.1 Calculations Modal shape 1'!K32="","",'2.1 Calculations Modal shape 1'!K32)</f>
        <v>7.929201546508363</v>
      </c>
      <c r="F47" s="95">
        <f>IF('2.1 Calculations Modal shape 1'!C82="","",'2.1 Calculations Modal shape 1'!C82)</f>
        <v>-96.859999999999985</v>
      </c>
      <c r="G47" s="60">
        <f ca="1">IF('2.1 Calculations Modal shape 1'!M82="","",'2.1 Calculations Modal shape 1'!M82)</f>
        <v>-9.9505890104040337E-4</v>
      </c>
      <c r="H47" s="57">
        <f>IF('2.1 Calculations Modal shape 1'!N82="","",'2.1 Calculations Modal shape 1'!N82)</f>
        <v>1512128.6369973437</v>
      </c>
      <c r="I47" s="59">
        <f ca="1">IF('2.1 Calculations Modal shape 1'!O82="","",'2.1 Calculations Modal shape 1'!O82)</f>
        <v>16.750459022677582</v>
      </c>
      <c r="J47" s="96">
        <f ca="1">IF('2.1 Calculations Modal shape 1'!K82="","",'2.1 Calculations Modal shape 1'!K82)</f>
        <v>1.1187689296518903</v>
      </c>
    </row>
    <row r="48" spans="1:10">
      <c r="A48" s="55">
        <f>IF('2.1 Calculations Modal shape 1'!C33="","",'2.1 Calculations Modal shape 1'!C33)</f>
        <v>-59.429999999999993</v>
      </c>
      <c r="B48" s="56">
        <f ca="1">IF('2.1 Calculations Modal shape 1'!M33="","",'2.1 Calculations Modal shape 1'!M33)</f>
        <v>4.5745013241295193E-2</v>
      </c>
      <c r="C48" s="58">
        <f>IF('2.1 Calculations Modal shape 1'!N33="","",'2.1 Calculations Modal shape 1'!N33)</f>
        <v>36604.555371348906</v>
      </c>
      <c r="D48" s="83">
        <f ca="1">IF('2.1 Calculations Modal shape 1'!O33="","",'2.1 Calculations Modal shape 1'!O33)</f>
        <v>5937.9050311622796</v>
      </c>
      <c r="E48" s="89">
        <f ca="1">IF('2.1 Calculations Modal shape 1'!K33="","",'2.1 Calculations Modal shape 1'!K33)</f>
        <v>7.7519434544019319</v>
      </c>
      <c r="F48" s="95">
        <f>IF('2.1 Calculations Modal shape 1'!C83="","",'2.1 Calculations Modal shape 1'!C83)</f>
        <v>-97.69</v>
      </c>
      <c r="G48" s="60">
        <f ca="1">IF('2.1 Calculations Modal shape 1'!M83="","",'2.1 Calculations Modal shape 1'!M83)</f>
        <v>-9.5124315605141186E-4</v>
      </c>
      <c r="H48" s="57">
        <f>IF('2.1 Calculations Modal shape 1'!N83="","",'2.1 Calculations Modal shape 1'!N83)</f>
        <v>1506856.9500507445</v>
      </c>
      <c r="I48" s="59">
        <f ca="1">IF('2.1 Calculations Modal shape 1'!O83="","",'2.1 Calculations Modal shape 1'!O83)</f>
        <v>15.067167810450371</v>
      </c>
      <c r="J48" s="96">
        <f ca="1">IF('2.1 Calculations Modal shape 1'!K83="","",'2.1 Calculations Modal shape 1'!K83)</f>
        <v>1.1050362103043971</v>
      </c>
    </row>
    <row r="49" spans="1:10">
      <c r="A49" s="55">
        <f>IF('2.1 Calculations Modal shape 1'!C34="","",'2.1 Calculations Modal shape 1'!C34)</f>
        <v>-60.204999999999998</v>
      </c>
      <c r="B49" s="56">
        <f ca="1">IF('2.1 Calculations Modal shape 1'!M34="","",'2.1 Calculations Modal shape 1'!M34)</f>
        <v>4.2701998673943725E-2</v>
      </c>
      <c r="C49" s="58">
        <f>IF('2.1 Calculations Modal shape 1'!N34="","",'2.1 Calculations Modal shape 1'!N34)</f>
        <v>39366.501987112671</v>
      </c>
      <c r="D49" s="83">
        <f ca="1">IF('2.1 Calculations Modal shape 1'!O34="","",'2.1 Calculations Modal shape 1'!O34)</f>
        <v>5433.2358259212479</v>
      </c>
      <c r="E49" s="89">
        <f ca="1">IF('2.1 Calculations Modal shape 1'!K34="","",'2.1 Calculations Modal shape 1'!K34)</f>
        <v>7.5689445587248301</v>
      </c>
      <c r="F49" s="95">
        <f>IF('2.1 Calculations Modal shape 1'!C84="","",'2.1 Calculations Modal shape 1'!C84)</f>
        <v>-98.519999999999982</v>
      </c>
      <c r="G49" s="60">
        <f ca="1">IF('2.1 Calculations Modal shape 1'!M84="","",'2.1 Calculations Modal shape 1'!M84)</f>
        <v>-9.1191363893776021E-4</v>
      </c>
      <c r="H49" s="57">
        <f>IF('2.1 Calculations Modal shape 1'!N84="","",'2.1 Calculations Modal shape 1'!N84)</f>
        <v>1501291.0833266894</v>
      </c>
      <c r="I49" s="59">
        <f ca="1">IF('2.1 Calculations Modal shape 1'!O84="","",'2.1 Calculations Modal shape 1'!O84)</f>
        <v>13.693564476291874</v>
      </c>
      <c r="J49" s="96">
        <f ca="1">IF('2.1 Calculations Modal shape 1'!K84="","",'2.1 Calculations Modal shape 1'!K84)</f>
        <v>1.0968422812629421</v>
      </c>
    </row>
    <row r="50" spans="1:10">
      <c r="A50" s="55">
        <f>IF('2.1 Calculations Modal shape 1'!C35="","",'2.1 Calculations Modal shape 1'!C35)</f>
        <v>-60.98</v>
      </c>
      <c r="B50" s="56">
        <f ca="1">IF('2.1 Calculations Modal shape 1'!M35="","",'2.1 Calculations Modal shape 1'!M35)</f>
        <v>3.9769803468785697E-2</v>
      </c>
      <c r="C50" s="58">
        <f>IF('2.1 Calculations Modal shape 1'!N35="","",'2.1 Calculations Modal shape 1'!N35)</f>
        <v>42151.11229892743</v>
      </c>
      <c r="D50" s="83">
        <f ca="1">IF('2.1 Calculations Modal shape 1'!O35="","",'2.1 Calculations Modal shape 1'!O35)</f>
        <v>4919.9825423977491</v>
      </c>
      <c r="E50" s="89">
        <f ca="1">IF('2.1 Calculations Modal shape 1'!K35="","",'2.1 Calculations Modal shape 1'!K35)</f>
        <v>7.3798516662746962</v>
      </c>
      <c r="F50" s="95">
        <f>IF('2.1 Calculations Modal shape 1'!C85="","",'2.1 Calculations Modal shape 1'!C85)</f>
        <v>-99.35</v>
      </c>
      <c r="G50" s="60">
        <f ca="1">IF('2.1 Calculations Modal shape 1'!M85="","",'2.1 Calculations Modal shape 1'!M85)</f>
        <v>-8.7804255864946988E-4</v>
      </c>
      <c r="H50" s="57">
        <f>IF('2.1 Calculations Modal shape 1'!N85="","",'2.1 Calculations Modal shape 1'!N85)</f>
        <v>1495433.4352956794</v>
      </c>
      <c r="I50" s="59">
        <f ca="1">IF('2.1 Calculations Modal shape 1'!O85="","",'2.1 Calculations Modal shape 1'!O85)</f>
        <v>12.590276687197843</v>
      </c>
      <c r="J50" s="96">
        <f ca="1">IF('2.1 Calculations Modal shape 1'!K85="","",'2.1 Calculations Modal shape 1'!K85)</f>
        <v>1.0920362491651912</v>
      </c>
    </row>
    <row r="51" spans="1:10">
      <c r="A51" s="55">
        <f>IF('2.1 Calculations Modal shape 1'!C36="","",'2.1 Calculations Modal shape 1'!C36)</f>
        <v>-61.754999999999995</v>
      </c>
      <c r="B51" s="56">
        <f ca="1">IF('2.1 Calculations Modal shape 1'!M36="","",'2.1 Calculations Modal shape 1'!M36)</f>
        <v>3.6946500865287252E-2</v>
      </c>
      <c r="C51" s="58">
        <f>IF('2.1 Calculations Modal shape 1'!N36="","",'2.1 Calculations Modal shape 1'!N36)</f>
        <v>44949.078557847795</v>
      </c>
      <c r="D51" s="83">
        <f ca="1">IF('2.1 Calculations Modal shape 1'!O36="","",'2.1 Calculations Modal shape 1'!O36)</f>
        <v>4408.0852229038192</v>
      </c>
      <c r="E51" s="89">
        <f ca="1">IF('2.1 Calculations Modal shape 1'!K36="","",'2.1 Calculations Modal shape 1'!K36)</f>
        <v>7.1842686178429389</v>
      </c>
      <c r="F51" s="95">
        <f>IF('2.1 Calculations Modal shape 1'!C86="","",'2.1 Calculations Modal shape 1'!C86)</f>
        <v>-100.17999999999998</v>
      </c>
      <c r="G51" s="60">
        <f ca="1">IF('2.1 Calculations Modal shape 1'!M86="","",'2.1 Calculations Modal shape 1'!M86)</f>
        <v>-8.5002113021771081E-4</v>
      </c>
      <c r="H51" s="57">
        <f>IF('2.1 Calculations Modal shape 1'!N86="","",'2.1 Calculations Modal shape 1'!N86)</f>
        <v>1489286.6749587096</v>
      </c>
      <c r="I51" s="59">
        <f ca="1">IF('2.1 Calculations Modal shape 1'!O86="","",'2.1 Calculations Modal shape 1'!O86)</f>
        <v>11.7034666587662</v>
      </c>
      <c r="J51" s="96">
        <f ca="1">IF('2.1 Calculations Modal shape 1'!K86="","",'2.1 Calculations Modal shape 1'!K86)</f>
        <v>1.0876189728431571</v>
      </c>
    </row>
    <row r="52" spans="1:10">
      <c r="A52" s="55">
        <f>IF('2.1 Calculations Modal shape 1'!C37="","",'2.1 Calculations Modal shape 1'!C37)</f>
        <v>-62.53</v>
      </c>
      <c r="B52" s="56">
        <f ca="1">IF('2.1 Calculations Modal shape 1'!M37="","",'2.1 Calculations Modal shape 1'!M37)</f>
        <v>3.4235289016087772E-2</v>
      </c>
      <c r="C52" s="58">
        <f>IF('2.1 Calculations Modal shape 1'!N37="","",'2.1 Calculations Modal shape 1'!N37)</f>
        <v>48520.790250434162</v>
      </c>
      <c r="D52" s="83">
        <f ca="1">IF('2.1 Calculations Modal shape 1'!O37="","",'2.1 Calculations Modal shape 1'!O37)</f>
        <v>3970.4531300084218</v>
      </c>
      <c r="E52" s="89">
        <f ca="1">IF('2.1 Calculations Modal shape 1'!K37="","",'2.1 Calculations Modal shape 1'!K37)</f>
        <v>6.9817486709762555</v>
      </c>
      <c r="F52" s="95">
        <f>IF('2.1 Calculations Modal shape 1'!C87="","",'2.1 Calculations Modal shape 1'!C87)</f>
        <v>-101.00999999999999</v>
      </c>
      <c r="G52" s="60">
        <f ca="1">IF('2.1 Calculations Modal shape 1'!M87="","",'2.1 Calculations Modal shape 1'!M87)</f>
        <v>-8.2847057803217571E-4</v>
      </c>
      <c r="H52" s="57">
        <f>IF('2.1 Calculations Modal shape 1'!N87="","",'2.1 Calculations Modal shape 1'!N87)</f>
        <v>1378339.2379449089</v>
      </c>
      <c r="I52" s="59">
        <f ca="1">IF('2.1 Calculations Modal shape 1'!O87="","",'2.1 Calculations Modal shape 1'!O87)</f>
        <v>10.252513390036214</v>
      </c>
      <c r="J52" s="96">
        <f ca="1">IF('2.1 Calculations Modal shape 1'!K87="","",'2.1 Calculations Modal shape 1'!K87)</f>
        <v>1.0837273809482812</v>
      </c>
    </row>
    <row r="53" spans="1:10">
      <c r="A53" s="55">
        <f>IF('2.1 Calculations Modal shape 1'!C38="","",'2.1 Calculations Modal shape 1'!C38)</f>
        <v>-63.33</v>
      </c>
      <c r="B53" s="56">
        <f ca="1">IF('2.1 Calculations Modal shape 1'!M38="","",'2.1 Calculations Modal shape 1'!M38)</f>
        <v>3.1555873552751398E-2</v>
      </c>
      <c r="C53" s="58">
        <f>IF('2.1 Calculations Modal shape 1'!N38="","",'2.1 Calculations Modal shape 1'!N38)</f>
        <v>52219.317571388099</v>
      </c>
      <c r="D53" s="83">
        <f ca="1">IF('2.1 Calculations Modal shape 1'!O38="","",'2.1 Calculations Modal shape 1'!O38)</f>
        <v>3517.6434345372054</v>
      </c>
      <c r="E53" s="89">
        <f ca="1">IF('2.1 Calculations Modal shape 1'!K38="","",'2.1 Calculations Modal shape 1'!K38)</f>
        <v>6.764881740607251</v>
      </c>
      <c r="F53" s="95">
        <f>IF('2.1 Calculations Modal shape 1'!C88="","",'2.1 Calculations Modal shape 1'!C88)</f>
        <v>-101.72299999999998</v>
      </c>
      <c r="G53" s="60">
        <f ca="1">IF('2.1 Calculations Modal shape 1'!M88="","",'2.1 Calculations Modal shape 1'!M88)</f>
        <v>-8.285148085512337E-4</v>
      </c>
      <c r="H53" s="57">
        <f>IF('2.1 Calculations Modal shape 1'!N88="","",'2.1 Calculations Modal shape 1'!N88)</f>
        <v>1268875.4159878085</v>
      </c>
      <c r="I53" s="59">
        <f ca="1">IF('2.1 Calculations Modal shape 1'!O88="","",'2.1 Calculations Modal shape 1'!O88)</f>
        <v>9.4269256508903823</v>
      </c>
      <c r="J53" s="96">
        <f ca="1">IF('2.1 Calculations Modal shape 1'!K88="","",'2.1 Calculations Modal shape 1'!K88)</f>
        <v>1.0823072016173108</v>
      </c>
    </row>
    <row r="54" spans="1:10">
      <c r="A54" s="55">
        <f>IF('2.1 Calculations Modal shape 1'!C39="","",'2.1 Calculations Modal shape 1'!C39)</f>
        <v>-64.13</v>
      </c>
      <c r="B54" s="56">
        <f ca="1">IF('2.1 Calculations Modal shape 1'!M39="","",'2.1 Calculations Modal shape 1'!M39)</f>
        <v>2.8989983088330937E-2</v>
      </c>
      <c r="C54" s="58">
        <f>IF('2.1 Calculations Modal shape 1'!N39="","",'2.1 Calculations Modal shape 1'!N39)</f>
        <v>55135.895664273434</v>
      </c>
      <c r="D54" s="83">
        <f ca="1">IF('2.1 Calculations Modal shape 1'!O39="","",'2.1 Calculations Modal shape 1'!O39)</f>
        <v>3030.1994344346731</v>
      </c>
      <c r="E54" s="89">
        <f ca="1">IF('2.1 Calculations Modal shape 1'!K39="","",'2.1 Calculations Modal shape 1'!K39)</f>
        <v>6.539444448305801</v>
      </c>
      <c r="F54" s="95">
        <f>IF('2.1 Calculations Modal shape 1'!C89="","",'2.1 Calculations Modal shape 1'!C89)</f>
        <v>-102.43599999999999</v>
      </c>
      <c r="G54" s="60">
        <f ca="1">IF('2.1 Calculations Modal shape 1'!M89="","",'2.1 Calculations Modal shape 1'!M89)</f>
        <v>-8.327722128268504E-4</v>
      </c>
      <c r="H54" s="57">
        <f>IF('2.1 Calculations Modal shape 1'!N89="","",'2.1 Calculations Modal shape 1'!N89)</f>
        <v>1263750.331055752</v>
      </c>
      <c r="I54" s="59">
        <f ca="1">IF('2.1 Calculations Modal shape 1'!O89="","",'2.1 Calculations Modal shape 1'!O89)</f>
        <v>9.4775134263353564</v>
      </c>
      <c r="J54" s="96">
        <f ca="1">IF('2.1 Calculations Modal shape 1'!K89="","",'2.1 Calculations Modal shape 1'!K89)</f>
        <v>1.0813858307095179</v>
      </c>
    </row>
    <row r="55" spans="1:10">
      <c r="A55" s="55">
        <f>IF('2.1 Calculations Modal shape 1'!C40="","",'2.1 Calculations Modal shape 1'!C40)</f>
        <v>-64.929999999999993</v>
      </c>
      <c r="B55" s="56">
        <f ca="1">IF('2.1 Calculations Modal shape 1'!M40="","",'2.1 Calculations Modal shape 1'!M40)</f>
        <v>2.6533901071628285E-2</v>
      </c>
      <c r="C55" s="58">
        <f>IF('2.1 Calculations Modal shape 1'!N40="","",'2.1 Calculations Modal shape 1'!N40)</f>
        <v>58028.949833466395</v>
      </c>
      <c r="D55" s="83">
        <f ca="1">IF('2.1 Calculations Modal shape 1'!O40="","",'2.1 Calculations Modal shape 1'!O40)</f>
        <v>2581.9157102302879</v>
      </c>
      <c r="E55" s="89">
        <f ca="1">IF('2.1 Calculations Modal shape 1'!K40="","",'2.1 Calculations Modal shape 1'!K40)</f>
        <v>6.3196807230920733</v>
      </c>
      <c r="F55" s="95">
        <f>IF('2.1 Calculations Modal shape 1'!C90="","",'2.1 Calculations Modal shape 1'!C90)</f>
        <v>-103.149</v>
      </c>
      <c r="G55" s="60">
        <f ca="1">IF('2.1 Calculations Modal shape 1'!M90="","",'2.1 Calculations Modal shape 1'!M90)</f>
        <v>-8.4272581414509315E-4</v>
      </c>
      <c r="H55" s="57">
        <f>IF('2.1 Calculations Modal shape 1'!N90="","",'2.1 Calculations Modal shape 1'!N90)</f>
        <v>1258450.7515410606</v>
      </c>
      <c r="I55" s="59">
        <f ca="1">IF('2.1 Calculations Modal shape 1'!O90="","",'2.1 Calculations Modal shape 1'!O90)</f>
        <v>9.66141598857498</v>
      </c>
      <c r="J55" s="96">
        <f ca="1">IF('2.1 Calculations Modal shape 1'!K90="","",'2.1 Calculations Modal shape 1'!K90)</f>
        <v>1.0810156036523968</v>
      </c>
    </row>
    <row r="56" spans="1:10">
      <c r="A56" s="55">
        <f>IF('2.1 Calculations Modal shape 1'!C41="","",'2.1 Calculations Modal shape 1'!C41)</f>
        <v>-65.72999999999999</v>
      </c>
      <c r="B56" s="56">
        <f ca="1">IF('2.1 Calculations Modal shape 1'!M41="","",'2.1 Calculations Modal shape 1'!M41)</f>
        <v>2.4195655001951366E-2</v>
      </c>
      <c r="C56" s="58">
        <f>IF('2.1 Calculations Modal shape 1'!N41="","",'2.1 Calculations Modal shape 1'!N41)</f>
        <v>58984.043462059824</v>
      </c>
      <c r="D56" s="83">
        <f ca="1">IF('2.1 Calculations Modal shape 1'!O41="","",'2.1 Calculations Modal shape 1'!O41)</f>
        <v>2116.386285265482</v>
      </c>
      <c r="E56" s="89">
        <f ca="1">IF('2.1 Calculations Modal shape 1'!K41="","",'2.1 Calculations Modal shape 1'!K41)</f>
        <v>6.1289436833654634</v>
      </c>
      <c r="F56" s="95">
        <f>IF('2.1 Calculations Modal shape 1'!C91="","",'2.1 Calculations Modal shape 1'!C91)</f>
        <v>-103.86199999999999</v>
      </c>
      <c r="G56" s="60">
        <f ca="1">IF('2.1 Calculations Modal shape 1'!M91="","",'2.1 Calculations Modal shape 1'!M91)</f>
        <v>-8.575621178613243E-4</v>
      </c>
      <c r="H56" s="57">
        <f>IF('2.1 Calculations Modal shape 1'!N91="","",'2.1 Calculations Modal shape 1'!N91)</f>
        <v>1227935.8330129897</v>
      </c>
      <c r="I56" s="59">
        <f ca="1">IF('2.1 Calculations Modal shape 1'!O91="","",'2.1 Calculations Modal shape 1'!O91)</f>
        <v>9.7640106533737718</v>
      </c>
      <c r="J56" s="96">
        <f ca="1">IF('2.1 Calculations Modal shape 1'!K91="","",'2.1 Calculations Modal shape 1'!K91)</f>
        <v>1.0812382361380268</v>
      </c>
    </row>
    <row r="57" spans="1:10">
      <c r="A57" s="55">
        <f>IF('2.1 Calculations Modal shape 1'!C42="","",'2.1 Calculations Modal shape 1'!C42)</f>
        <v>-66.47999999999999</v>
      </c>
      <c r="B57" s="56">
        <f ca="1">IF('2.1 Calculations Modal shape 1'!M42="","",'2.1 Calculations Modal shape 1'!M42)</f>
        <v>2.2111617015740881E-2</v>
      </c>
      <c r="C57" s="58">
        <f>IF('2.1 Calculations Modal shape 1'!N42="","",'2.1 Calculations Modal shape 1'!N42)</f>
        <v>59370.55390435709</v>
      </c>
      <c r="D57" s="83">
        <f ca="1">IF('2.1 Calculations Modal shape 1'!O42="","",'2.1 Calculations Modal shape 1'!O42)</f>
        <v>1724.8950926833343</v>
      </c>
      <c r="E57" s="89">
        <f ca="1">IF('2.1 Calculations Modal shape 1'!K42="","",'2.1 Calculations Modal shape 1'!K42)</f>
        <v>5.9422453402444049</v>
      </c>
      <c r="F57" s="95">
        <f>IF('2.1 Calculations Modal shape 1'!C92="","",'2.1 Calculations Modal shape 1'!C92)</f>
        <v>-104.54649999999999</v>
      </c>
      <c r="G57" s="60">
        <f ca="1">IF('2.1 Calculations Modal shape 1'!M92="","",'2.1 Calculations Modal shape 1'!M92)</f>
        <v>-8.8238671349898036E-4</v>
      </c>
      <c r="H57" s="57">
        <f>IF('2.1 Calculations Modal shape 1'!N92="","",'2.1 Calculations Modal shape 1'!N92)</f>
        <v>1197692.5331374325</v>
      </c>
      <c r="I57" s="59">
        <f ca="1">IF('2.1 Calculations Modal shape 1'!O92="","",'2.1 Calculations Modal shape 1'!O92)</f>
        <v>10.095392455576738</v>
      </c>
      <c r="J57" s="96">
        <f ca="1">IF('2.1 Calculations Modal shape 1'!K92="","",'2.1 Calculations Modal shape 1'!K92)</f>
        <v>1.0825798627726366</v>
      </c>
    </row>
    <row r="58" spans="1:10">
      <c r="A58" s="55">
        <f>IF('2.1 Calculations Modal shape 1'!C43="","",'2.1 Calculations Modal shape 1'!C43)</f>
        <v>-67.22999999999999</v>
      </c>
      <c r="B58" s="56">
        <f ca="1">IF('2.1 Calculations Modal shape 1'!M43="","",'2.1 Calculations Modal shape 1'!M43)</f>
        <v>2.0114652443519385E-2</v>
      </c>
      <c r="C58" s="58">
        <f>IF('2.1 Calculations Modal shape 1'!N43="","",'2.1 Calculations Modal shape 1'!N43)</f>
        <v>61639.79327097132</v>
      </c>
      <c r="D58" s="83">
        <f ca="1">IF('2.1 Calculations Modal shape 1'!O43="","",'2.1 Calculations Modal shape 1'!O43)</f>
        <v>1433.3040589244847</v>
      </c>
      <c r="E58" s="89">
        <f ca="1">IF('2.1 Calculations Modal shape 1'!K43="","",'2.1 Calculations Modal shape 1'!K43)</f>
        <v>5.7471441656973745</v>
      </c>
      <c r="F58" s="95">
        <f>IF('2.1 Calculations Modal shape 1'!C93="","",'2.1 Calculations Modal shape 1'!C93)</f>
        <v>-105.23099999999999</v>
      </c>
      <c r="G58" s="60">
        <f ca="1">IF('2.1 Calculations Modal shape 1'!M93="","",'2.1 Calculations Modal shape 1'!M93)</f>
        <v>-9.1128918954078326E-4</v>
      </c>
      <c r="H58" s="57">
        <f>IF('2.1 Calculations Modal shape 1'!N93="","",'2.1 Calculations Modal shape 1'!N93)</f>
        <v>1192340.5511419859</v>
      </c>
      <c r="I58" s="59">
        <f ca="1">IF('2.1 Calculations Modal shape 1'!O93="","",'2.1 Calculations Modal shape 1'!O93)</f>
        <v>10.73728785418295</v>
      </c>
      <c r="J58" s="96">
        <f ca="1">IF('2.1 Calculations Modal shape 1'!K93="","",'2.1 Calculations Modal shape 1'!K93)</f>
        <v>1.084380864155273</v>
      </c>
    </row>
    <row r="59" spans="1:10">
      <c r="A59" s="55">
        <f>IF('2.1 Calculations Modal shape 1'!C44="","",'2.1 Calculations Modal shape 1'!C44)</f>
        <v>-67.97999999999999</v>
      </c>
      <c r="B59" s="56">
        <f ca="1">IF('2.1 Calculations Modal shape 1'!M44="","",'2.1 Calculations Modal shape 1'!M44)</f>
        <v>1.8222303479490935E-2</v>
      </c>
      <c r="C59" s="58">
        <f>IF('2.1 Calculations Modal shape 1'!N44="","",'2.1 Calculations Modal shape 1'!N44)</f>
        <v>63881.461459744671</v>
      </c>
      <c r="D59" s="83">
        <f ca="1">IF('2.1 Calculations Modal shape 1'!O44="","",'2.1 Calculations Modal shape 1'!O44)</f>
        <v>1175.7259482818599</v>
      </c>
      <c r="E59" s="89">
        <f ca="1">IF('2.1 Calculations Modal shape 1'!K44="","",'2.1 Calculations Modal shape 1'!K44)</f>
        <v>5.5427425832332844</v>
      </c>
      <c r="F59" s="95">
        <f>IF('2.1 Calculations Modal shape 1'!C94="","",'2.1 Calculations Modal shape 1'!C94)</f>
        <v>-105.91549999999999</v>
      </c>
      <c r="G59" s="60">
        <f ca="1">IF('2.1 Calculations Modal shape 1'!M94="","",'2.1 Calculations Modal shape 1'!M94)</f>
        <v>-9.4556263822037157E-4</v>
      </c>
      <c r="H59" s="57">
        <f>IF('2.1 Calculations Modal shape 1'!N94="","",'2.1 Calculations Modal shape 1'!N94)</f>
        <v>1186838.5693569251</v>
      </c>
      <c r="I59" s="59">
        <f ca="1">IF('2.1 Calculations Modal shape 1'!O94="","",'2.1 Calculations Modal shape 1'!O94)</f>
        <v>11.530753139506178</v>
      </c>
      <c r="J59" s="96">
        <f ca="1">IF('2.1 Calculations Modal shape 1'!K94="","",'2.1 Calculations Modal shape 1'!K94)</f>
        <v>1.086639319426441</v>
      </c>
    </row>
    <row r="60" spans="1:10">
      <c r="A60" s="55">
        <f>IF('2.1 Calculations Modal shape 1'!C45="","",'2.1 Calculations Modal shape 1'!C45)</f>
        <v>-68.72999999999999</v>
      </c>
      <c r="B60" s="56">
        <f ca="1">IF('2.1 Calculations Modal shape 1'!M45="","",'2.1 Calculations Modal shape 1'!M45)</f>
        <v>1.6419287975369679E-2</v>
      </c>
      <c r="C60" s="58">
        <f>IF('2.1 Calculations Modal shape 1'!N45="","",'2.1 Calculations Modal shape 1'!N45)</f>
        <v>66087.94023624016</v>
      </c>
      <c r="D60" s="83">
        <f ca="1">IF('2.1 Calculations Modal shape 1'!O45="","",'2.1 Calculations Modal shape 1'!O45)</f>
        <v>949.2762091262166</v>
      </c>
      <c r="E60" s="89">
        <f ca="1">IF('2.1 Calculations Modal shape 1'!K45="","",'2.1 Calculations Modal shape 1'!K45)</f>
        <v>5.3279696263206624</v>
      </c>
      <c r="F60" s="95">
        <f>IF('2.1 Calculations Modal shape 1'!C95="","",'2.1 Calculations Modal shape 1'!C95)</f>
        <v>-106.6</v>
      </c>
      <c r="G60" s="60">
        <f ca="1">IF('2.1 Calculations Modal shape 1'!M95="","",'2.1 Calculations Modal shape 1'!M95)</f>
        <v>-9.4556263822037157E-4</v>
      </c>
      <c r="H60" s="57">
        <f>IF('2.1 Calculations Modal shape 1'!N95="","",'2.1 Calculations Modal shape 1'!N95)</f>
        <v>590593.61079865077</v>
      </c>
      <c r="I60" s="59">
        <f ca="1">IF('2.1 Calculations Modal shape 1'!O95="","",'2.1 Calculations Modal shape 1'!O95)</f>
        <v>5.7522091162632378</v>
      </c>
      <c r="J60" s="96">
        <f ca="1">IF('2.1 Calculations Modal shape 1'!K95="","",'2.1 Calculations Modal shape 1'!K95)</f>
        <v>1.0893446736977963</v>
      </c>
    </row>
    <row r="61" spans="1:10">
      <c r="A61" s="55">
        <f>IF('2.1 Calculations Modal shape 1'!C46="","",'2.1 Calculations Modal shape 1'!C46)</f>
        <v>-69.47999999999999</v>
      </c>
      <c r="B61" s="56">
        <f ca="1">IF('2.1 Calculations Modal shape 1'!M46="","",'2.1 Calculations Modal shape 1'!M46)</f>
        <v>1.4717644508043908E-2</v>
      </c>
      <c r="C61" s="58">
        <f>IF('2.1 Calculations Modal shape 1'!N46="","",'2.1 Calculations Modal shape 1'!N46)</f>
        <v>68251.689121859556</v>
      </c>
      <c r="D61" s="83">
        <f ca="1">IF('2.1 Calculations Modal shape 1'!O46="","",'2.1 Calculations Modal shape 1'!O46)</f>
        <v>754.20721637917131</v>
      </c>
      <c r="E61" s="89">
        <f ca="1">IF('2.1 Calculations Modal shape 1'!K46="","",'2.1 Calculations Modal shape 1'!K46)</f>
        <v>5.1015325515944667</v>
      </c>
      <c r="F61" s="95" t="str">
        <f>IF('2.1 Calculations Modal shape 1'!C96="","",'2.1 Calculations Modal shape 1'!C96)</f>
        <v/>
      </c>
      <c r="G61" s="60" t="str">
        <f ca="1">IF('2.1 Calculations Modal shape 1'!M96="","",'2.1 Calculations Modal shape 1'!M96)</f>
        <v/>
      </c>
      <c r="H61" s="57" t="str">
        <f>IF('2.1 Calculations Modal shape 1'!N96="","",'2.1 Calculations Modal shape 1'!N96)</f>
        <v/>
      </c>
      <c r="I61" s="59" t="str">
        <f>IF('2.1 Calculations Modal shape 1'!O96="","",'2.1 Calculations Modal shape 1'!O96)</f>
        <v/>
      </c>
      <c r="J61" s="96" t="str">
        <f ca="1">IF('2.1 Calculations Modal shape 1'!K96="","",'2.1 Calculations Modal shape 1'!K96)</f>
        <v/>
      </c>
    </row>
    <row r="62" spans="1:10">
      <c r="A62" s="55">
        <f>IF('2.1 Calculations Modal shape 1'!C47="","",'2.1 Calculations Modal shape 1'!C47)</f>
        <v>-70.22999999999999</v>
      </c>
      <c r="B62" s="56">
        <f ca="1">IF('2.1 Calculations Modal shape 1'!M47="","",'2.1 Calculations Modal shape 1'!M47)</f>
        <v>1.3097645375308983E-2</v>
      </c>
      <c r="C62" s="58">
        <f>IF('2.1 Calculations Modal shape 1'!N47="","",'2.1 Calculations Modal shape 1'!N47)</f>
        <v>70365.355204320498</v>
      </c>
      <c r="D62" s="83">
        <f ca="1">IF('2.1 Calculations Modal shape 1'!O47="","",'2.1 Calculations Modal shape 1'!O47)</f>
        <v>588.75734582667144</v>
      </c>
      <c r="E62" s="89">
        <f ca="1">IF('2.1 Calculations Modal shape 1'!K47="","",'2.1 Calculations Modal shape 1'!K47)</f>
        <v>4.8774294856873013</v>
      </c>
      <c r="F62" s="95" t="str">
        <f>IF('2.1 Calculations Modal shape 1'!C97="","",'2.1 Calculations Modal shape 1'!C97)</f>
        <v/>
      </c>
      <c r="G62" s="60" t="str">
        <f ca="1">IF('2.1 Calculations Modal shape 1'!M97="","",'2.1 Calculations Modal shape 1'!M97)</f>
        <v/>
      </c>
      <c r="H62" s="57" t="str">
        <f>IF('2.1 Calculations Modal shape 1'!N97="","",'2.1 Calculations Modal shape 1'!N97)</f>
        <v/>
      </c>
      <c r="I62" s="59" t="str">
        <f>IF('2.1 Calculations Modal shape 1'!O97="","",'2.1 Calculations Modal shape 1'!O97)</f>
        <v/>
      </c>
      <c r="J62" s="96" t="str">
        <f ca="1">IF('2.1 Calculations Modal shape 1'!K97="","",'2.1 Calculations Modal shape 1'!K97)</f>
        <v/>
      </c>
    </row>
    <row r="63" spans="1:10">
      <c r="A63" s="55">
        <f>IF('2.1 Calculations Modal shape 1'!C48="","",'2.1 Calculations Modal shape 1'!C48)</f>
        <v>-70.97999999999999</v>
      </c>
      <c r="B63" s="56">
        <f ca="1">IF('2.1 Calculations Modal shape 1'!M48="","",'2.1 Calculations Modal shape 1'!M48)</f>
        <v>1.1577832704566166E-2</v>
      </c>
      <c r="C63" s="58">
        <f>IF('2.1 Calculations Modal shape 1'!N48="","",'2.1 Calculations Modal shape 1'!N48)</f>
        <v>72421.882040246244</v>
      </c>
      <c r="D63" s="83">
        <f ca="1">IF('2.1 Calculations Modal shape 1'!O48="","",'2.1 Calculations Modal shape 1'!O48)</f>
        <v>455.05804283166901</v>
      </c>
      <c r="E63" s="89">
        <f ca="1">IF('2.1 Calculations Modal shape 1'!K48="","",'2.1 Calculations Modal shape 1'!K48)</f>
        <v>4.6875126003045047</v>
      </c>
      <c r="F63" s="95" t="str">
        <f>IF('2.1 Calculations Modal shape 1'!C98="","",'2.1 Calculations Modal shape 1'!C98)</f>
        <v/>
      </c>
      <c r="G63" s="60" t="str">
        <f ca="1">IF('2.1 Calculations Modal shape 1'!M98="","",'2.1 Calculations Modal shape 1'!M98)</f>
        <v/>
      </c>
      <c r="H63" s="57" t="str">
        <f>IF('2.1 Calculations Modal shape 1'!N98="","",'2.1 Calculations Modal shape 1'!N98)</f>
        <v/>
      </c>
      <c r="I63" s="59" t="str">
        <f>IF('2.1 Calculations Modal shape 1'!O98="","",'2.1 Calculations Modal shape 1'!O98)</f>
        <v/>
      </c>
      <c r="J63" s="96" t="str">
        <f ca="1">IF('2.1 Calculations Modal shape 1'!K98="","",'2.1 Calculations Modal shape 1'!K98)</f>
        <v/>
      </c>
    </row>
    <row r="64" spans="1:10">
      <c r="A64" s="55">
        <f>IF('2.1 Calculations Modal shape 1'!C49="","",'2.1 Calculations Modal shape 1'!C49)</f>
        <v>-71.72999999999999</v>
      </c>
      <c r="B64" s="56">
        <f ca="1">IF('2.1 Calculations Modal shape 1'!M49="","",'2.1 Calculations Modal shape 1'!M49)</f>
        <v>1.0136594250032528E-2</v>
      </c>
      <c r="C64" s="58">
        <f>IF('2.1 Calculations Modal shape 1'!N49="","",'2.1 Calculations Modal shape 1'!N49)</f>
        <v>42168.28109279638</v>
      </c>
      <c r="D64" s="83">
        <f ca="1">IF('2.1 Calculations Modal shape 1'!O49="","",'2.1 Calculations Modal shape 1'!O49)</f>
        <v>194.30129289138031</v>
      </c>
      <c r="E64" s="89">
        <f ca="1">IF('2.1 Calculations Modal shape 1'!K49="","",'2.1 Calculations Modal shape 1'!K49)</f>
        <v>4.4844136579962637</v>
      </c>
      <c r="F64" s="95" t="str">
        <f>IF('2.1 Calculations Modal shape 1'!C99="","",'2.1 Calculations Modal shape 1'!C99)</f>
        <v/>
      </c>
      <c r="G64" s="60" t="str">
        <f ca="1">IF('2.1 Calculations Modal shape 1'!M99="","",'2.1 Calculations Modal shape 1'!M99)</f>
        <v/>
      </c>
      <c r="H64" s="57" t="str">
        <f>IF('2.1 Calculations Modal shape 1'!N99="","",'2.1 Calculations Modal shape 1'!N99)</f>
        <v/>
      </c>
      <c r="I64" s="59" t="str">
        <f>IF('2.1 Calculations Modal shape 1'!O99="","",'2.1 Calculations Modal shape 1'!O99)</f>
        <v/>
      </c>
      <c r="J64" s="96" t="str">
        <f ca="1">IF('2.1 Calculations Modal shape 1'!K99="","",'2.1 Calculations Modal shape 1'!K99)</f>
        <v/>
      </c>
    </row>
    <row r="65" spans="1:10">
      <c r="A65" s="55">
        <f>IF('2.1 Calculations Modal shape 1'!C50="","",'2.1 Calculations Modal shape 1'!C50)</f>
        <v>-71.83</v>
      </c>
      <c r="B65" s="56">
        <f ca="1">IF('2.1 Calculations Modal shape 1'!M50="","",'2.1 Calculations Modal shape 1'!M50)</f>
        <v>9.9516586444646851E-3</v>
      </c>
      <c r="C65" s="58">
        <f>IF('2.1 Calculations Modal shape 1'!N50="","",'2.1 Calculations Modal shape 1'!N50)</f>
        <v>118071.80542068252</v>
      </c>
      <c r="D65" s="83">
        <f ca="1">IF('2.1 Calculations Modal shape 1'!O50="","",'2.1 Calculations Modal shape 1'!O50)</f>
        <v>521.07889655653935</v>
      </c>
      <c r="E65" s="89">
        <f ca="1">IF('2.1 Calculations Modal shape 1'!K50="","",'2.1 Calculations Modal shape 1'!K50)</f>
        <v>4.4562170848848393</v>
      </c>
      <c r="F65" s="95" t="str">
        <f>IF('2.1 Calculations Modal shape 1'!C100="","",'2.1 Calculations Modal shape 1'!C100)</f>
        <v/>
      </c>
      <c r="G65" s="60" t="str">
        <f ca="1">IF('2.1 Calculations Modal shape 1'!M100="","",'2.1 Calculations Modal shape 1'!M100)</f>
        <v/>
      </c>
      <c r="H65" s="57" t="str">
        <f>IF('2.1 Calculations Modal shape 1'!N100="","",'2.1 Calculations Modal shape 1'!N100)</f>
        <v/>
      </c>
      <c r="I65" s="59" t="str">
        <f>IF('2.1 Calculations Modal shape 1'!O100="","",'2.1 Calculations Modal shape 1'!O100)</f>
        <v/>
      </c>
      <c r="J65" s="96" t="str">
        <f ca="1">IF('2.1 Calculations Modal shape 1'!K100="","",'2.1 Calculations Modal shape 1'!K100)</f>
        <v/>
      </c>
    </row>
    <row r="66" spans="1:10">
      <c r="A66" s="55">
        <f>IF('2.1 Calculations Modal shape 1'!C51="","",'2.1 Calculations Modal shape 1'!C51)</f>
        <v>-72.504999999999995</v>
      </c>
      <c r="B66" s="56">
        <f ca="1">IF('2.1 Calculations Modal shape 1'!M51="","",'2.1 Calculations Modal shape 1'!M51)</f>
        <v>8.7519188239885554E-3</v>
      </c>
      <c r="C66" s="58">
        <f>IF('2.1 Calculations Modal shape 1'!N51="","",'2.1 Calculations Modal shape 1'!N51)</f>
        <v>234562.15607524526</v>
      </c>
      <c r="D66" s="83">
        <f ca="1">IF('2.1 Calculations Modal shape 1'!O51="","",'2.1 Calculations Modal shape 1'!O51)</f>
        <v>765.09663011941961</v>
      </c>
      <c r="E66" s="89">
        <f ca="1">IF('2.1 Calculations Modal shape 1'!K51="","",'2.1 Calculations Modal shape 1'!K51)</f>
        <v>4.2584522559630642</v>
      </c>
      <c r="F66" s="95" t="str">
        <f>IF('2.1 Calculations Modal shape 1'!C101="","",'2.1 Calculations Modal shape 1'!C101)</f>
        <v/>
      </c>
      <c r="G66" s="60" t="str">
        <f ca="1">IF('2.1 Calculations Modal shape 1'!M101="","",'2.1 Calculations Modal shape 1'!M101)</f>
        <v/>
      </c>
      <c r="H66" s="57" t="str">
        <f>IF('2.1 Calculations Modal shape 1'!N101="","",'2.1 Calculations Modal shape 1'!N101)</f>
        <v/>
      </c>
      <c r="I66" s="59" t="str">
        <f>IF('2.1 Calculations Modal shape 1'!O101="","",'2.1 Calculations Modal shape 1'!O101)</f>
        <v/>
      </c>
      <c r="J66" s="96" t="str">
        <f ca="1">IF('2.1 Calculations Modal shape 1'!K101="","",'2.1 Calculations Modal shape 1'!K101)</f>
        <v/>
      </c>
    </row>
    <row r="67" spans="1:10">
      <c r="A67" s="55">
        <f>IF('2.1 Calculations Modal shape 1'!C52="","",'2.1 Calculations Modal shape 1'!C52)</f>
        <v>-73.180000000000007</v>
      </c>
      <c r="B67" s="56">
        <f ca="1">IF('2.1 Calculations Modal shape 1'!M52="","",'2.1 Calculations Modal shape 1'!M52)</f>
        <v>7.6202593122587994E-3</v>
      </c>
      <c r="C67" s="58">
        <f>IF('2.1 Calculations Modal shape 1'!N52="","",'2.1 Calculations Modal shape 1'!N52)</f>
        <v>243035.16261503976</v>
      </c>
      <c r="D67" s="83">
        <f ca="1">IF('2.1 Calculations Modal shape 1'!O52="","",'2.1 Calculations Modal shape 1'!O52)</f>
        <v>571.1468044336018</v>
      </c>
      <c r="E67" s="89">
        <f ca="1">IF('2.1 Calculations Modal shape 1'!K52="","",'2.1 Calculations Modal shape 1'!K52)</f>
        <v>4.0470552949387297</v>
      </c>
      <c r="F67" s="95" t="str">
        <f>IF('2.1 Calculations Modal shape 1'!C102="","",'2.1 Calculations Modal shape 1'!C102)</f>
        <v/>
      </c>
      <c r="G67" s="60" t="str">
        <f ca="1">IF('2.1 Calculations Modal shape 1'!M102="","",'2.1 Calculations Modal shape 1'!M102)</f>
        <v/>
      </c>
      <c r="H67" s="57" t="str">
        <f>IF('2.1 Calculations Modal shape 1'!N102="","",'2.1 Calculations Modal shape 1'!N102)</f>
        <v/>
      </c>
      <c r="I67" s="59" t="str">
        <f>IF('2.1 Calculations Modal shape 1'!O102="","",'2.1 Calculations Modal shape 1'!O102)</f>
        <v/>
      </c>
      <c r="J67" s="96" t="str">
        <f ca="1">IF('2.1 Calculations Modal shape 1'!K102="","",'2.1 Calculations Modal shape 1'!K102)</f>
        <v/>
      </c>
    </row>
    <row r="68" spans="1:10">
      <c r="A68" s="95">
        <f>IF('2.1 Calculations Modal shape 1'!C53="","",'2.1 Calculations Modal shape 1'!C53)</f>
        <v>-73.85499999999999</v>
      </c>
      <c r="B68" s="60">
        <f ca="1">IF('2.1 Calculations Modal shape 1'!M53="","",'2.1 Calculations Modal shape 1'!M53)</f>
        <v>6.5713542344217543E-3</v>
      </c>
      <c r="C68" s="57">
        <f>IF('2.1 Calculations Modal shape 1'!N53="","",'2.1 Calculations Modal shape 1'!N53)</f>
        <v>251568.92455446941</v>
      </c>
      <c r="D68" s="59">
        <f ca="1">IF('2.1 Calculations Modal shape 1'!O53="","",'2.1 Calculations Modal shape 1'!O53)</f>
        <v>414.92825304917807</v>
      </c>
      <c r="E68" s="96">
        <f ca="1">IF('2.1 Calculations Modal shape 1'!K53="","",'2.1 Calculations Modal shape 1'!K53)</f>
        <v>3.8194977340169629</v>
      </c>
      <c r="F68" s="95" t="str">
        <f>IF('2.1 Calculations Modal shape 1'!C103="","",'2.1 Calculations Modal shape 1'!C103)</f>
        <v/>
      </c>
      <c r="G68" s="60" t="str">
        <f ca="1">IF('2.1 Calculations Modal shape 1'!M103="","",'2.1 Calculations Modal shape 1'!M103)</f>
        <v/>
      </c>
      <c r="H68" s="57" t="str">
        <f>IF('2.1 Calculations Modal shape 1'!N103="","",'2.1 Calculations Modal shape 1'!N103)</f>
        <v/>
      </c>
      <c r="I68" s="59" t="str">
        <f>IF('2.1 Calculations Modal shape 1'!O103="","",'2.1 Calculations Modal shape 1'!O103)</f>
        <v/>
      </c>
      <c r="J68" s="96" t="str">
        <f ca="1">IF('2.1 Calculations Modal shape 1'!K103="","",'2.1 Calculations Modal shape 1'!K103)</f>
        <v/>
      </c>
    </row>
    <row r="69" spans="1:10">
      <c r="A69" s="95">
        <f>IF('2.1 Calculations Modal shape 1'!C54="","",'2.1 Calculations Modal shape 1'!C54)</f>
        <v>-74.53</v>
      </c>
      <c r="B69" s="60">
        <f ca="1">IF('2.1 Calculations Modal shape 1'!M54="","",'2.1 Calculations Modal shape 1'!M54)</f>
        <v>5.5866614630761882E-3</v>
      </c>
      <c r="C69" s="57">
        <f>IF('2.1 Calculations Modal shape 1'!N54="","",'2.1 Calculations Modal shape 1'!N54)</f>
        <v>401241.05581796414</v>
      </c>
      <c r="D69" s="59">
        <f ca="1">IF('2.1 Calculations Modal shape 1'!O54="","",'2.1 Calculations Modal shape 1'!O54)</f>
        <v>447.37224592589331</v>
      </c>
      <c r="E69" s="96">
        <f ca="1">IF('2.1 Calculations Modal shape 1'!K54="","",'2.1 Calculations Modal shape 1'!K54)</f>
        <v>3.5723908076655952</v>
      </c>
      <c r="F69" s="95" t="str">
        <f>IF('2.1 Calculations Modal shape 1'!C104="","",'2.1 Calculations Modal shape 1'!C104)</f>
        <v/>
      </c>
      <c r="G69" s="60" t="str">
        <f ca="1">IF('2.1 Calculations Modal shape 1'!M104="","",'2.1 Calculations Modal shape 1'!M104)</f>
        <v/>
      </c>
      <c r="H69" s="57" t="str">
        <f>IF('2.1 Calculations Modal shape 1'!N104="","",'2.1 Calculations Modal shape 1'!N104)</f>
        <v/>
      </c>
      <c r="I69" s="59" t="str">
        <f>IF('2.1 Calculations Modal shape 1'!O104="","",'2.1 Calculations Modal shape 1'!O104)</f>
        <v/>
      </c>
      <c r="J69" s="96" t="str">
        <f ca="1">IF('2.1 Calculations Modal shape 1'!K104="","",'2.1 Calculations Modal shape 1'!K104)</f>
        <v/>
      </c>
    </row>
    <row r="70" spans="1:10">
      <c r="A70" s="95">
        <f>IF('2.1 Calculations Modal shape 1'!C55="","",'2.1 Calculations Modal shape 1'!C55)</f>
        <v>-75.33</v>
      </c>
      <c r="B70" s="60">
        <f ca="1">IF('2.1 Calculations Modal shape 1'!M55="","",'2.1 Calculations Modal shape 1'!M55)</f>
        <v>4.5193183296474565E-3</v>
      </c>
      <c r="C70" s="57">
        <f>IF('2.1 Calculations Modal shape 1'!N55="","",'2.1 Calculations Modal shape 1'!N55)</f>
        <v>982414.20552409859</v>
      </c>
      <c r="D70" s="59">
        <f ca="1">IF('2.1 Calculations Modal shape 1'!O55="","",'2.1 Calculations Modal shape 1'!O55)</f>
        <v>320.61621296978404</v>
      </c>
      <c r="E70" s="96">
        <f ca="1">IF('2.1 Calculations Modal shape 1'!K55="","",'2.1 Calculations Modal shape 1'!K55)</f>
        <v>1.5978830147831191</v>
      </c>
      <c r="F70" s="95" t="str">
        <f>IF('2.1 Calculations Modal shape 1'!C105="","",'2.1 Calculations Modal shape 1'!C105)</f>
        <v/>
      </c>
      <c r="G70" s="60" t="str">
        <f ca="1">IF('2.1 Calculations Modal shape 1'!M105="","",'2.1 Calculations Modal shape 1'!M105)</f>
        <v/>
      </c>
      <c r="H70" s="57" t="str">
        <f>IF('2.1 Calculations Modal shape 1'!N105="","",'2.1 Calculations Modal shape 1'!N105)</f>
        <v/>
      </c>
      <c r="I70" s="59" t="str">
        <f>IF('2.1 Calculations Modal shape 1'!O105="","",'2.1 Calculations Modal shape 1'!O105)</f>
        <v/>
      </c>
      <c r="J70" s="96" t="str">
        <f ca="1">IF('2.1 Calculations Modal shape 1'!K105="","",'2.1 Calculations Modal shape 1'!K105)</f>
        <v/>
      </c>
    </row>
    <row r="71" spans="1:10">
      <c r="A71" s="95">
        <f>IF('2.1 Calculations Modal shape 1'!C56="","",'2.1 Calculations Modal shape 1'!C56)</f>
        <v>-76.111428571428576</v>
      </c>
      <c r="B71" s="60">
        <f ca="1">IF('2.1 Calculations Modal shape 1'!M56="","",'2.1 Calculations Modal shape 1'!M56)</f>
        <v>3.5941831920110329E-3</v>
      </c>
      <c r="C71" s="57">
        <f>IF('2.1 Calculations Modal shape 1'!N56="","",'2.1 Calculations Modal shape 1'!N56)</f>
        <v>1435765.9202708714</v>
      </c>
      <c r="D71" s="59">
        <f ca="1">IF('2.1 Calculations Modal shape 1'!O56="","",'2.1 Calculations Modal shape 1'!O56)</f>
        <v>275.93241788893681</v>
      </c>
      <c r="E71" s="96">
        <f ca="1">IF('2.1 Calculations Modal shape 1'!K56="","",'2.1 Calculations Modal shape 1'!K56)</f>
        <v>1.4877113218813358</v>
      </c>
      <c r="F71" s="95" t="str">
        <f>IF('2.1 Calculations Modal shape 1'!C106="","",'2.1 Calculations Modal shape 1'!C106)</f>
        <v/>
      </c>
      <c r="G71" s="60" t="str">
        <f ca="1">IF('2.1 Calculations Modal shape 1'!M106="","",'2.1 Calculations Modal shape 1'!M106)</f>
        <v/>
      </c>
      <c r="H71" s="57" t="str">
        <f>IF('2.1 Calculations Modal shape 1'!N106="","",'2.1 Calculations Modal shape 1'!N106)</f>
        <v/>
      </c>
      <c r="I71" s="59" t="str">
        <f>IF('2.1 Calculations Modal shape 1'!O106="","",'2.1 Calculations Modal shape 1'!O106)</f>
        <v/>
      </c>
      <c r="J71" s="96" t="str">
        <f ca="1">IF('2.1 Calculations Modal shape 1'!K106="","",'2.1 Calculations Modal shape 1'!K106)</f>
        <v/>
      </c>
    </row>
    <row r="72" spans="1:10">
      <c r="A72" s="95">
        <f>IF('2.1 Calculations Modal shape 1'!C57="","",'2.1 Calculations Modal shape 1'!C57)</f>
        <v>-76.892857142857139</v>
      </c>
      <c r="B72" s="60">
        <f ca="1">IF('2.1 Calculations Modal shape 1'!M57="","",'2.1 Calculations Modal shape 1'!M57)</f>
        <v>2.7739139863255935E-3</v>
      </c>
      <c r="C72" s="57">
        <f>IF('2.1 Calculations Modal shape 1'!N57="","",'2.1 Calculations Modal shape 1'!N57)</f>
        <v>1446854.0603224894</v>
      </c>
      <c r="D72" s="59">
        <f ca="1">IF('2.1 Calculations Modal shape 1'!O57="","",'2.1 Calculations Modal shape 1'!O57)</f>
        <v>157.66710508617757</v>
      </c>
      <c r="E72" s="96">
        <f ca="1">IF('2.1 Calculations Modal shape 1'!K57="","",'2.1 Calculations Modal shape 1'!K57)</f>
        <v>1.4162188990097984</v>
      </c>
      <c r="F72" s="95" t="str">
        <f>IF('2.1 Calculations Modal shape 1'!C107="","",'2.1 Calculations Modal shape 1'!C107)</f>
        <v/>
      </c>
      <c r="G72" s="60" t="str">
        <f ca="1">IF('2.1 Calculations Modal shape 1'!M107="","",'2.1 Calculations Modal shape 1'!M107)</f>
        <v/>
      </c>
      <c r="H72" s="57" t="str">
        <f>IF('2.1 Calculations Modal shape 1'!N107="","",'2.1 Calculations Modal shape 1'!N107)</f>
        <v/>
      </c>
      <c r="I72" s="59" t="str">
        <f>IF('2.1 Calculations Modal shape 1'!O107="","",'2.1 Calculations Modal shape 1'!O107)</f>
        <v/>
      </c>
      <c r="J72" s="96" t="str">
        <f ca="1">IF('2.1 Calculations Modal shape 1'!K107="","",'2.1 Calculations Modal shape 1'!K107)</f>
        <v/>
      </c>
    </row>
    <row r="73" spans="1:10">
      <c r="A73" s="95">
        <f>IF('2.1 Calculations Modal shape 1'!C58="","",'2.1 Calculations Modal shape 1'!C58)</f>
        <v>-77.674285714285702</v>
      </c>
      <c r="B73" s="60">
        <f ca="1">IF('2.1 Calculations Modal shape 1'!M58="","",'2.1 Calculations Modal shape 1'!M58)</f>
        <v>2.0609638350997488E-3</v>
      </c>
      <c r="C73" s="57">
        <f>IF('2.1 Calculations Modal shape 1'!N58="","",'2.1 Calculations Modal shape 1'!N58)</f>
        <v>1455885.4181654104</v>
      </c>
      <c r="D73" s="59">
        <f ca="1">IF('2.1 Calculations Modal shape 1'!O58="","",'2.1 Calculations Modal shape 1'!O58)</f>
        <v>82.511229752518332</v>
      </c>
      <c r="E73" s="96">
        <f ca="1">IF('2.1 Calculations Modal shape 1'!K58="","",'2.1 Calculations Modal shape 1'!K58)</f>
        <v>1.334274301863474</v>
      </c>
      <c r="F73" s="95" t="str">
        <f>IF('2.1 Calculations Modal shape 1'!C108="","",'2.1 Calculations Modal shape 1'!C108)</f>
        <v/>
      </c>
      <c r="G73" s="60" t="str">
        <f ca="1">IF('2.1 Calculations Modal shape 1'!M108="","",'2.1 Calculations Modal shape 1'!M108)</f>
        <v/>
      </c>
      <c r="H73" s="57" t="str">
        <f>IF('2.1 Calculations Modal shape 1'!N108="","",'2.1 Calculations Modal shape 1'!N108)</f>
        <v/>
      </c>
      <c r="I73" s="59" t="str">
        <f>IF('2.1 Calculations Modal shape 1'!O108="","",'2.1 Calculations Modal shape 1'!O108)</f>
        <v/>
      </c>
      <c r="J73" s="96" t="str">
        <f ca="1">IF('2.1 Calculations Modal shape 1'!K108="","",'2.1 Calculations Modal shape 1'!K108)</f>
        <v/>
      </c>
    </row>
    <row r="74" spans="1:10">
      <c r="A74" s="97">
        <f>IF('2.1 Calculations Modal shape 1'!C59="","",'2.1 Calculations Modal shape 1'!C59)</f>
        <v>-78.455714285714265</v>
      </c>
      <c r="B74" s="148">
        <f ca="1">IF('2.1 Calculations Modal shape 1'!M59="","",'2.1 Calculations Modal shape 1'!M59)</f>
        <v>1.4386947033478807E-3</v>
      </c>
      <c r="C74" s="149">
        <f>IF('2.1 Calculations Modal shape 1'!N59="","",'2.1 Calculations Modal shape 1'!N59)</f>
        <v>1463115.5057079722</v>
      </c>
      <c r="D74" s="98">
        <f ca="1">IF('2.1 Calculations Modal shape 1'!O59="","",'2.1 Calculations Modal shape 1'!O59)</f>
        <v>37.445021740375083</v>
      </c>
      <c r="E74" s="99">
        <f ca="1">IF('2.1 Calculations Modal shape 1'!K59="","",'2.1 Calculations Modal shape 1'!K59)</f>
        <v>1.236454628864105</v>
      </c>
      <c r="F74" s="97" t="str">
        <f>IF('2.1 Calculations Modal shape 1'!C109="","",'2.1 Calculations Modal shape 1'!C109)</f>
        <v/>
      </c>
      <c r="G74" s="148" t="str">
        <f ca="1">IF('2.1 Calculations Modal shape 1'!M109="","",'2.1 Calculations Modal shape 1'!M109)</f>
        <v/>
      </c>
      <c r="H74" s="149" t="str">
        <f>IF('2.1 Calculations Modal shape 1'!N109="","",'2.1 Calculations Modal shape 1'!N109)</f>
        <v/>
      </c>
      <c r="I74" s="98" t="str">
        <f>IF('2.1 Calculations Modal shape 1'!O109="","",'2.1 Calculations Modal shape 1'!O109)</f>
        <v/>
      </c>
      <c r="J74" s="99" t="str">
        <f ca="1">IF('2.1 Calculations Modal shape 1'!K109="","",'2.1 Calculations Modal shape 1'!K109)</f>
        <v/>
      </c>
    </row>
  </sheetData>
  <mergeCells count="1">
    <mergeCell ref="B5:C5"/>
  </mergeCells>
  <pageMargins left="0.7" right="0.7" top="0.75" bottom="0.75" header="0.3" footer="0.3"/>
  <pageSetup paperSize="9"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0"/>
    <pageSetUpPr fitToPage="1"/>
  </sheetPr>
  <dimension ref="A1:N74"/>
  <sheetViews>
    <sheetView zoomScaleNormal="100" workbookViewId="0">
      <selection activeCell="O8" sqref="O8"/>
    </sheetView>
  </sheetViews>
  <sheetFormatPr defaultColWidth="9.1796875" defaultRowHeight="14.5"/>
  <cols>
    <col min="1" max="1" width="9.1796875" style="11"/>
    <col min="2" max="2" width="10.453125" style="12" bestFit="1" customWidth="1"/>
    <col min="3" max="3" width="9" style="11" bestFit="1" customWidth="1"/>
    <col min="4" max="4" width="10.1796875" style="11" customWidth="1"/>
    <col min="5" max="7" width="9.1796875" style="11"/>
    <col min="8" max="8" width="9" style="11" bestFit="1" customWidth="1"/>
    <col min="9" max="9" width="10.1796875" style="11" customWidth="1"/>
    <col min="10" max="16384" width="9.1796875" style="11"/>
  </cols>
  <sheetData>
    <row r="1" spans="1:14">
      <c r="A1" s="107" t="s">
        <v>25</v>
      </c>
      <c r="B1" s="108" t="str">
        <f>'1.1 Input - General'!B2</f>
        <v>Empire Wind</v>
      </c>
      <c r="C1" s="109"/>
      <c r="D1" s="109"/>
      <c r="E1" s="109"/>
      <c r="F1" s="109"/>
      <c r="G1" s="109"/>
      <c r="H1" s="109"/>
      <c r="I1" s="110"/>
      <c r="J1" s="63"/>
    </row>
    <row r="2" spans="1:14">
      <c r="A2" s="111" t="s">
        <v>26</v>
      </c>
      <c r="B2" s="112" t="str">
        <f>'1.1 Input - General'!B3</f>
        <v>Damping calculation, soil damping</v>
      </c>
      <c r="C2" s="113"/>
      <c r="D2" s="113"/>
      <c r="E2" s="113"/>
      <c r="F2" s="113"/>
      <c r="G2" s="113"/>
      <c r="H2" s="113"/>
      <c r="I2" s="114"/>
      <c r="J2" s="63"/>
    </row>
    <row r="3" spans="1:14">
      <c r="A3" s="111" t="s">
        <v>27</v>
      </c>
      <c r="B3" s="112" t="str">
        <f>'1.1 Input - General'!C4</f>
        <v>3rd order bending mode</v>
      </c>
      <c r="C3" s="113"/>
      <c r="D3" s="113"/>
      <c r="E3" s="113"/>
      <c r="F3" s="113"/>
      <c r="G3" s="113"/>
      <c r="H3" s="113"/>
      <c r="I3" s="114"/>
      <c r="J3" s="63"/>
    </row>
    <row r="4" spans="1:14">
      <c r="A4" s="111" t="s">
        <v>27</v>
      </c>
      <c r="B4" s="112" t="str">
        <f>'1.1 Input - General'!B5</f>
        <v>LOC30 - FLS</v>
      </c>
      <c r="C4" s="113"/>
      <c r="D4" s="113"/>
      <c r="E4" s="113"/>
      <c r="F4" s="113"/>
      <c r="G4" s="113"/>
      <c r="H4" s="113"/>
      <c r="I4" s="114"/>
      <c r="J4" s="63"/>
    </row>
    <row r="5" spans="1:14">
      <c r="A5" s="115" t="s">
        <v>28</v>
      </c>
      <c r="B5" s="223">
        <f ca="1">TODAY()</f>
        <v>44491</v>
      </c>
      <c r="C5" s="223"/>
      <c r="D5" s="116"/>
      <c r="E5" s="116"/>
      <c r="F5" s="116"/>
      <c r="G5" s="116"/>
      <c r="H5" s="116"/>
      <c r="I5" s="117"/>
      <c r="J5" s="63"/>
    </row>
    <row r="6" spans="1:14">
      <c r="N6" s="130"/>
    </row>
    <row r="7" spans="1:14">
      <c r="A7" s="13" t="s">
        <v>31</v>
      </c>
      <c r="B7" s="14"/>
      <c r="C7" s="14"/>
      <c r="D7" s="14"/>
      <c r="E7" s="15"/>
      <c r="N7" s="130"/>
    </row>
    <row r="8" spans="1:14">
      <c r="A8" s="16"/>
      <c r="B8" s="17"/>
      <c r="C8" s="17"/>
      <c r="D8" s="17"/>
      <c r="E8" s="18"/>
    </row>
    <row r="9" spans="1:14">
      <c r="A9" s="19" t="s">
        <v>32</v>
      </c>
      <c r="B9" s="20">
        <f>'1.1 Input - General'!C8</f>
        <v>1.198</v>
      </c>
      <c r="C9" s="21" t="s">
        <v>33</v>
      </c>
      <c r="D9" s="21" t="s">
        <v>34</v>
      </c>
      <c r="E9" s="22"/>
    </row>
    <row r="10" spans="1:14">
      <c r="A10" s="23" t="s">
        <v>35</v>
      </c>
      <c r="B10" s="20">
        <f>B9*2*PI()</f>
        <v>7.5272559980011442</v>
      </c>
      <c r="C10" s="21" t="s">
        <v>36</v>
      </c>
      <c r="D10" s="21" t="s">
        <v>37</v>
      </c>
      <c r="E10" s="22"/>
    </row>
    <row r="11" spans="1:14">
      <c r="A11" s="19" t="s">
        <v>38</v>
      </c>
      <c r="B11" s="24">
        <f>'1.1 Input - General'!C9</f>
        <v>7269228.7016163999</v>
      </c>
      <c r="C11" s="21" t="s">
        <v>39</v>
      </c>
      <c r="D11" s="21" t="s">
        <v>40</v>
      </c>
      <c r="E11" s="22"/>
    </row>
    <row r="12" spans="1:14">
      <c r="A12" s="23"/>
      <c r="B12" s="25"/>
      <c r="C12" s="21"/>
      <c r="D12" s="21"/>
      <c r="E12" s="22"/>
    </row>
    <row r="13" spans="1:14">
      <c r="A13" s="26" t="s">
        <v>41</v>
      </c>
      <c r="B13" s="27">
        <v>9.81</v>
      </c>
      <c r="C13" s="28" t="s">
        <v>42</v>
      </c>
      <c r="D13" s="28" t="s">
        <v>43</v>
      </c>
      <c r="E13" s="29"/>
    </row>
    <row r="15" spans="1:14">
      <c r="A15" s="31" t="s">
        <v>46</v>
      </c>
      <c r="B15" s="32"/>
      <c r="C15" s="33"/>
      <c r="D15" s="33"/>
      <c r="E15" s="34"/>
    </row>
    <row r="16" spans="1:14">
      <c r="A16" s="16"/>
      <c r="B16" s="35"/>
      <c r="C16" s="17"/>
      <c r="D16" s="17"/>
      <c r="E16" s="18"/>
    </row>
    <row r="17" spans="1:10">
      <c r="A17" s="36" t="s">
        <v>47</v>
      </c>
      <c r="B17" s="37">
        <f ca="1">SUM(D25:D74)+SUM(I25:I67)</f>
        <v>3896092.338832025</v>
      </c>
      <c r="C17" s="38" t="s">
        <v>17</v>
      </c>
      <c r="D17" s="38" t="s">
        <v>48</v>
      </c>
      <c r="E17" s="39"/>
    </row>
    <row r="18" spans="1:10">
      <c r="A18" s="40"/>
      <c r="B18" s="41"/>
      <c r="C18" s="42"/>
      <c r="D18" s="42"/>
      <c r="E18" s="43"/>
    </row>
    <row r="19" spans="1:10">
      <c r="A19" s="102" t="s">
        <v>49</v>
      </c>
      <c r="B19" s="44">
        <f ca="1">1/(B11*B10^2)*B17</f>
        <v>9.4594859343002744E-3</v>
      </c>
      <c r="C19" s="38"/>
      <c r="D19" s="38" t="s">
        <v>50</v>
      </c>
      <c r="E19" s="39"/>
    </row>
    <row r="20" spans="1:10">
      <c r="A20" s="103" t="s">
        <v>49</v>
      </c>
      <c r="B20" s="45">
        <f ca="1">B19</f>
        <v>9.4594859343002744E-3</v>
      </c>
      <c r="C20" s="46"/>
      <c r="D20" s="46" t="s">
        <v>50</v>
      </c>
      <c r="E20" s="47"/>
    </row>
    <row r="22" spans="1:10">
      <c r="A22" s="48" t="s">
        <v>51</v>
      </c>
      <c r="B22" s="49" t="s">
        <v>52</v>
      </c>
      <c r="C22" s="50" t="s">
        <v>53</v>
      </c>
      <c r="D22" s="50" t="s">
        <v>54</v>
      </c>
      <c r="E22" s="61" t="s">
        <v>55</v>
      </c>
      <c r="F22" s="51" t="s">
        <v>51</v>
      </c>
      <c r="G22" s="49" t="s">
        <v>52</v>
      </c>
      <c r="H22" s="50" t="s">
        <v>53</v>
      </c>
      <c r="I22" s="50" t="s">
        <v>54</v>
      </c>
      <c r="J22" s="61" t="s">
        <v>55</v>
      </c>
    </row>
    <row r="23" spans="1:10">
      <c r="A23" s="52" t="s">
        <v>56</v>
      </c>
      <c r="B23" s="53" t="s">
        <v>57</v>
      </c>
      <c r="C23" s="54" t="s">
        <v>58</v>
      </c>
      <c r="D23" s="54" t="s">
        <v>59</v>
      </c>
      <c r="E23" s="62" t="s">
        <v>60</v>
      </c>
      <c r="F23" s="54" t="s">
        <v>56</v>
      </c>
      <c r="G23" s="53" t="s">
        <v>57</v>
      </c>
      <c r="H23" s="54" t="s">
        <v>58</v>
      </c>
      <c r="I23" s="54" t="s">
        <v>59</v>
      </c>
      <c r="J23" s="62" t="s">
        <v>60</v>
      </c>
    </row>
    <row r="24" spans="1:10">
      <c r="A24" s="79" t="str">
        <f>'2.1 Calculations Modal shape 1'!C9</f>
        <v>[mMSL]</v>
      </c>
      <c r="B24" s="80" t="s">
        <v>62</v>
      </c>
      <c r="C24" s="80" t="s">
        <v>63</v>
      </c>
      <c r="D24" s="80" t="s">
        <v>64</v>
      </c>
      <c r="E24" s="81" t="s">
        <v>65</v>
      </c>
      <c r="F24" s="80" t="s">
        <v>61</v>
      </c>
      <c r="G24" s="80" t="s">
        <v>62</v>
      </c>
      <c r="H24" s="80" t="s">
        <v>63</v>
      </c>
      <c r="I24" s="80" t="s">
        <v>64</v>
      </c>
      <c r="J24" s="82" t="s">
        <v>65</v>
      </c>
    </row>
    <row r="25" spans="1:10">
      <c r="A25" s="84">
        <f>IF('2.2 Calculations Modal shape 3'!C10="","",'2.2 Calculations Modal shape 3'!C10)</f>
        <v>-43.73</v>
      </c>
      <c r="B25" s="85">
        <f ca="1">IF('2.2 Calculations Modal shape 3'!M10="","",'2.2 Calculations Modal shape 3'!M10)</f>
        <v>-0.55815193222117054</v>
      </c>
      <c r="C25" s="86">
        <f>IF('2.2 Calculations Modal shape 3'!N10="","",'2.2 Calculations Modal shape 3'!N10)</f>
        <v>0</v>
      </c>
      <c r="D25" s="87">
        <f ca="1">IF('2.2 Calculations Modal shape 3'!O10="","",'2.2 Calculations Modal shape 3'!O10)</f>
        <v>0</v>
      </c>
      <c r="E25" s="88">
        <f ca="1">IF('2.2 Calculations Modal shape 3'!K10="","",'2.2 Calculations Modal shape 3'!K10)</f>
        <v>13.666554653440222</v>
      </c>
      <c r="F25" s="93">
        <f>IF('2.2 Calculations Modal shape 3'!C60="","",'2.2 Calculations Modal shape 3'!C60)</f>
        <v>-79.237142857142842</v>
      </c>
      <c r="G25" s="91">
        <f ca="1">IF('2.2 Calculations Modal shape 3'!M60="","",'2.2 Calculations Modal shape 3'!M60)</f>
        <v>-1.0449764507050235E-2</v>
      </c>
      <c r="H25" s="92">
        <f>IF('2.2 Calculations Modal shape 3'!N60="","",'2.2 Calculations Modal shape 3'!N60)</f>
        <v>1468780.0764114342</v>
      </c>
      <c r="I25" s="93">
        <f ca="1">IF('2.2 Calculations Modal shape 3'!O60="","",'2.2 Calculations Modal shape 3'!O60)</f>
        <v>1782.5293239834946</v>
      </c>
      <c r="J25" s="94">
        <f ca="1">IF('2.2 Calculations Modal shape 3'!K60="","",'2.2 Calculations Modal shape 3'!K60)</f>
        <v>1.1113910712570516</v>
      </c>
    </row>
    <row r="26" spans="1:10">
      <c r="A26" s="55">
        <f>IF('2.2 Calculations Modal shape 3'!C11="","",'2.2 Calculations Modal shape 3'!C11)</f>
        <v>-44.396666666666661</v>
      </c>
      <c r="B26" s="56">
        <f ca="1">IF('2.2 Calculations Modal shape 3'!M11="","",'2.2 Calculations Modal shape 3'!M11)</f>
        <v>-0.54352011281267709</v>
      </c>
      <c r="C26" s="58">
        <f>IF('2.2 Calculations Modal shape 3'!N11="","",'2.2 Calculations Modal shape 3'!N11)</f>
        <v>0</v>
      </c>
      <c r="D26" s="83">
        <f ca="1">IF('2.2 Calculations Modal shape 3'!O11="","",'2.2 Calculations Modal shape 3'!O11)</f>
        <v>0</v>
      </c>
      <c r="E26" s="89">
        <f ca="1">IF('2.2 Calculations Modal shape 3'!K11="","",'2.2 Calculations Modal shape 3'!K11)</f>
        <v>11.202588486523169</v>
      </c>
      <c r="F26" s="59">
        <f>IF('2.2 Calculations Modal shape 3'!C61="","",'2.2 Calculations Modal shape 3'!C61)</f>
        <v>-80.01857142857142</v>
      </c>
      <c r="G26" s="60">
        <f ca="1">IF('2.2 Calculations Modal shape 3'!M61="","",'2.2 Calculations Modal shape 3'!M61)</f>
        <v>-7.5486542040813509E-3</v>
      </c>
      <c r="H26" s="57">
        <f>IF('2.2 Calculations Modal shape 3'!N61="","",'2.2 Calculations Modal shape 3'!N61)</f>
        <v>1473091.8871816944</v>
      </c>
      <c r="I26" s="59">
        <f ca="1">IF('2.2 Calculations Modal shape 3'!O61="","",'2.2 Calculations Modal shape 3'!O61)</f>
        <v>868.68151747830098</v>
      </c>
      <c r="J26" s="96">
        <f ca="1">IF('2.2 Calculations Modal shape 3'!K61="","",'2.2 Calculations Modal shape 3'!K61)</f>
        <v>1.0348840204970964</v>
      </c>
    </row>
    <row r="27" spans="1:10">
      <c r="A27" s="55">
        <f>IF('2.2 Calculations Modal shape 3'!C12="","",'2.2 Calculations Modal shape 3'!C12)</f>
        <v>-45.063333333333333</v>
      </c>
      <c r="B27" s="56">
        <f ca="1">IF('2.2 Calculations Modal shape 3'!M12="","",'2.2 Calculations Modal shape 3'!M12)</f>
        <v>-0.52890349726900587</v>
      </c>
      <c r="C27" s="58">
        <f>IF('2.2 Calculations Modal shape 3'!N12="","",'2.2 Calculations Modal shape 3'!N12)</f>
        <v>0</v>
      </c>
      <c r="D27" s="83">
        <f ca="1">IF('2.2 Calculations Modal shape 3'!O12="","",'2.2 Calculations Modal shape 3'!O12)</f>
        <v>0</v>
      </c>
      <c r="E27" s="89">
        <f ca="1">IF('2.2 Calculations Modal shape 3'!K12="","",'2.2 Calculations Modal shape 3'!K12)</f>
        <v>11.078978270240196</v>
      </c>
      <c r="F27" s="59">
        <f>IF('2.2 Calculations Modal shape 3'!C62="","",'2.2 Calculations Modal shape 3'!C62)</f>
        <v>-80.799999999999983</v>
      </c>
      <c r="G27" s="60">
        <f ca="1">IF('2.2 Calculations Modal shape 3'!M62="","",'2.2 Calculations Modal shape 3'!M62)</f>
        <v>-4.9947831738828552E-3</v>
      </c>
      <c r="H27" s="57">
        <f>IF('2.2 Calculations Modal shape 3'!N62="","",'2.2 Calculations Modal shape 3'!N62)</f>
        <v>1446552.8100396679</v>
      </c>
      <c r="I27" s="59">
        <f ca="1">IF('2.2 Calculations Modal shape 3'!O62="","",'2.2 Calculations Modal shape 3'!O62)</f>
        <v>373.47303801972282</v>
      </c>
      <c r="J27" s="96">
        <f ca="1">IF('2.2 Calculations Modal shape 3'!K62="","",'2.2 Calculations Modal shape 3'!K62)</f>
        <v>1.0348840204970964</v>
      </c>
    </row>
    <row r="28" spans="1:10">
      <c r="A28" s="55">
        <f>IF('2.2 Calculations Modal shape 3'!C13="","",'2.2 Calculations Modal shape 3'!C13)</f>
        <v>-45.73</v>
      </c>
      <c r="B28" s="56">
        <f ca="1">IF('2.2 Calculations Modal shape 3'!M13="","",'2.2 Calculations Modal shape 3'!M13)</f>
        <v>-0.51430778703946545</v>
      </c>
      <c r="C28" s="58">
        <f>IF('2.2 Calculations Modal shape 3'!N13="","",'2.2 Calculations Modal shape 3'!N13)</f>
        <v>185.71171271571833</v>
      </c>
      <c r="D28" s="83">
        <f ca="1">IF('2.2 Calculations Modal shape 3'!O13="","",'2.2 Calculations Modal shape 3'!O13)</f>
        <v>5380.3729576586811</v>
      </c>
      <c r="E28" s="89">
        <f ca="1">IF('2.2 Calculations Modal shape 3'!K13="","",'2.2 Calculations Modal shape 3'!K13)</f>
        <v>10.952843595051778</v>
      </c>
      <c r="F28" s="59">
        <f>IF('2.2 Calculations Modal shape 3'!C63="","",'2.2 Calculations Modal shape 3'!C63)</f>
        <v>-81.549999999999983</v>
      </c>
      <c r="G28" s="60">
        <f ca="1">IF('2.2 Calculations Modal shape 3'!M63="","",'2.2 Calculations Modal shape 3'!M63)</f>
        <v>-2.9388704858775427E-3</v>
      </c>
      <c r="H28" s="57">
        <f>IF('2.2 Calculations Modal shape 3'!N63="","",'2.2 Calculations Modal shape 3'!N63)</f>
        <v>1416035.9512551588</v>
      </c>
      <c r="I28" s="59">
        <f ca="1">IF('2.2 Calculations Modal shape 3'!O63="","",'2.2 Calculations Modal shape 3'!O63)</f>
        <v>122.30245491134286</v>
      </c>
      <c r="J28" s="96">
        <f ca="1">IF('2.2 Calculations Modal shape 3'!K63="","",'2.2 Calculations Modal shape 3'!K63)</f>
        <v>1</v>
      </c>
    </row>
    <row r="29" spans="1:10">
      <c r="A29" s="55">
        <f>IF('2.2 Calculations Modal shape 3'!C14="","",'2.2 Calculations Modal shape 3'!C14)</f>
        <v>-45.850000000000009</v>
      </c>
      <c r="B29" s="56">
        <f ca="1">IF('2.2 Calculations Modal shape 3'!M14="","",'2.2 Calculations Modal shape 3'!M14)</f>
        <v>-0.5116822696329405</v>
      </c>
      <c r="C29" s="58">
        <f>IF('2.2 Calculations Modal shape 3'!N14="","",'2.2 Calculations Modal shape 3'!N14)</f>
        <v>1361.3561712751371</v>
      </c>
      <c r="D29" s="83">
        <f ca="1">IF('2.2 Calculations Modal shape 3'!O14="","",'2.2 Calculations Modal shape 3'!O14)</f>
        <v>38957.185989348625</v>
      </c>
      <c r="E29" s="89">
        <f ca="1">IF('2.2 Calculations Modal shape 3'!K14="","",'2.2 Calculations Modal shape 3'!K14)</f>
        <v>10.929872038076578</v>
      </c>
      <c r="F29" s="59">
        <f>IF('2.2 Calculations Modal shape 3'!C64="","",'2.2 Calculations Modal shape 3'!C64)</f>
        <v>-82.299999999999983</v>
      </c>
      <c r="G29" s="60">
        <f ca="1">IF('2.2 Calculations Modal shape 3'!M64="","",'2.2 Calculations Modal shape 3'!M64)</f>
        <v>-1.134380309474714E-3</v>
      </c>
      <c r="H29" s="57">
        <f>IF('2.2 Calculations Modal shape 3'!N64="","",'2.2 Calculations Modal shape 3'!N64)</f>
        <v>1413810.3162250177</v>
      </c>
      <c r="I29" s="59">
        <f ca="1">IF('2.2 Calculations Modal shape 3'!O64="","",'2.2 Calculations Modal shape 3'!O64)</f>
        <v>18.636381561059135</v>
      </c>
      <c r="J29" s="96">
        <f ca="1">IF('2.2 Calculations Modal shape 3'!K64="","",'2.2 Calculations Modal shape 3'!K64)</f>
        <v>1.0243611250680869</v>
      </c>
    </row>
    <row r="30" spans="1:10">
      <c r="A30" s="55">
        <f>IF('2.2 Calculations Modal shape 3'!C15="","",'2.2 Calculations Modal shape 3'!C15)</f>
        <v>-46.570000000000007</v>
      </c>
      <c r="B30" s="56">
        <f ca="1">IF('2.2 Calculations Modal shape 3'!M15="","",'2.2 Calculations Modal shape 3'!M15)</f>
        <v>-0.49599330649851192</v>
      </c>
      <c r="C30" s="58">
        <f>IF('2.2 Calculations Modal shape 3'!N15="","",'2.2 Calculations Modal shape 3'!N15)</f>
        <v>2982.1956910422368</v>
      </c>
      <c r="D30" s="83">
        <f ca="1">IF('2.2 Calculations Modal shape 3'!O15="","",'2.2 Calculations Modal shape 3'!O15)</f>
        <v>79163.394323968372</v>
      </c>
      <c r="E30" s="89">
        <f ca="1">IF('2.2 Calculations Modal shape 3'!K15="","",'2.2 Calculations Modal shape 3'!K15)</f>
        <v>10.79037747504572</v>
      </c>
      <c r="F30" s="59">
        <f>IF('2.2 Calculations Modal shape 3'!C65="","",'2.2 Calculations Modal shape 3'!C65)</f>
        <v>-83.049999999999983</v>
      </c>
      <c r="G30" s="60">
        <f ca="1">IF('2.2 Calculations Modal shape 3'!M65="","",'2.2 Calculations Modal shape 3'!M65)</f>
        <v>3.9073742545352175E-4</v>
      </c>
      <c r="H30" s="57">
        <f>IF('2.2 Calculations Modal shape 3'!N65="","",'2.2 Calculations Modal shape 3'!N65)</f>
        <v>1411853.2239399469</v>
      </c>
      <c r="I30" s="59">
        <f ca="1">IF('2.2 Calculations Modal shape 3'!O65="","",'2.2 Calculations Modal shape 3'!O65)</f>
        <v>2.3015955091271043</v>
      </c>
      <c r="J30" s="96">
        <f ca="1">IF('2.2 Calculations Modal shape 3'!K65="","",'2.2 Calculations Modal shape 3'!K65)</f>
        <v>1.0677496318248334</v>
      </c>
    </row>
    <row r="31" spans="1:10">
      <c r="A31" s="55">
        <f>IF('2.2 Calculations Modal shape 3'!C16="","",'2.2 Calculations Modal shape 3'!C16)</f>
        <v>-47.290000000000006</v>
      </c>
      <c r="B31" s="56">
        <f ca="1">IF('2.2 Calculations Modal shape 3'!M16="","",'2.2 Calculations Modal shape 3'!M16)</f>
        <v>-0.4803385520599337</v>
      </c>
      <c r="C31" s="58">
        <f>IF('2.2 Calculations Modal shape 3'!N16="","",'2.2 Calculations Modal shape 3'!N16)</f>
        <v>3660.1930250663472</v>
      </c>
      <c r="D31" s="83">
        <f ca="1">IF('2.2 Calculations Modal shape 3'!O16="","",'2.2 Calculations Modal shape 3'!O16)</f>
        <v>92109.44383380175</v>
      </c>
      <c r="E31" s="89">
        <f ca="1">IF('2.2 Calculations Modal shape 3'!K16="","",'2.2 Calculations Modal shape 3'!K16)</f>
        <v>10.906999211199995</v>
      </c>
      <c r="F31" s="59">
        <f>IF('2.2 Calculations Modal shape 3'!C66="","",'2.2 Calculations Modal shape 3'!C66)</f>
        <v>-83.799999999999983</v>
      </c>
      <c r="G31" s="60">
        <f ca="1">IF('2.2 Calculations Modal shape 3'!M66="","",'2.2 Calculations Modal shape 3'!M66)</f>
        <v>1.7182771360479548E-3</v>
      </c>
      <c r="H31" s="57">
        <f>IF('2.2 Calculations Modal shape 3'!N66="","",'2.2 Calculations Modal shape 3'!N66)</f>
        <v>1433575.350613852</v>
      </c>
      <c r="I31" s="59">
        <f ca="1">IF('2.2 Calculations Modal shape 3'!O66="","",'2.2 Calculations Modal shape 3'!O66)</f>
        <v>46.316154763619636</v>
      </c>
      <c r="J31" s="96">
        <f ca="1">IF('2.2 Calculations Modal shape 3'!K66="","",'2.2 Calculations Modal shape 3'!K66)</f>
        <v>1.0942726606416981</v>
      </c>
    </row>
    <row r="32" spans="1:10">
      <c r="A32" s="55">
        <f>IF('2.2 Calculations Modal shape 3'!C17="","",'2.2 Calculations Modal shape 3'!C17)</f>
        <v>-48.01</v>
      </c>
      <c r="B32" s="56">
        <f ca="1">IF('2.2 Calculations Modal shape 3'!M17="","",'2.2 Calculations Modal shape 3'!M17)</f>
        <v>-0.4647450882014208</v>
      </c>
      <c r="C32" s="58">
        <f>IF('2.2 Calculations Modal shape 3'!N17="","",'2.2 Calculations Modal shape 3'!N17)</f>
        <v>4367.0700158776272</v>
      </c>
      <c r="D32" s="83">
        <f ca="1">IF('2.2 Calculations Modal shape 3'!O17="","",'2.2 Calculations Modal shape 3'!O17)</f>
        <v>101193.02259316573</v>
      </c>
      <c r="E32" s="89">
        <f ca="1">IF('2.2 Calculations Modal shape 3'!K17="","",'2.2 Calculations Modal shape 3'!K17)</f>
        <v>10.728297209690972</v>
      </c>
      <c r="F32" s="59">
        <f>IF('2.2 Calculations Modal shape 3'!C67="","",'2.2 Calculations Modal shape 3'!C67)</f>
        <v>-84.574999999999989</v>
      </c>
      <c r="G32" s="60">
        <f ca="1">IF('2.2 Calculations Modal shape 3'!M67="","",'2.2 Calculations Modal shape 3'!M67)</f>
        <v>2.8139153847907897E-3</v>
      </c>
      <c r="H32" s="57">
        <f>IF('2.2 Calculations Modal shape 3'!N67="","",'2.2 Calculations Modal shape 3'!N67)</f>
        <v>1455343.0079415068</v>
      </c>
      <c r="I32" s="59">
        <f ca="1">IF('2.2 Calculations Modal shape 3'!O67="","",'2.2 Calculations Modal shape 3'!O67)</f>
        <v>130.33905963499402</v>
      </c>
      <c r="J32" s="96">
        <f ca="1">IF('2.2 Calculations Modal shape 3'!K67="","",'2.2 Calculations Modal shape 3'!K67)</f>
        <v>1.1310639272542251</v>
      </c>
    </row>
    <row r="33" spans="1:10">
      <c r="A33" s="55">
        <f>IF('2.2 Calculations Modal shape 3'!C18="","",'2.2 Calculations Modal shape 3'!C18)</f>
        <v>-48.73</v>
      </c>
      <c r="B33" s="56">
        <f ca="1">IF('2.2 Calculations Modal shape 3'!M18="","",'2.2 Calculations Modal shape 3'!M18)</f>
        <v>-0.44920863883599216</v>
      </c>
      <c r="C33" s="58">
        <f>IF('2.2 Calculations Modal shape 3'!N18="","",'2.2 Calculations Modal shape 3'!N18)</f>
        <v>3684.5148676105973</v>
      </c>
      <c r="D33" s="83">
        <f ca="1">IF('2.2 Calculations Modal shape 3'!O18="","",'2.2 Calculations Modal shape 3'!O18)</f>
        <v>78404.642848602409</v>
      </c>
      <c r="E33" s="89">
        <f ca="1">IF('2.2 Calculations Modal shape 3'!K18="","",'2.2 Calculations Modal shape 3'!K18)</f>
        <v>10.54545367349759</v>
      </c>
      <c r="F33" s="59">
        <f>IF('2.2 Calculations Modal shape 3'!C68="","",'2.2 Calculations Modal shape 3'!C68)</f>
        <v>-85.34999999999998</v>
      </c>
      <c r="G33" s="60">
        <f ca="1">IF('2.2 Calculations Modal shape 3'!M68="","",'2.2 Calculations Modal shape 3'!M68)</f>
        <v>3.7265527897191245E-3</v>
      </c>
      <c r="H33" s="57">
        <f>IF('2.2 Calculations Modal shape 3'!N68="","",'2.2 Calculations Modal shape 3'!N68)</f>
        <v>1453650.1953402043</v>
      </c>
      <c r="I33" s="59">
        <f ca="1">IF('2.2 Calculations Modal shape 3'!O68="","",'2.2 Calculations Modal shape 3'!O68)</f>
        <v>234.84150018178593</v>
      </c>
      <c r="J33" s="96">
        <f ca="1">IF('2.2 Calculations Modal shape 3'!K68="","",'2.2 Calculations Modal shape 3'!K68)</f>
        <v>1.1633231739275236</v>
      </c>
    </row>
    <row r="34" spans="1:10">
      <c r="A34" s="55">
        <f>IF('2.2 Calculations Modal shape 3'!C19="","",'2.2 Calculations Modal shape 3'!C19)</f>
        <v>-49.050000000000011</v>
      </c>
      <c r="B34" s="56">
        <f ca="1">IF('2.2 Calculations Modal shape 3'!M19="","",'2.2 Calculations Modal shape 3'!M19)</f>
        <v>-0.44233269097004435</v>
      </c>
      <c r="C34" s="58">
        <f>IF('2.2 Calculations Modal shape 3'!N19="","",'2.2 Calculations Modal shape 3'!N19)</f>
        <v>3759.2837782532615</v>
      </c>
      <c r="D34" s="83">
        <f ca="1">IF('2.2 Calculations Modal shape 3'!O19="","",'2.2 Calculations Modal shape 3'!O19)</f>
        <v>76957.695906111912</v>
      </c>
      <c r="E34" s="89">
        <f ca="1">IF('2.2 Calculations Modal shape 3'!K19="","",'2.2 Calculations Modal shape 3'!K19)</f>
        <v>10.462822820903767</v>
      </c>
      <c r="F34" s="59">
        <f>IF('2.2 Calculations Modal shape 3'!C69="","",'2.2 Calculations Modal shape 3'!C69)</f>
        <v>-86.124999999999972</v>
      </c>
      <c r="G34" s="60">
        <f ca="1">IF('2.2 Calculations Modal shape 3'!M69="","",'2.2 Calculations Modal shape 3'!M69)</f>
        <v>4.4796287216210193E-3</v>
      </c>
      <c r="H34" s="57">
        <f>IF('2.2 Calculations Modal shape 3'!N69="","",'2.2 Calculations Modal shape 3'!N69)</f>
        <v>1451938.8291559808</v>
      </c>
      <c r="I34" s="59">
        <f ca="1">IF('2.2 Calculations Modal shape 3'!O69="","",'2.2 Calculations Modal shape 3'!O69)</f>
        <v>345.6437374433155</v>
      </c>
      <c r="J34" s="96">
        <f ca="1">IF('2.2 Calculations Modal shape 3'!K69="","",'2.2 Calculations Modal shape 3'!K69)</f>
        <v>1.1863049205478533</v>
      </c>
    </row>
    <row r="35" spans="1:10">
      <c r="A35" s="55">
        <f>IF('2.2 Calculations Modal shape 3'!C20="","",'2.2 Calculations Modal shape 3'!C20)</f>
        <v>-49.743333333333339</v>
      </c>
      <c r="B35" s="56">
        <f ca="1">IF('2.2 Calculations Modal shape 3'!M20="","",'2.2 Calculations Modal shape 3'!M20)</f>
        <v>-0.42754123098091523</v>
      </c>
      <c r="C35" s="58">
        <f>IF('2.2 Calculations Modal shape 3'!N20="","",'2.2 Calculations Modal shape 3'!N20)</f>
        <v>5649.7705655055497</v>
      </c>
      <c r="D35" s="83">
        <f ca="1">IF('2.2 Calculations Modal shape 3'!O20="","",'2.2 Calculations Modal shape 3'!O20)</f>
        <v>106174.2375318151</v>
      </c>
      <c r="E35" s="89">
        <f ca="1">IF('2.2 Calculations Modal shape 3'!K20="","",'2.2 Calculations Modal shape 3'!K20)</f>
        <v>10.280928351487837</v>
      </c>
      <c r="F35" s="59">
        <f>IF('2.2 Calculations Modal shape 3'!C70="","",'2.2 Calculations Modal shape 3'!C70)</f>
        <v>-86.899999999999977</v>
      </c>
      <c r="G35" s="60">
        <f ca="1">IF('2.2 Calculations Modal shape 3'!M70="","",'2.2 Calculations Modal shape 3'!M70)</f>
        <v>5.0947295802592843E-3</v>
      </c>
      <c r="H35" s="57">
        <f>IF('2.2 Calculations Modal shape 3'!N70="","",'2.2 Calculations Modal shape 3'!N70)</f>
        <v>1501617.6843448225</v>
      </c>
      <c r="I35" s="59">
        <f ca="1">IF('2.2 Calculations Modal shape 3'!O70="","",'2.2 Calculations Modal shape 3'!O70)</f>
        <v>468.77570408016106</v>
      </c>
      <c r="J35" s="96">
        <f ca="1">IF('2.2 Calculations Modal shape 3'!K70="","",'2.2 Calculations Modal shape 3'!K70)</f>
        <v>1.202716989576095</v>
      </c>
    </row>
    <row r="36" spans="1:10">
      <c r="A36" s="55">
        <f>IF('2.2 Calculations Modal shape 3'!C21="","",'2.2 Calculations Modal shape 3'!C21)</f>
        <v>-50.436666666666667</v>
      </c>
      <c r="B36" s="56">
        <f ca="1">IF('2.2 Calculations Modal shape 3'!M21="","",'2.2 Calculations Modal shape 3'!M21)</f>
        <v>-0.41283719321451517</v>
      </c>
      <c r="C36" s="58">
        <f>IF('2.2 Calculations Modal shape 3'!N21="","",'2.2 Calculations Modal shape 3'!N21)</f>
        <v>6161.484944142976</v>
      </c>
      <c r="D36" s="83">
        <f ca="1">IF('2.2 Calculations Modal shape 3'!O21="","",'2.2 Calculations Modal shape 3'!O21)</f>
        <v>106007.91095877993</v>
      </c>
      <c r="E36" s="89">
        <f ca="1">IF('2.2 Calculations Modal shape 3'!K21="","",'2.2 Calculations Modal shape 3'!K21)</f>
        <v>10.0947426359389</v>
      </c>
      <c r="F36" s="59">
        <f>IF('2.2 Calculations Modal shape 3'!C71="","",'2.2 Calculations Modal shape 3'!C71)</f>
        <v>-87.729999999999976</v>
      </c>
      <c r="G36" s="60">
        <f ca="1">IF('2.2 Calculations Modal shape 3'!M71="","",'2.2 Calculations Modal shape 3'!M71)</f>
        <v>5.4626965598087666E-3</v>
      </c>
      <c r="H36" s="57">
        <f>IF('2.2 Calculations Modal shape 3'!N71="","",'2.2 Calculations Modal shape 3'!N71)</f>
        <v>1551030.0598992412</v>
      </c>
      <c r="I36" s="59">
        <f ca="1">IF('2.2 Calculations Modal shape 3'!O71="","",'2.2 Calculations Modal shape 3'!O71)</f>
        <v>559.77201173883361</v>
      </c>
      <c r="J36" s="96">
        <f ca="1">IF('2.2 Calculations Modal shape 3'!K71="","",'2.2 Calculations Modal shape 3'!K71)</f>
        <v>1.2094190670352831</v>
      </c>
    </row>
    <row r="37" spans="1:10">
      <c r="A37" s="55">
        <f>IF('2.2 Calculations Modal shape 3'!C22="","",'2.2 Calculations Modal shape 3'!C22)</f>
        <v>-51.129999999999995</v>
      </c>
      <c r="B37" s="56">
        <f ca="1">IF('2.2 Calculations Modal shape 3'!M22="","",'2.2 Calculations Modal shape 3'!M22)</f>
        <v>-0.39823198056946091</v>
      </c>
      <c r="C37" s="58">
        <f>IF('2.2 Calculations Modal shape 3'!N22="","",'2.2 Calculations Modal shape 3'!N22)</f>
        <v>9106.4290472912944</v>
      </c>
      <c r="D37" s="83">
        <f ca="1">IF('2.2 Calculations Modal shape 3'!O22="","",'2.2 Calculations Modal shape 3'!O22)</f>
        <v>143032.65902024379</v>
      </c>
      <c r="E37" s="89">
        <f ca="1">IF('2.2 Calculations Modal shape 3'!K22="","",'2.2 Calculations Modal shape 3'!K22)</f>
        <v>9.9040958979783653</v>
      </c>
      <c r="F37" s="59">
        <f>IF('2.2 Calculations Modal shape 3'!C72="","",'2.2 Calculations Modal shape 3'!C72)</f>
        <v>-88.559999999999974</v>
      </c>
      <c r="G37" s="60">
        <f ca="1">IF('2.2 Calculations Modal shape 3'!M72="","",'2.2 Calculations Modal shape 3'!M72)</f>
        <v>5.7097463469150114E-3</v>
      </c>
      <c r="H37" s="57">
        <f>IF('2.2 Calculations Modal shape 3'!N72="","",'2.2 Calculations Modal shape 3'!N72)</f>
        <v>1548804.0175274289</v>
      </c>
      <c r="I37" s="59">
        <f ca="1">IF('2.2 Calculations Modal shape 3'!O72="","",'2.2 Calculations Modal shape 3'!O72)</f>
        <v>611.87018987693057</v>
      </c>
      <c r="J37" s="96">
        <f ca="1">IF('2.2 Calculations Modal shape 3'!K72="","",'2.2 Calculations Modal shape 3'!K72)</f>
        <v>1.2117951162137612</v>
      </c>
    </row>
    <row r="38" spans="1:10">
      <c r="A38" s="55">
        <f>IF('2.2 Calculations Modal shape 3'!C23="","",'2.2 Calculations Modal shape 3'!C23)</f>
        <v>-51.83</v>
      </c>
      <c r="B38" s="56">
        <f ca="1">IF('2.2 Calculations Modal shape 3'!M23="","",'2.2 Calculations Modal shape 3'!M23)</f>
        <v>-0.38361631526734113</v>
      </c>
      <c r="C38" s="58">
        <f>IF('2.2 Calculations Modal shape 3'!N23="","",'2.2 Calculations Modal shape 3'!N23)</f>
        <v>12541.767701746609</v>
      </c>
      <c r="D38" s="83">
        <f ca="1">IF('2.2 Calculations Modal shape 3'!O23="","",'2.2 Calculations Modal shape 3'!O23)</f>
        <v>179161.59860586174</v>
      </c>
      <c r="E38" s="89">
        <f ca="1">IF('2.2 Calculations Modal shape 3'!K23="","",'2.2 Calculations Modal shape 3'!K23)</f>
        <v>9.7071566317886919</v>
      </c>
      <c r="F38" s="59">
        <f>IF('2.2 Calculations Modal shape 3'!C73="","",'2.2 Calculations Modal shape 3'!C73)</f>
        <v>-89.389999999999986</v>
      </c>
      <c r="G38" s="60">
        <f ca="1">IF('2.2 Calculations Modal shape 3'!M73="","",'2.2 Calculations Modal shape 3'!M73)</f>
        <v>5.8548887630832857E-3</v>
      </c>
      <c r="H38" s="57">
        <f>IF('2.2 Calculations Modal shape 3'!N73="","",'2.2 Calculations Modal shape 3'!N73)</f>
        <v>1546363.5954493338</v>
      </c>
      <c r="I38" s="59">
        <f ca="1">IF('2.2 Calculations Modal shape 3'!O73="","",'2.2 Calculations Modal shape 3'!O73)</f>
        <v>641.77988094038653</v>
      </c>
      <c r="J38" s="96">
        <f ca="1">IF('2.2 Calculations Modal shape 3'!K73="","",'2.2 Calculations Modal shape 3'!K73)</f>
        <v>1.2107017905581636</v>
      </c>
    </row>
    <row r="39" spans="1:10">
      <c r="A39" s="55">
        <f>IF('2.2 Calculations Modal shape 3'!C24="","",'2.2 Calculations Modal shape 3'!C24)</f>
        <v>-52.53</v>
      </c>
      <c r="B39" s="56">
        <f ca="1">IF('2.2 Calculations Modal shape 3'!M24="","",'2.2 Calculations Modal shape 3'!M24)</f>
        <v>-0.36913463402396901</v>
      </c>
      <c r="C39" s="58">
        <f>IF('2.2 Calculations Modal shape 3'!N24="","",'2.2 Calculations Modal shape 3'!N24)</f>
        <v>13575.489336525072</v>
      </c>
      <c r="D39" s="83">
        <f ca="1">IF('2.2 Calculations Modal shape 3'!O24="","",'2.2 Calculations Modal shape 3'!O24)</f>
        <v>175831.9163326706</v>
      </c>
      <c r="E39" s="89">
        <f ca="1">IF('2.2 Calculations Modal shape 3'!K24="","",'2.2 Calculations Modal shape 3'!K24)</f>
        <v>9.5054488001171009</v>
      </c>
      <c r="F39" s="59">
        <f>IF('2.2 Calculations Modal shape 3'!C74="","",'2.2 Calculations Modal shape 3'!C74)</f>
        <v>-90.21999999999997</v>
      </c>
      <c r="G39" s="60">
        <f ca="1">IF('2.2 Calculations Modal shape 3'!M74="","",'2.2 Calculations Modal shape 3'!M74)</f>
        <v>5.9111289998672279E-3</v>
      </c>
      <c r="H39" s="57">
        <f>IF('2.2 Calculations Modal shape 3'!N74="","",'2.2 Calculations Modal shape 3'!N74)</f>
        <v>1543683.1850216254</v>
      </c>
      <c r="I39" s="59">
        <f ca="1">IF('2.2 Calculations Modal shape 3'!O74="","",'2.2 Calculations Modal shape 3'!O74)</f>
        <v>650.9155127685184</v>
      </c>
      <c r="J39" s="96">
        <f ca="1">IF('2.2 Calculations Modal shape 3'!K74="","",'2.2 Calculations Modal shape 3'!K74)</f>
        <v>1.2067729700293071</v>
      </c>
    </row>
    <row r="40" spans="1:10">
      <c r="A40" s="55">
        <f>IF('2.2 Calculations Modal shape 3'!C25="","",'2.2 Calculations Modal shape 3'!C25)</f>
        <v>-53.23</v>
      </c>
      <c r="B40" s="56">
        <f ca="1">IF('2.2 Calculations Modal shape 3'!M25="","",'2.2 Calculations Modal shape 3'!M25)</f>
        <v>-0.35479833973796143</v>
      </c>
      <c r="C40" s="58">
        <f>IF('2.2 Calculations Modal shape 3'!N25="","",'2.2 Calculations Modal shape 3'!N25)</f>
        <v>15420.389948541741</v>
      </c>
      <c r="D40" s="83">
        <f ca="1">IF('2.2 Calculations Modal shape 3'!O25="","",'2.2 Calculations Modal shape 3'!O25)</f>
        <v>180503.06878001217</v>
      </c>
      <c r="E40" s="89">
        <f ca="1">IF('2.2 Calculations Modal shape 3'!K25="","",'2.2 Calculations Modal shape 3'!K25)</f>
        <v>9.2987822047143709</v>
      </c>
      <c r="F40" s="59">
        <f>IF('2.2 Calculations Modal shape 3'!C75="","",'2.2 Calculations Modal shape 3'!C75)</f>
        <v>-91.049999999999983</v>
      </c>
      <c r="G40" s="60">
        <f ca="1">IF('2.2 Calculations Modal shape 3'!M75="","",'2.2 Calculations Modal shape 3'!M75)</f>
        <v>5.8980291526234225E-3</v>
      </c>
      <c r="H40" s="57">
        <f>IF('2.2 Calculations Modal shape 3'!N75="","",'2.2 Calculations Modal shape 3'!N75)</f>
        <v>1540743.4337845799</v>
      </c>
      <c r="I40" s="59">
        <f ca="1">IF('2.2 Calculations Modal shape 3'!O75="","",'2.2 Calculations Modal shape 3'!O75)</f>
        <v>643.4367604716723</v>
      </c>
      <c r="J40" s="96">
        <f ca="1">IF('2.2 Calculations Modal shape 3'!K75="","",'2.2 Calculations Modal shape 3'!K75)</f>
        <v>1.2004987547220258</v>
      </c>
    </row>
    <row r="41" spans="1:10">
      <c r="A41" s="55">
        <f>IF('2.2 Calculations Modal shape 3'!C26="","",'2.2 Calculations Modal shape 3'!C26)</f>
        <v>-54.004999999999995</v>
      </c>
      <c r="B41" s="56">
        <f ca="1">IF('2.2 Calculations Modal shape 3'!M26="","",'2.2 Calculations Modal shape 3'!M26)</f>
        <v>-0.33913137215189143</v>
      </c>
      <c r="C41" s="58">
        <f>IF('2.2 Calculations Modal shape 3'!N26="","",'2.2 Calculations Modal shape 3'!N26)</f>
        <v>18540.834636966603</v>
      </c>
      <c r="D41" s="83">
        <f ca="1">IF('2.2 Calculations Modal shape 3'!O26="","",'2.2 Calculations Modal shape 3'!O26)</f>
        <v>168449.60585918408</v>
      </c>
      <c r="E41" s="89">
        <f ca="1">IF('2.2 Calculations Modal shape 3'!K26="","",'2.2 Calculations Modal shape 3'!K26)</f>
        <v>7.89959424014463</v>
      </c>
      <c r="F41" s="59">
        <f>IF('2.2 Calculations Modal shape 3'!C76="","",'2.2 Calculations Modal shape 3'!C76)</f>
        <v>-91.879999999999981</v>
      </c>
      <c r="G41" s="60">
        <f ca="1">IF('2.2 Calculations Modal shape 3'!M76="","",'2.2 Calculations Modal shape 3'!M76)</f>
        <v>5.8322516163140147E-3</v>
      </c>
      <c r="H41" s="57">
        <f>IF('2.2 Calculations Modal shape 3'!N76="","",'2.2 Calculations Modal shape 3'!N76)</f>
        <v>1537530.0707917323</v>
      </c>
      <c r="I41" s="59">
        <f ca="1">IF('2.2 Calculations Modal shape 3'!O76="","",'2.2 Calculations Modal shape 3'!O76)</f>
        <v>623.55168723735324</v>
      </c>
      <c r="J41" s="96">
        <f ca="1">IF('2.2 Calculations Modal shape 3'!K76="","",'2.2 Calculations Modal shape 3'!K76)</f>
        <v>1.192274721034877</v>
      </c>
    </row>
    <row r="42" spans="1:10">
      <c r="A42" s="55">
        <f>IF('2.2 Calculations Modal shape 3'!C27="","",'2.2 Calculations Modal shape 3'!C27)</f>
        <v>-54.78</v>
      </c>
      <c r="B42" s="56">
        <f ca="1">IF('2.2 Calculations Modal shape 3'!M27="","",'2.2 Calculations Modal shape 3'!M27)</f>
        <v>-0.32366572196544097</v>
      </c>
      <c r="C42" s="58">
        <f>IF('2.2 Calculations Modal shape 3'!N27="","",'2.2 Calculations Modal shape 3'!N27)</f>
        <v>20944.60687280292</v>
      </c>
      <c r="D42" s="83">
        <f ca="1">IF('2.2 Calculations Modal shape 3'!O27="","",'2.2 Calculations Modal shape 3'!O27)</f>
        <v>169355.66804191028</v>
      </c>
      <c r="E42" s="89">
        <f ca="1">IF('2.2 Calculations Modal shape 3'!K27="","",'2.2 Calculations Modal shape 3'!K27)</f>
        <v>7.7185213182428036</v>
      </c>
      <c r="F42" s="59">
        <f>IF('2.2 Calculations Modal shape 3'!C77="","",'2.2 Calculations Modal shape 3'!C77)</f>
        <v>-92.70999999999998</v>
      </c>
      <c r="G42" s="60">
        <f ca="1">IF('2.2 Calculations Modal shape 3'!M77="","",'2.2 Calculations Modal shape 3'!M77)</f>
        <v>5.7251061685450882E-3</v>
      </c>
      <c r="H42" s="57">
        <f>IF('2.2 Calculations Modal shape 3'!N77="","",'2.2 Calculations Modal shape 3'!N77)</f>
        <v>1534032.9230458962</v>
      </c>
      <c r="I42" s="59">
        <f ca="1">IF('2.2 Calculations Modal shape 3'!O77="","",'2.2 Calculations Modal shape 3'!O77)</f>
        <v>594.536962603858</v>
      </c>
      <c r="J42" s="96">
        <f ca="1">IF('2.2 Calculations Modal shape 3'!K77="","",'2.2 Calculations Modal shape 3'!K77)</f>
        <v>1.1824344926990977</v>
      </c>
    </row>
    <row r="43" spans="1:10">
      <c r="A43" s="55">
        <f>IF('2.2 Calculations Modal shape 3'!C28="","",'2.2 Calculations Modal shape 3'!C28)</f>
        <v>-55.554999999999993</v>
      </c>
      <c r="B43" s="56">
        <f ca="1">IF('2.2 Calculations Modal shape 3'!M28="","",'2.2 Calculations Modal shape 3'!M28)</f>
        <v>-0.30843835502984868</v>
      </c>
      <c r="C43" s="58">
        <f>IF('2.2 Calculations Modal shape 3'!N28="","",'2.2 Calculations Modal shape 3'!N28)</f>
        <v>23414.393269641077</v>
      </c>
      <c r="D43" s="83">
        <f ca="1">IF('2.2 Calculations Modal shape 3'!O28="","",'2.2 Calculations Modal shape 3'!O28)</f>
        <v>167782.3259444689</v>
      </c>
      <c r="E43" s="89">
        <f ca="1">IF('2.2 Calculations Modal shape 3'!K28="","",'2.2 Calculations Modal shape 3'!K28)</f>
        <v>7.5322815573145405</v>
      </c>
      <c r="F43" s="59">
        <f>IF('2.2 Calculations Modal shape 3'!C78="","",'2.2 Calculations Modal shape 3'!C78)</f>
        <v>-93.539999999999992</v>
      </c>
      <c r="G43" s="60">
        <f ca="1">IF('2.2 Calculations Modal shape 3'!M78="","",'2.2 Calculations Modal shape 3'!M78)</f>
        <v>5.586953102245296E-3</v>
      </c>
      <c r="H43" s="57">
        <f>IF('2.2 Calculations Modal shape 3'!N78="","",'2.2 Calculations Modal shape 3'!N78)</f>
        <v>1530245.094269204</v>
      </c>
      <c r="I43" s="59">
        <f ca="1">IF('2.2 Calculations Modal shape 3'!O78="","",'2.2 Calculations Modal shape 3'!O78)</f>
        <v>559.45994981427714</v>
      </c>
      <c r="J43" s="96">
        <f ca="1">IF('2.2 Calculations Modal shape 3'!K78="","",'2.2 Calculations Modal shape 3'!K78)</f>
        <v>1.1712725208982389</v>
      </c>
    </row>
    <row r="44" spans="1:10">
      <c r="A44" s="55">
        <f>IF('2.2 Calculations Modal shape 3'!C29="","",'2.2 Calculations Modal shape 3'!C29)</f>
        <v>-56.33</v>
      </c>
      <c r="B44" s="56">
        <f ca="1">IF('2.2 Calculations Modal shape 3'!M29="","",'2.2 Calculations Modal shape 3'!M29)</f>
        <v>-0.29346531153796429</v>
      </c>
      <c r="C44" s="58">
        <f>IF('2.2 Calculations Modal shape 3'!N29="","",'2.2 Calculations Modal shape 3'!N29)</f>
        <v>25947.126360521674</v>
      </c>
      <c r="D44" s="83">
        <f ca="1">IF('2.2 Calculations Modal shape 3'!O29="","",'2.2 Calculations Modal shape 3'!O29)</f>
        <v>164034.99084671063</v>
      </c>
      <c r="E44" s="89">
        <f ca="1">IF('2.2 Calculations Modal shape 3'!K29="","",'2.2 Calculations Modal shape 3'!K29)</f>
        <v>7.3406359187032031</v>
      </c>
      <c r="F44" s="59">
        <f>IF('2.2 Calculations Modal shape 3'!C79="","",'2.2 Calculations Modal shape 3'!C79)</f>
        <v>-94.369999999999976</v>
      </c>
      <c r="G44" s="60">
        <f ca="1">IF('2.2 Calculations Modal shape 3'!M79="","",'2.2 Calculations Modal shape 3'!M79)</f>
        <v>5.4303784188436122E-3</v>
      </c>
      <c r="H44" s="57">
        <f>IF('2.2 Calculations Modal shape 3'!N79="","",'2.2 Calculations Modal shape 3'!N79)</f>
        <v>1526162.2818918845</v>
      </c>
      <c r="I44" s="59">
        <f ca="1">IF('2.2 Calculations Modal shape 3'!O79="","",'2.2 Calculations Modal shape 3'!O79)</f>
        <v>521.63552258741015</v>
      </c>
      <c r="J44" s="96">
        <f ca="1">IF('2.2 Calculations Modal shape 3'!K79="","",'2.2 Calculations Modal shape 3'!K79)</f>
        <v>1.1590608936144449</v>
      </c>
    </row>
    <row r="45" spans="1:10">
      <c r="A45" s="55">
        <f>IF('2.2 Calculations Modal shape 3'!C30="","",'2.2 Calculations Modal shape 3'!C30)</f>
        <v>-57.104999999999997</v>
      </c>
      <c r="B45" s="56">
        <f ca="1">IF('2.2 Calculations Modal shape 3'!M30="","",'2.2 Calculations Modal shape 3'!M30)</f>
        <v>-0.27874337279314754</v>
      </c>
      <c r="C45" s="58">
        <f>IF('2.2 Calculations Modal shape 3'!N30="","",'2.2 Calculations Modal shape 3'!N30)</f>
        <v>28538.437093875091</v>
      </c>
      <c r="D45" s="83">
        <f ca="1">IF('2.2 Calculations Modal shape 3'!O30="","",'2.2 Calculations Modal shape 3'!O30)</f>
        <v>158394.32294727972</v>
      </c>
      <c r="E45" s="89">
        <f ca="1">IF('2.2 Calculations Modal shape 3'!K30="","",'2.2 Calculations Modal shape 3'!K30)</f>
        <v>7.1433236098184132</v>
      </c>
      <c r="F45" s="59">
        <f>IF('2.2 Calculations Modal shape 3'!C80="","",'2.2 Calculations Modal shape 3'!C80)</f>
        <v>-95.199999999999989</v>
      </c>
      <c r="G45" s="60">
        <f ca="1">IF('2.2 Calculations Modal shape 3'!M80="","",'2.2 Calculations Modal shape 3'!M80)</f>
        <v>5.263636943849263E-3</v>
      </c>
      <c r="H45" s="57">
        <f>IF('2.2 Calculations Modal shape 3'!N80="","",'2.2 Calculations Modal shape 3'!N80)</f>
        <v>1521782.2117471956</v>
      </c>
      <c r="I45" s="59">
        <f ca="1">IF('2.2 Calculations Modal shape 3'!O80="","",'2.2 Calculations Modal shape 3'!O80)</f>
        <v>483.20631127169827</v>
      </c>
      <c r="J45" s="96">
        <f ca="1">IF('2.2 Calculations Modal shape 3'!K80="","",'2.2 Calculations Modal shape 3'!K80)</f>
        <v>1.1460623405396402</v>
      </c>
    </row>
    <row r="46" spans="1:10">
      <c r="A46" s="55">
        <f>IF('2.2 Calculations Modal shape 3'!C31="","",'2.2 Calculations Modal shape 3'!C31)</f>
        <v>-57.879999999999995</v>
      </c>
      <c r="B46" s="56">
        <f ca="1">IF('2.2 Calculations Modal shape 3'!M31="","",'2.2 Calculations Modal shape 3'!M31)</f>
        <v>-0.26431633921342806</v>
      </c>
      <c r="C46" s="58">
        <f>IF('2.2 Calculations Modal shape 3'!N31="","",'2.2 Calculations Modal shape 3'!N31)</f>
        <v>31182.865594778974</v>
      </c>
      <c r="D46" s="83">
        <f ca="1">IF('2.2 Calculations Modal shape 3'!O31="","",'2.2 Calculations Modal shape 3'!O31)</f>
        <v>176483.68791673827</v>
      </c>
      <c r="E46" s="89">
        <f ca="1">IF('2.2 Calculations Modal shape 3'!K31="","",'2.2 Calculations Modal shape 3'!K31)</f>
        <v>8.1010353314980357</v>
      </c>
      <c r="F46" s="59">
        <f>IF('2.2 Calculations Modal shape 3'!C81="","",'2.2 Calculations Modal shape 3'!C81)</f>
        <v>-96.029999999999987</v>
      </c>
      <c r="G46" s="60">
        <f ca="1">IF('2.2 Calculations Modal shape 3'!M81="","",'2.2 Calculations Modal shape 3'!M81)</f>
        <v>5.0946989112425241E-3</v>
      </c>
      <c r="H46" s="57">
        <f>IF('2.2 Calculations Modal shape 3'!N81="","",'2.2 Calculations Modal shape 3'!N81)</f>
        <v>1517104.1728466335</v>
      </c>
      <c r="I46" s="59">
        <f ca="1">IF('2.2 Calculations Modal shape 3'!O81="","",'2.2 Calculations Modal shape 3'!O81)</f>
        <v>445.97061143260561</v>
      </c>
      <c r="J46" s="96">
        <f ca="1">IF('2.2 Calculations Modal shape 3'!K81="","",'2.2 Calculations Modal shape 3'!K81)</f>
        <v>1.1325406309322168</v>
      </c>
    </row>
    <row r="47" spans="1:10">
      <c r="A47" s="55">
        <f>IF('2.2 Calculations Modal shape 3'!C32="","",'2.2 Calculations Modal shape 3'!C32)</f>
        <v>-58.655000000000001</v>
      </c>
      <c r="B47" s="56">
        <f ca="1">IF('2.2 Calculations Modal shape 3'!M32="","",'2.2 Calculations Modal shape 3'!M32)</f>
        <v>-0.25016032242505348</v>
      </c>
      <c r="C47" s="58">
        <f>IF('2.2 Calculations Modal shape 3'!N32="","",'2.2 Calculations Modal shape 3'!N32)</f>
        <v>33873.995882874442</v>
      </c>
      <c r="D47" s="83">
        <f ca="1">IF('2.2 Calculations Modal shape 3'!O32="","",'2.2 Calculations Modal shape 3'!O32)</f>
        <v>168086.46487465591</v>
      </c>
      <c r="E47" s="89">
        <f ca="1">IF('2.2 Calculations Modal shape 3'!K32="","",'2.2 Calculations Modal shape 3'!K32)</f>
        <v>7.929201546508363</v>
      </c>
      <c r="F47" s="59">
        <f>IF('2.2 Calculations Modal shape 3'!C82="","",'2.2 Calculations Modal shape 3'!C82)</f>
        <v>-96.859999999999985</v>
      </c>
      <c r="G47" s="60">
        <f ca="1">IF('2.2 Calculations Modal shape 3'!M82="","",'2.2 Calculations Modal shape 3'!M82)</f>
        <v>4.9313623655069042E-3</v>
      </c>
      <c r="H47" s="57">
        <f>IF('2.2 Calculations Modal shape 3'!N82="","",'2.2 Calculations Modal shape 3'!N82)</f>
        <v>1512128.6369973437</v>
      </c>
      <c r="I47" s="59">
        <f ca="1">IF('2.2 Calculations Modal shape 3'!O82="","",'2.2 Calculations Modal shape 3'!O82)</f>
        <v>411.39875002467073</v>
      </c>
      <c r="J47" s="96">
        <f ca="1">IF('2.2 Calculations Modal shape 3'!K82="","",'2.2 Calculations Modal shape 3'!K82)</f>
        <v>1.1187689296518903</v>
      </c>
    </row>
    <row r="48" spans="1:10">
      <c r="A48" s="55">
        <f>IF('2.2 Calculations Modal shape 3'!C33="","",'2.2 Calculations Modal shape 3'!C33)</f>
        <v>-59.429999999999993</v>
      </c>
      <c r="B48" s="56">
        <f ca="1">IF('2.2 Calculations Modal shape 3'!M33="","",'2.2 Calculations Modal shape 3'!M33)</f>
        <v>-0.2363284195770044</v>
      </c>
      <c r="C48" s="58">
        <f>IF('2.2 Calculations Modal shape 3'!N33="","",'2.2 Calculations Modal shape 3'!N33)</f>
        <v>36604.555371348906</v>
      </c>
      <c r="D48" s="83">
        <f ca="1">IF('2.2 Calculations Modal shape 3'!O33="","",'2.2 Calculations Modal shape 3'!O33)</f>
        <v>158481.15710859632</v>
      </c>
      <c r="E48" s="89">
        <f ca="1">IF('2.2 Calculations Modal shape 3'!K33="","",'2.2 Calculations Modal shape 3'!K33)</f>
        <v>7.7519434544019319</v>
      </c>
      <c r="F48" s="59">
        <f>IF('2.2 Calculations Modal shape 3'!C83="","",'2.2 Calculations Modal shape 3'!C83)</f>
        <v>-97.69</v>
      </c>
      <c r="G48" s="60">
        <f ca="1">IF('2.2 Calculations Modal shape 3'!M83="","",'2.2 Calculations Modal shape 3'!M83)</f>
        <v>4.7795317276186789E-3</v>
      </c>
      <c r="H48" s="57">
        <f>IF('2.2 Calculations Modal shape 3'!N83="","",'2.2 Calculations Modal shape 3'!N83)</f>
        <v>1506856.9500507445</v>
      </c>
      <c r="I48" s="59">
        <f ca="1">IF('2.2 Calculations Modal shape 3'!O83="","",'2.2 Calculations Modal shape 3'!O83)</f>
        <v>380.38136515011041</v>
      </c>
      <c r="J48" s="96">
        <f ca="1">IF('2.2 Calculations Modal shape 3'!K83="","",'2.2 Calculations Modal shape 3'!K83)</f>
        <v>1.1050362103043971</v>
      </c>
    </row>
    <row r="49" spans="1:10">
      <c r="A49" s="55">
        <f>IF('2.2 Calculations Modal shape 3'!C34="","",'2.2 Calculations Modal shape 3'!C34)</f>
        <v>-60.204999999999998</v>
      </c>
      <c r="B49" s="56">
        <f ca="1">IF('2.2 Calculations Modal shape 3'!M34="","",'2.2 Calculations Modal shape 3'!M34)</f>
        <v>-0.22279916747891454</v>
      </c>
      <c r="C49" s="58">
        <f>IF('2.2 Calculations Modal shape 3'!N34="","",'2.2 Calculations Modal shape 3'!N34)</f>
        <v>39366.501987112671</v>
      </c>
      <c r="D49" s="83">
        <f ca="1">IF('2.2 Calculations Modal shape 3'!O34="","",'2.2 Calculations Modal shape 3'!O34)</f>
        <v>147907.18707450267</v>
      </c>
      <c r="E49" s="89">
        <f ca="1">IF('2.2 Calculations Modal shape 3'!K34="","",'2.2 Calculations Modal shape 3'!K34)</f>
        <v>7.5689445587248301</v>
      </c>
      <c r="F49" s="59">
        <f>IF('2.2 Calculations Modal shape 3'!C84="","",'2.2 Calculations Modal shape 3'!C84)</f>
        <v>-98.519999999999982</v>
      </c>
      <c r="G49" s="60">
        <f ca="1">IF('2.2 Calculations Modal shape 3'!M84="","",'2.2 Calculations Modal shape 3'!M84)</f>
        <v>4.6456427725469467E-3</v>
      </c>
      <c r="H49" s="57">
        <f>IF('2.2 Calculations Modal shape 3'!N84="","",'2.2 Calculations Modal shape 3'!N84)</f>
        <v>1501291.0833266894</v>
      </c>
      <c r="I49" s="59">
        <f ca="1">IF('2.2 Calculations Modal shape 3'!O84="","",'2.2 Calculations Modal shape 3'!O84)</f>
        <v>355.38632441955139</v>
      </c>
      <c r="J49" s="96">
        <f ca="1">IF('2.2 Calculations Modal shape 3'!K84="","",'2.2 Calculations Modal shape 3'!K84)</f>
        <v>1.0968422812629421</v>
      </c>
    </row>
    <row r="50" spans="1:10">
      <c r="A50" s="55">
        <f>IF('2.2 Calculations Modal shape 3'!C35="","",'2.2 Calculations Modal shape 3'!C35)</f>
        <v>-60.98</v>
      </c>
      <c r="B50" s="56">
        <f ca="1">IF('2.2 Calculations Modal shape 3'!M35="","",'2.2 Calculations Modal shape 3'!M35)</f>
        <v>-0.20959686624352181</v>
      </c>
      <c r="C50" s="58">
        <f>IF('2.2 Calculations Modal shape 3'!N35="","",'2.2 Calculations Modal shape 3'!N35)</f>
        <v>42151.11229892743</v>
      </c>
      <c r="D50" s="83">
        <f ca="1">IF('2.2 Calculations Modal shape 3'!O35="","",'2.2 Calculations Modal shape 3'!O35)</f>
        <v>136655.22521599746</v>
      </c>
      <c r="E50" s="89">
        <f ca="1">IF('2.2 Calculations Modal shape 3'!K35="","",'2.2 Calculations Modal shape 3'!K35)</f>
        <v>7.3798516662746962</v>
      </c>
      <c r="F50" s="59">
        <f>IF('2.2 Calculations Modal shape 3'!C85="","",'2.2 Calculations Modal shape 3'!C85)</f>
        <v>-99.35</v>
      </c>
      <c r="G50" s="60">
        <f ca="1">IF('2.2 Calculations Modal shape 3'!M85="","",'2.2 Calculations Modal shape 3'!M85)</f>
        <v>4.5360300364303309E-3</v>
      </c>
      <c r="H50" s="57">
        <f>IF('2.2 Calculations Modal shape 3'!N85="","",'2.2 Calculations Modal shape 3'!N85)</f>
        <v>1495433.4352956794</v>
      </c>
      <c r="I50" s="59">
        <f ca="1">IF('2.2 Calculations Modal shape 3'!O85="","",'2.2 Calculations Modal shape 3'!O85)</f>
        <v>336.01292599712667</v>
      </c>
      <c r="J50" s="96">
        <f ca="1">IF('2.2 Calculations Modal shape 3'!K85="","",'2.2 Calculations Modal shape 3'!K85)</f>
        <v>1.0920362491651912</v>
      </c>
    </row>
    <row r="51" spans="1:10">
      <c r="A51" s="55">
        <f>IF('2.2 Calculations Modal shape 3'!C36="","",'2.2 Calculations Modal shape 3'!C36)</f>
        <v>-61.754999999999995</v>
      </c>
      <c r="B51" s="56">
        <f ca="1">IF('2.2 Calculations Modal shape 3'!M36="","",'2.2 Calculations Modal shape 3'!M36)</f>
        <v>-0.19672650601035807</v>
      </c>
      <c r="C51" s="58">
        <f>IF('2.2 Calculations Modal shape 3'!N36="","",'2.2 Calculations Modal shape 3'!N36)</f>
        <v>44949.078557847795</v>
      </c>
      <c r="D51" s="83">
        <f ca="1">IF('2.2 Calculations Modal shape 3'!O36="","",'2.2 Calculations Modal shape 3'!O36)</f>
        <v>124976.71719280905</v>
      </c>
      <c r="E51" s="89">
        <f ca="1">IF('2.2 Calculations Modal shape 3'!K36="","",'2.2 Calculations Modal shape 3'!K36)</f>
        <v>7.1842686178429389</v>
      </c>
      <c r="F51" s="59">
        <f>IF('2.2 Calculations Modal shape 3'!C86="","",'2.2 Calculations Modal shape 3'!C86)</f>
        <v>-100.17999999999998</v>
      </c>
      <c r="G51" s="60">
        <f ca="1">IF('2.2 Calculations Modal shape 3'!M86="","",'2.2 Calculations Modal shape 3'!M86)</f>
        <v>4.4541472318806678E-3</v>
      </c>
      <c r="H51" s="57">
        <f>IF('2.2 Calculations Modal shape 3'!N86="","",'2.2 Calculations Modal shape 3'!N86)</f>
        <v>1489286.6749587096</v>
      </c>
      <c r="I51" s="59">
        <f ca="1">IF('2.2 Calculations Modal shape 3'!O86="","",'2.2 Calculations Modal shape 3'!O86)</f>
        <v>321.35437423231429</v>
      </c>
      <c r="J51" s="96">
        <f ca="1">IF('2.2 Calculations Modal shape 3'!K86="","",'2.2 Calculations Modal shape 3'!K86)</f>
        <v>1.0876189728431571</v>
      </c>
    </row>
    <row r="52" spans="1:10">
      <c r="A52" s="55">
        <f>IF('2.2 Calculations Modal shape 3'!C37="","",'2.2 Calculations Modal shape 3'!C37)</f>
        <v>-62.53</v>
      </c>
      <c r="B52" s="56">
        <f ca="1">IF('2.2 Calculations Modal shape 3'!M37="","",'2.2 Calculations Modal shape 3'!M37)</f>
        <v>-0.18420470483596935</v>
      </c>
      <c r="C52" s="58">
        <f>IF('2.2 Calculations Modal shape 3'!N37="","",'2.2 Calculations Modal shape 3'!N37)</f>
        <v>48520.790250434162</v>
      </c>
      <c r="D52" s="83">
        <f ca="1">IF('2.2 Calculations Modal shape 3'!O37="","",'2.2 Calculations Modal shape 3'!O37)</f>
        <v>114945.90752891557</v>
      </c>
      <c r="E52" s="89">
        <f ca="1">IF('2.2 Calculations Modal shape 3'!K37="","",'2.2 Calculations Modal shape 3'!K37)</f>
        <v>6.9817486709762555</v>
      </c>
      <c r="F52" s="59">
        <f>IF('2.2 Calculations Modal shape 3'!C87="","",'2.2 Calculations Modal shape 3'!C87)</f>
        <v>-101.00999999999999</v>
      </c>
      <c r="G52" s="60">
        <f ca="1">IF('2.2 Calculations Modal shape 3'!M87="","",'2.2 Calculations Modal shape 3'!M87)</f>
        <v>4.4042840690103439E-3</v>
      </c>
      <c r="H52" s="57">
        <f>IF('2.2 Calculations Modal shape 3'!N87="","",'2.2 Calculations Modal shape 3'!N87)</f>
        <v>1378339.2379449089</v>
      </c>
      <c r="I52" s="59">
        <f ca="1">IF('2.2 Calculations Modal shape 3'!O87="","",'2.2 Calculations Modal shape 3'!O87)</f>
        <v>289.75224580546075</v>
      </c>
      <c r="J52" s="96">
        <f ca="1">IF('2.2 Calculations Modal shape 3'!K87="","",'2.2 Calculations Modal shape 3'!K87)</f>
        <v>1.0837273809482812</v>
      </c>
    </row>
    <row r="53" spans="1:10">
      <c r="A53" s="55">
        <f>IF('2.2 Calculations Modal shape 3'!C38="","",'2.2 Calculations Modal shape 3'!C38)</f>
        <v>-63.33</v>
      </c>
      <c r="B53" s="56">
        <f ca="1">IF('2.2 Calculations Modal shape 3'!M38="","",'2.2 Calculations Modal shape 3'!M38)</f>
        <v>-0.1716643670821123</v>
      </c>
      <c r="C53" s="58">
        <f>IF('2.2 Calculations Modal shape 3'!N38="","",'2.2 Calculations Modal shape 3'!N38)</f>
        <v>52219.317571388099</v>
      </c>
      <c r="D53" s="83">
        <f ca="1">IF('2.2 Calculations Modal shape 3'!O38="","",'2.2 Calculations Modal shape 3'!O38)</f>
        <v>104100.23601564002</v>
      </c>
      <c r="E53" s="89">
        <f ca="1">IF('2.2 Calculations Modal shape 3'!K38="","",'2.2 Calculations Modal shape 3'!K38)</f>
        <v>6.764881740607251</v>
      </c>
      <c r="F53" s="59">
        <f>IF('2.2 Calculations Modal shape 3'!C88="","",'2.2 Calculations Modal shape 3'!C88)</f>
        <v>-101.72299999999998</v>
      </c>
      <c r="G53" s="60">
        <f ca="1">IF('2.2 Calculations Modal shape 3'!M88="","",'2.2 Calculations Modal shape 3'!M88)</f>
        <v>4.4624388519561671E-3</v>
      </c>
      <c r="H53" s="57">
        <f>IF('2.2 Calculations Modal shape 3'!N88="","",'2.2 Calculations Modal shape 3'!N88)</f>
        <v>1268875.4159878085</v>
      </c>
      <c r="I53" s="59">
        <f ca="1">IF('2.2 Calculations Modal shape 3'!O88="","",'2.2 Calculations Modal shape 3'!O88)</f>
        <v>273.47276872081272</v>
      </c>
      <c r="J53" s="96">
        <f ca="1">IF('2.2 Calculations Modal shape 3'!K88="","",'2.2 Calculations Modal shape 3'!K88)</f>
        <v>1.0823072016173108</v>
      </c>
    </row>
    <row r="54" spans="1:10">
      <c r="A54" s="55">
        <f>IF('2.2 Calculations Modal shape 3'!C39="","",'2.2 Calculations Modal shape 3'!C39)</f>
        <v>-64.13</v>
      </c>
      <c r="B54" s="56">
        <f ca="1">IF('2.2 Calculations Modal shape 3'!M39="","",'2.2 Calculations Modal shape 3'!M39)</f>
        <v>-0.15950018244637792</v>
      </c>
      <c r="C54" s="58">
        <f>IF('2.2 Calculations Modal shape 3'!N39="","",'2.2 Calculations Modal shape 3'!N39)</f>
        <v>55135.895664273434</v>
      </c>
      <c r="D54" s="83">
        <f ca="1">IF('2.2 Calculations Modal shape 3'!O39="","",'2.2 Calculations Modal shape 3'!O39)</f>
        <v>91727.098700652685</v>
      </c>
      <c r="E54" s="89">
        <f ca="1">IF('2.2 Calculations Modal shape 3'!K39="","",'2.2 Calculations Modal shape 3'!K39)</f>
        <v>6.539444448305801</v>
      </c>
      <c r="F54" s="59">
        <f>IF('2.2 Calculations Modal shape 3'!C89="","",'2.2 Calculations Modal shape 3'!C89)</f>
        <v>-102.43599999999999</v>
      </c>
      <c r="G54" s="60">
        <f ca="1">IF('2.2 Calculations Modal shape 3'!M89="","",'2.2 Calculations Modal shape 3'!M89)</f>
        <v>4.5428007799582634E-3</v>
      </c>
      <c r="H54" s="57">
        <f>IF('2.2 Calculations Modal shape 3'!N89="","",'2.2 Calculations Modal shape 3'!N89)</f>
        <v>1263750.331055752</v>
      </c>
      <c r="I54" s="59">
        <f ca="1">IF('2.2 Calculations Modal shape 3'!O89="","",'2.2 Calculations Modal shape 3'!O89)</f>
        <v>282.02612511925594</v>
      </c>
      <c r="J54" s="96">
        <f ca="1">IF('2.2 Calculations Modal shape 3'!K89="","",'2.2 Calculations Modal shape 3'!K89)</f>
        <v>1.0813858307095179</v>
      </c>
    </row>
    <row r="55" spans="1:10">
      <c r="A55" s="55">
        <f>IF('2.2 Calculations Modal shape 3'!C40="","",'2.2 Calculations Modal shape 3'!C40)</f>
        <v>-64.929999999999993</v>
      </c>
      <c r="B55" s="56">
        <f ca="1">IF('2.2 Calculations Modal shape 3'!M40="","",'2.2 Calculations Modal shape 3'!M40)</f>
        <v>-0.14770884047457267</v>
      </c>
      <c r="C55" s="58">
        <f>IF('2.2 Calculations Modal shape 3'!N40="","",'2.2 Calculations Modal shape 3'!N40)</f>
        <v>58028.949833466395</v>
      </c>
      <c r="D55" s="83">
        <f ca="1">IF('2.2 Calculations Modal shape 3'!O40="","",'2.2 Calculations Modal shape 3'!O40)</f>
        <v>80011.576344490895</v>
      </c>
      <c r="E55" s="89">
        <f ca="1">IF('2.2 Calculations Modal shape 3'!K40="","",'2.2 Calculations Modal shape 3'!K40)</f>
        <v>6.3196807230920733</v>
      </c>
      <c r="F55" s="59">
        <f>IF('2.2 Calculations Modal shape 3'!C90="","",'2.2 Calculations Modal shape 3'!C90)</f>
        <v>-103.149</v>
      </c>
      <c r="G55" s="60">
        <f ca="1">IF('2.2 Calculations Modal shape 3'!M90="","",'2.2 Calculations Modal shape 3'!M90)</f>
        <v>4.6538222516163599E-3</v>
      </c>
      <c r="H55" s="57">
        <f>IF('2.2 Calculations Modal shape 3'!N90="","",'2.2 Calculations Modal shape 3'!N90)</f>
        <v>1258450.7515410606</v>
      </c>
      <c r="I55" s="59">
        <f ca="1">IF('2.2 Calculations Modal shape 3'!O90="","",'2.2 Calculations Modal shape 3'!O90)</f>
        <v>294.63733031593938</v>
      </c>
      <c r="J55" s="96">
        <f ca="1">IF('2.2 Calculations Modal shape 3'!K90="","",'2.2 Calculations Modal shape 3'!K90)</f>
        <v>1.0810156036523968</v>
      </c>
    </row>
    <row r="56" spans="1:10">
      <c r="A56" s="55">
        <f>IF('2.2 Calculations Modal shape 3'!C41="","",'2.2 Calculations Modal shape 3'!C41)</f>
        <v>-65.72999999999999</v>
      </c>
      <c r="B56" s="56">
        <f ca="1">IF('2.2 Calculations Modal shape 3'!M41="","",'2.2 Calculations Modal shape 3'!M41)</f>
        <v>-0.13632507383376868</v>
      </c>
      <c r="C56" s="58">
        <f>IF('2.2 Calculations Modal shape 3'!N41="","",'2.2 Calculations Modal shape 3'!N41)</f>
        <v>58984.043462059824</v>
      </c>
      <c r="D56" s="83">
        <f ca="1">IF('2.2 Calculations Modal shape 3'!O41="","",'2.2 Calculations Modal shape 3'!O41)</f>
        <v>67184.896869089163</v>
      </c>
      <c r="E56" s="89">
        <f ca="1">IF('2.2 Calculations Modal shape 3'!K41="","",'2.2 Calculations Modal shape 3'!K41)</f>
        <v>6.1289436833654634</v>
      </c>
      <c r="F56" s="59">
        <f>IF('2.2 Calculations Modal shape 3'!C91="","",'2.2 Calculations Modal shape 3'!C91)</f>
        <v>-103.86199999999999</v>
      </c>
      <c r="G56" s="60">
        <f ca="1">IF('2.2 Calculations Modal shape 3'!M91="","",'2.2 Calculations Modal shape 3'!M91)</f>
        <v>4.7916120277774615E-3</v>
      </c>
      <c r="H56" s="57">
        <f>IF('2.2 Calculations Modal shape 3'!N91="","",'2.2 Calculations Modal shape 3'!N91)</f>
        <v>1227935.8330129897</v>
      </c>
      <c r="I56" s="59">
        <f ca="1">IF('2.2 Calculations Modal shape 3'!O91="","",'2.2 Calculations Modal shape 3'!O91)</f>
        <v>304.83186354636644</v>
      </c>
      <c r="J56" s="96">
        <f ca="1">IF('2.2 Calculations Modal shape 3'!K91="","",'2.2 Calculations Modal shape 3'!K91)</f>
        <v>1.0812382361380268</v>
      </c>
    </row>
    <row r="57" spans="1:10">
      <c r="A57" s="55">
        <f>IF('2.2 Calculations Modal shape 3'!C42="","",'2.2 Calculations Modal shape 3'!C42)</f>
        <v>-66.47999999999999</v>
      </c>
      <c r="B57" s="56">
        <f ca="1">IF('2.2 Calculations Modal shape 3'!M42="","",'2.2 Calculations Modal shape 3'!M42)</f>
        <v>-0.1260386615277605</v>
      </c>
      <c r="C57" s="58">
        <f>IF('2.2 Calculations Modal shape 3'!N42="","",'2.2 Calculations Modal shape 3'!N42)</f>
        <v>59370.55390435709</v>
      </c>
      <c r="D57" s="83">
        <f ca="1">IF('2.2 Calculations Modal shape 3'!O42="","",'2.2 Calculations Modal shape 3'!O42)</f>
        <v>56044.015503743736</v>
      </c>
      <c r="E57" s="89">
        <f ca="1">IF('2.2 Calculations Modal shape 3'!K42="","",'2.2 Calculations Modal shape 3'!K42)</f>
        <v>5.9422453402444049</v>
      </c>
      <c r="F57" s="59">
        <f>IF('2.2 Calculations Modal shape 3'!C92="","",'2.2 Calculations Modal shape 3'!C92)</f>
        <v>-104.54649999999999</v>
      </c>
      <c r="G57" s="60">
        <f ca="1">IF('2.2 Calculations Modal shape 3'!M92="","",'2.2 Calculations Modal shape 3'!M92)</f>
        <v>4.9834657970055998E-3</v>
      </c>
      <c r="H57" s="57">
        <f>IF('2.2 Calculations Modal shape 3'!N92="","",'2.2 Calculations Modal shape 3'!N92)</f>
        <v>1197692.5331374325</v>
      </c>
      <c r="I57" s="59">
        <f ca="1">IF('2.2 Calculations Modal shape 3'!O92="","",'2.2 Calculations Modal shape 3'!O92)</f>
        <v>322.0091780265775</v>
      </c>
      <c r="J57" s="96">
        <f ca="1">IF('2.2 Calculations Modal shape 3'!K92="","",'2.2 Calculations Modal shape 3'!K92)</f>
        <v>1.0825798627726366</v>
      </c>
    </row>
    <row r="58" spans="1:10">
      <c r="A58" s="55">
        <f>IF('2.2 Calculations Modal shape 3'!C43="","",'2.2 Calculations Modal shape 3'!C43)</f>
        <v>-67.22999999999999</v>
      </c>
      <c r="B58" s="56">
        <f ca="1">IF('2.2 Calculations Modal shape 3'!M43="","",'2.2 Calculations Modal shape 3'!M43)</f>
        <v>-0.11606839458590384</v>
      </c>
      <c r="C58" s="58">
        <f>IF('2.2 Calculations Modal shape 3'!N43="","",'2.2 Calculations Modal shape 3'!N43)</f>
        <v>61639.79327097132</v>
      </c>
      <c r="D58" s="83">
        <f ca="1">IF('2.2 Calculations Modal shape 3'!O43="","",'2.2 Calculations Modal shape 3'!O43)</f>
        <v>47724.481630807335</v>
      </c>
      <c r="E58" s="89">
        <f ca="1">IF('2.2 Calculations Modal shape 3'!K43="","",'2.2 Calculations Modal shape 3'!K43)</f>
        <v>5.7471441656973745</v>
      </c>
      <c r="F58" s="59">
        <f>IF('2.2 Calculations Modal shape 3'!C93="","",'2.2 Calculations Modal shape 3'!C93)</f>
        <v>-105.23099999999999</v>
      </c>
      <c r="G58" s="60">
        <f ca="1">IF('2.2 Calculations Modal shape 3'!M93="","",'2.2 Calculations Modal shape 3'!M93)</f>
        <v>5.1982678997001021E-3</v>
      </c>
      <c r="H58" s="57">
        <f>IF('2.2 Calculations Modal shape 3'!N93="","",'2.2 Calculations Modal shape 3'!N93)</f>
        <v>1192340.5511419859</v>
      </c>
      <c r="I58" s="59">
        <f ca="1">IF('2.2 Calculations Modal shape 3'!O93="","",'2.2 Calculations Modal shape 3'!O93)</f>
        <v>349.38115393493399</v>
      </c>
      <c r="J58" s="96">
        <f ca="1">IF('2.2 Calculations Modal shape 3'!K93="","",'2.2 Calculations Modal shape 3'!K93)</f>
        <v>1.084380864155273</v>
      </c>
    </row>
    <row r="59" spans="1:10">
      <c r="A59" s="55">
        <f>IF('2.2 Calculations Modal shape 3'!C44="","",'2.2 Calculations Modal shape 3'!C44)</f>
        <v>-67.97999999999999</v>
      </c>
      <c r="B59" s="56">
        <f ca="1">IF('2.2 Calculations Modal shape 3'!M44="","",'2.2 Calculations Modal shape 3'!M44)</f>
        <v>-0.10648619987308883</v>
      </c>
      <c r="C59" s="58">
        <f>IF('2.2 Calculations Modal shape 3'!N44="","",'2.2 Calculations Modal shape 3'!N44)</f>
        <v>63881.461459744671</v>
      </c>
      <c r="D59" s="83">
        <f ca="1">IF('2.2 Calculations Modal shape 3'!O44="","",'2.2 Calculations Modal shape 3'!O44)</f>
        <v>40150.061088600814</v>
      </c>
      <c r="E59" s="89">
        <f ca="1">IF('2.2 Calculations Modal shape 3'!K44="","",'2.2 Calculations Modal shape 3'!K44)</f>
        <v>5.5427425832332844</v>
      </c>
      <c r="F59" s="59">
        <f>IF('2.2 Calculations Modal shape 3'!C94="","",'2.2 Calculations Modal shape 3'!C94)</f>
        <v>-105.91549999999999</v>
      </c>
      <c r="G59" s="60">
        <f ca="1">IF('2.2 Calculations Modal shape 3'!M94="","",'2.2 Calculations Modal shape 3'!M94)</f>
        <v>5.4436582779342491E-3</v>
      </c>
      <c r="H59" s="57">
        <f>IF('2.2 Calculations Modal shape 3'!N94="","",'2.2 Calculations Modal shape 3'!N94)</f>
        <v>1186838.5693569251</v>
      </c>
      <c r="I59" s="59">
        <f ca="1">IF('2.2 Calculations Modal shape 3'!O94="","",'2.2 Calculations Modal shape 3'!O94)</f>
        <v>382.17192223709753</v>
      </c>
      <c r="J59" s="96">
        <f ca="1">IF('2.2 Calculations Modal shape 3'!K94="","",'2.2 Calculations Modal shape 3'!K94)</f>
        <v>1.086639319426441</v>
      </c>
    </row>
    <row r="60" spans="1:10">
      <c r="A60" s="55">
        <f>IF('2.2 Calculations Modal shape 3'!C45="","",'2.2 Calculations Modal shape 3'!C45)</f>
        <v>-68.72999999999999</v>
      </c>
      <c r="B60" s="56">
        <f ca="1">IF('2.2 Calculations Modal shape 3'!M45="","",'2.2 Calculations Modal shape 3'!M45)</f>
        <v>-9.7241638824589305E-2</v>
      </c>
      <c r="C60" s="58">
        <f>IF('2.2 Calculations Modal shape 3'!N45="","",'2.2 Calculations Modal shape 3'!N45)</f>
        <v>66087.94023624016</v>
      </c>
      <c r="D60" s="83">
        <f ca="1">IF('2.2 Calculations Modal shape 3'!O45="","",'2.2 Calculations Modal shape 3'!O45)</f>
        <v>33295.726514437585</v>
      </c>
      <c r="E60" s="89">
        <f ca="1">IF('2.2 Calculations Modal shape 3'!K45="","",'2.2 Calculations Modal shape 3'!K45)</f>
        <v>5.3279696263206624</v>
      </c>
      <c r="F60" s="59">
        <f>IF('2.2 Calculations Modal shape 3'!C95="","",'2.2 Calculations Modal shape 3'!C95)</f>
        <v>-106.6</v>
      </c>
      <c r="G60" s="60">
        <f ca="1">IF('2.2 Calculations Modal shape 3'!M95="","",'2.2 Calculations Modal shape 3'!M95)</f>
        <v>5.4436582779342491E-3</v>
      </c>
      <c r="H60" s="57">
        <f>IF('2.2 Calculations Modal shape 3'!N95="","",'2.2 Calculations Modal shape 3'!N95)</f>
        <v>590593.61079865077</v>
      </c>
      <c r="I60" s="59">
        <f ca="1">IF('2.2 Calculations Modal shape 3'!O95="","",'2.2 Calculations Modal shape 3'!O95)</f>
        <v>190.64954287679987</v>
      </c>
      <c r="J60" s="96">
        <f ca="1">IF('2.2 Calculations Modal shape 3'!K95="","",'2.2 Calculations Modal shape 3'!K95)</f>
        <v>1.0893446736977963</v>
      </c>
    </row>
    <row r="61" spans="1:10">
      <c r="A61" s="55">
        <f>IF('2.2 Calculations Modal shape 3'!C46="","",'2.2 Calculations Modal shape 3'!C46)</f>
        <v>-69.47999999999999</v>
      </c>
      <c r="B61" s="56">
        <f ca="1">IF('2.2 Calculations Modal shape 3'!M46="","",'2.2 Calculations Modal shape 3'!M46)</f>
        <v>-8.8388713410949171E-2</v>
      </c>
      <c r="C61" s="58">
        <f>IF('2.2 Calculations Modal shape 3'!N46="","",'2.2 Calculations Modal shape 3'!N46)</f>
        <v>68251.689121859556</v>
      </c>
      <c r="D61" s="83">
        <f ca="1">IF('2.2 Calculations Modal shape 3'!O46="","",'2.2 Calculations Modal shape 3'!O46)</f>
        <v>27202.429332801807</v>
      </c>
      <c r="E61" s="89">
        <f ca="1">IF('2.2 Calculations Modal shape 3'!K46="","",'2.2 Calculations Modal shape 3'!K46)</f>
        <v>5.1015325515944667</v>
      </c>
      <c r="F61" s="59" t="str">
        <f>IF('2.2 Calculations Modal shape 3'!C96="","",'2.2 Calculations Modal shape 3'!C96)</f>
        <v/>
      </c>
      <c r="G61" s="60" t="str">
        <f ca="1">IF('2.2 Calculations Modal shape 3'!M96="","",'2.2 Calculations Modal shape 3'!M96)</f>
        <v/>
      </c>
      <c r="H61" s="57" t="str">
        <f>IF('2.2 Calculations Modal shape 3'!N96="","",'2.2 Calculations Modal shape 3'!N96)</f>
        <v/>
      </c>
      <c r="I61" s="59" t="str">
        <f>IF('2.2 Calculations Modal shape 3'!O96="","",'2.2 Calculations Modal shape 3'!O96)</f>
        <v/>
      </c>
      <c r="J61" s="96" t="str">
        <f ca="1">IF('2.2 Calculations Modal shape 3'!K96="","",'2.2 Calculations Modal shape 3'!K96)</f>
        <v/>
      </c>
    </row>
    <row r="62" spans="1:10">
      <c r="A62" s="55">
        <f>IF('2.2 Calculations Modal shape 3'!C47="","",'2.2 Calculations Modal shape 3'!C47)</f>
        <v>-70.22999999999999</v>
      </c>
      <c r="B62" s="56">
        <f ca="1">IF('2.2 Calculations Modal shape 3'!M47="","",'2.2 Calculations Modal shape 3'!M47)</f>
        <v>-7.9856779593372673E-2</v>
      </c>
      <c r="C62" s="58">
        <f>IF('2.2 Calculations Modal shape 3'!N47="","",'2.2 Calculations Modal shape 3'!N47)</f>
        <v>70365.355204320498</v>
      </c>
      <c r="D62" s="83">
        <f ca="1">IF('2.2 Calculations Modal shape 3'!O47="","",'2.2 Calculations Modal shape 3'!O47)</f>
        <v>21886.356464200566</v>
      </c>
      <c r="E62" s="89">
        <f ca="1">IF('2.2 Calculations Modal shape 3'!K47="","",'2.2 Calculations Modal shape 3'!K47)</f>
        <v>4.8774294856873013</v>
      </c>
      <c r="F62" s="59" t="str">
        <f>IF('2.2 Calculations Modal shape 3'!C97="","",'2.2 Calculations Modal shape 3'!C97)</f>
        <v/>
      </c>
      <c r="G62" s="60" t="str">
        <f ca="1">IF('2.2 Calculations Modal shape 3'!M97="","",'2.2 Calculations Modal shape 3'!M97)</f>
        <v/>
      </c>
      <c r="H62" s="57" t="str">
        <f>IF('2.2 Calculations Modal shape 3'!N97="","",'2.2 Calculations Modal shape 3'!N97)</f>
        <v/>
      </c>
      <c r="I62" s="59" t="str">
        <f>IF('2.2 Calculations Modal shape 3'!O97="","",'2.2 Calculations Modal shape 3'!O97)</f>
        <v/>
      </c>
      <c r="J62" s="96" t="str">
        <f ca="1">IF('2.2 Calculations Modal shape 3'!K97="","",'2.2 Calculations Modal shape 3'!K97)</f>
        <v/>
      </c>
    </row>
    <row r="63" spans="1:10">
      <c r="A63" s="55">
        <f>IF('2.2 Calculations Modal shape 3'!C48="","",'2.2 Calculations Modal shape 3'!C48)</f>
        <v>-70.97999999999999</v>
      </c>
      <c r="B63" s="56">
        <f ca="1">IF('2.1 Calculations Modal shape 1'!M48="","",'2.1 Calculations Modal shape 1'!M48)</f>
        <v>1.1577832704566166E-2</v>
      </c>
      <c r="C63" s="58">
        <f>IF('2.1 Calculations Modal shape 1'!N48="","",'2.1 Calculations Modal shape 1'!N48)</f>
        <v>72421.882040246244</v>
      </c>
      <c r="D63" s="83">
        <f ca="1">IF('2.1 Calculations Modal shape 1'!O48="","",'2.1 Calculations Modal shape 1'!O48)</f>
        <v>455.05804283166901</v>
      </c>
      <c r="E63" s="89">
        <f ca="1">IF('2.1 Calculations Modal shape 1'!K48="","",'2.1 Calculations Modal shape 1'!K48)</f>
        <v>4.6875126003045047</v>
      </c>
      <c r="F63" s="59" t="str">
        <f>IF('2.2 Calculations Modal shape 3'!C98="","",'2.2 Calculations Modal shape 3'!C98)</f>
        <v/>
      </c>
      <c r="G63" s="60" t="str">
        <f ca="1">IF('2.2 Calculations Modal shape 3'!M98="","",'2.2 Calculations Modal shape 3'!M98)</f>
        <v/>
      </c>
      <c r="H63" s="57" t="str">
        <f>IF('2.2 Calculations Modal shape 3'!N98="","",'2.2 Calculations Modal shape 3'!N98)</f>
        <v/>
      </c>
      <c r="I63" s="59" t="str">
        <f>IF('2.2 Calculations Modal shape 3'!O98="","",'2.2 Calculations Modal shape 3'!O98)</f>
        <v/>
      </c>
      <c r="J63" s="96" t="str">
        <f ca="1">IF('2.2 Calculations Modal shape 3'!K98="","",'2.2 Calculations Modal shape 3'!K98)</f>
        <v/>
      </c>
    </row>
    <row r="64" spans="1:10">
      <c r="A64" s="55">
        <f>IF('2.2 Calculations Modal shape 3'!C49="","",'2.2 Calculations Modal shape 3'!C49)</f>
        <v>-71.72999999999999</v>
      </c>
      <c r="B64" s="56">
        <f ca="1">IF('2.1 Calculations Modal shape 1'!M49="","",'2.1 Calculations Modal shape 1'!M49)</f>
        <v>1.0136594250032528E-2</v>
      </c>
      <c r="C64" s="58">
        <f>IF('2.1 Calculations Modal shape 1'!N49="","",'2.1 Calculations Modal shape 1'!N49)</f>
        <v>42168.28109279638</v>
      </c>
      <c r="D64" s="83">
        <f ca="1">IF('2.1 Calculations Modal shape 1'!O49="","",'2.1 Calculations Modal shape 1'!O49)</f>
        <v>194.30129289138031</v>
      </c>
      <c r="E64" s="89">
        <f ca="1">IF('2.1 Calculations Modal shape 1'!K49="","",'2.1 Calculations Modal shape 1'!K49)</f>
        <v>4.4844136579962637</v>
      </c>
      <c r="F64" s="59" t="str">
        <f>IF('2.2 Calculations Modal shape 3'!C99="","",'2.2 Calculations Modal shape 3'!C99)</f>
        <v/>
      </c>
      <c r="G64" s="60" t="str">
        <f ca="1">IF('2.2 Calculations Modal shape 3'!M99="","",'2.2 Calculations Modal shape 3'!M99)</f>
        <v/>
      </c>
      <c r="H64" s="57" t="str">
        <f>IF('2.2 Calculations Modal shape 3'!N99="","",'2.2 Calculations Modal shape 3'!N99)</f>
        <v/>
      </c>
      <c r="I64" s="59" t="str">
        <f>IF('2.2 Calculations Modal shape 3'!O99="","",'2.2 Calculations Modal shape 3'!O99)</f>
        <v/>
      </c>
      <c r="J64" s="96" t="str">
        <f ca="1">IF('2.2 Calculations Modal shape 3'!K99="","",'2.2 Calculations Modal shape 3'!K99)</f>
        <v/>
      </c>
    </row>
    <row r="65" spans="1:10">
      <c r="A65" s="55">
        <f>IF('2.2 Calculations Modal shape 3'!C50="","",'2.2 Calculations Modal shape 3'!C50)</f>
        <v>-71.83</v>
      </c>
      <c r="B65" s="56">
        <f ca="1">IF('2.1 Calculations Modal shape 1'!M50="","",'2.1 Calculations Modal shape 1'!M50)</f>
        <v>9.9516586444646851E-3</v>
      </c>
      <c r="C65" s="58">
        <f>IF('2.1 Calculations Modal shape 1'!N50="","",'2.1 Calculations Modal shape 1'!N50)</f>
        <v>118071.80542068252</v>
      </c>
      <c r="D65" s="83">
        <f ca="1">IF('2.1 Calculations Modal shape 1'!O50="","",'2.1 Calculations Modal shape 1'!O50)</f>
        <v>521.07889655653935</v>
      </c>
      <c r="E65" s="89">
        <f ca="1">IF('2.1 Calculations Modal shape 1'!K50="","",'2.1 Calculations Modal shape 1'!K50)</f>
        <v>4.4562170848848393</v>
      </c>
      <c r="F65" s="59" t="str">
        <f>IF('2.2 Calculations Modal shape 3'!C100="","",'2.2 Calculations Modal shape 3'!C100)</f>
        <v/>
      </c>
      <c r="G65" s="60" t="str">
        <f ca="1">IF('2.2 Calculations Modal shape 3'!M100="","",'2.2 Calculations Modal shape 3'!M100)</f>
        <v/>
      </c>
      <c r="H65" s="57" t="str">
        <f>IF('2.2 Calculations Modal shape 3'!N100="","",'2.2 Calculations Modal shape 3'!N100)</f>
        <v/>
      </c>
      <c r="I65" s="59" t="str">
        <f>IF('2.2 Calculations Modal shape 3'!O100="","",'2.2 Calculations Modal shape 3'!O100)</f>
        <v/>
      </c>
      <c r="J65" s="96" t="str">
        <f ca="1">IF('2.2 Calculations Modal shape 3'!K100="","",'2.2 Calculations Modal shape 3'!K100)</f>
        <v/>
      </c>
    </row>
    <row r="66" spans="1:10">
      <c r="A66" s="55">
        <f>IF('2.2 Calculations Modal shape 3'!C51="","",'2.2 Calculations Modal shape 3'!C51)</f>
        <v>-72.504999999999995</v>
      </c>
      <c r="B66" s="56">
        <f ca="1">IF('2.1 Calculations Modal shape 1'!M51="","",'2.1 Calculations Modal shape 1'!M51)</f>
        <v>8.7519188239885554E-3</v>
      </c>
      <c r="C66" s="58">
        <f>IF('2.1 Calculations Modal shape 1'!N51="","",'2.1 Calculations Modal shape 1'!N51)</f>
        <v>234562.15607524526</v>
      </c>
      <c r="D66" s="83">
        <f ca="1">IF('2.1 Calculations Modal shape 1'!O51="","",'2.1 Calculations Modal shape 1'!O51)</f>
        <v>765.09663011941961</v>
      </c>
      <c r="E66" s="89">
        <f ca="1">IF('2.1 Calculations Modal shape 1'!K51="","",'2.1 Calculations Modal shape 1'!K51)</f>
        <v>4.2584522559630642</v>
      </c>
      <c r="F66" s="59" t="str">
        <f>IF('2.2 Calculations Modal shape 3'!C101="","",'2.2 Calculations Modal shape 3'!C101)</f>
        <v/>
      </c>
      <c r="G66" s="60" t="str">
        <f ca="1">IF('2.2 Calculations Modal shape 3'!M101="","",'2.2 Calculations Modal shape 3'!M101)</f>
        <v/>
      </c>
      <c r="H66" s="57" t="str">
        <f>IF('2.2 Calculations Modal shape 3'!N101="","",'2.2 Calculations Modal shape 3'!N101)</f>
        <v/>
      </c>
      <c r="I66" s="59" t="str">
        <f>IF('2.2 Calculations Modal shape 3'!O101="","",'2.2 Calculations Modal shape 3'!O101)</f>
        <v/>
      </c>
      <c r="J66" s="96" t="str">
        <f ca="1">IF('2.2 Calculations Modal shape 3'!K101="","",'2.2 Calculations Modal shape 3'!K101)</f>
        <v/>
      </c>
    </row>
    <row r="67" spans="1:10">
      <c r="A67" s="55">
        <f>IF('2.2 Calculations Modal shape 3'!C52="","",'2.2 Calculations Modal shape 3'!C52)</f>
        <v>-73.180000000000007</v>
      </c>
      <c r="B67" s="56">
        <f ca="1">IF('2.1 Calculations Modal shape 1'!M52="","",'2.1 Calculations Modal shape 1'!M52)</f>
        <v>7.6202593122587994E-3</v>
      </c>
      <c r="C67" s="58">
        <f>IF('2.1 Calculations Modal shape 1'!N52="","",'2.1 Calculations Modal shape 1'!N52)</f>
        <v>243035.16261503976</v>
      </c>
      <c r="D67" s="83">
        <f ca="1">IF('2.1 Calculations Modal shape 1'!O52="","",'2.1 Calculations Modal shape 1'!O52)</f>
        <v>571.1468044336018</v>
      </c>
      <c r="E67" s="89">
        <f ca="1">IF('2.1 Calculations Modal shape 1'!K52="","",'2.1 Calculations Modal shape 1'!K52)</f>
        <v>4.0470552949387297</v>
      </c>
      <c r="F67" s="59" t="str">
        <f>IF('2.2 Calculations Modal shape 3'!C102="","",'2.2 Calculations Modal shape 3'!C102)</f>
        <v/>
      </c>
      <c r="G67" s="60" t="str">
        <f ca="1">IF('2.2 Calculations Modal shape 3'!M102="","",'2.2 Calculations Modal shape 3'!M102)</f>
        <v/>
      </c>
      <c r="H67" s="57" t="str">
        <f>IF('2.2 Calculations Modal shape 3'!N102="","",'2.2 Calculations Modal shape 3'!N102)</f>
        <v/>
      </c>
      <c r="I67" s="59" t="str">
        <f>IF('2.2 Calculations Modal shape 3'!O102="","",'2.2 Calculations Modal shape 3'!O102)</f>
        <v/>
      </c>
      <c r="J67" s="96" t="str">
        <f ca="1">IF('2.2 Calculations Modal shape 3'!K102="","",'2.2 Calculations Modal shape 3'!K102)</f>
        <v/>
      </c>
    </row>
    <row r="68" spans="1:10">
      <c r="A68" s="95">
        <f>IF('2.2 Calculations Modal shape 3'!C53="","",'2.2 Calculations Modal shape 3'!C53)</f>
        <v>-73.85499999999999</v>
      </c>
      <c r="B68" s="60">
        <f ca="1">IF('2.2 Calculations Modal shape 3'!M53="","",'2.2 Calculations Modal shape 3'!M53)</f>
        <v>-4.405182047276418E-2</v>
      </c>
      <c r="C68" s="57">
        <f>IF('2.2 Calculations Modal shape 3'!N53="","",'2.2 Calculations Modal shape 3'!N53)</f>
        <v>251568.92455446941</v>
      </c>
      <c r="D68" s="59">
        <f ca="1">IF('2.2 Calculations Modal shape 3'!O53="","",'2.2 Calculations Modal shape 3'!O53)</f>
        <v>18646.22717806424</v>
      </c>
      <c r="E68" s="96">
        <f ca="1">IF('2.2 Calculations Modal shape 3'!K53="","",'2.2 Calculations Modal shape 3'!K53)</f>
        <v>3.8194977340169629</v>
      </c>
      <c r="F68" s="59" t="str">
        <f>IF('2.2 Calculations Modal shape 3'!C103="","",'2.2 Calculations Modal shape 3'!C103)</f>
        <v/>
      </c>
      <c r="G68" s="60" t="str">
        <f ca="1">IF('2.2 Calculations Modal shape 3'!M103="","",'2.2 Calculations Modal shape 3'!M103)</f>
        <v/>
      </c>
      <c r="H68" s="57" t="str">
        <f>IF('2.2 Calculations Modal shape 3'!N103="","",'2.2 Calculations Modal shape 3'!N103)</f>
        <v/>
      </c>
      <c r="I68" s="59" t="str">
        <f>IF('2.2 Calculations Modal shape 3'!O103="","",'2.2 Calculations Modal shape 3'!O103)</f>
        <v/>
      </c>
      <c r="J68" s="96" t="str">
        <f ca="1">IF('2.2 Calculations Modal shape 3'!K103="","",'2.2 Calculations Modal shape 3'!K103)</f>
        <v/>
      </c>
    </row>
    <row r="69" spans="1:10">
      <c r="A69" s="95">
        <f>IF('2.2 Calculations Modal shape 3'!C54="","",'2.2 Calculations Modal shape 3'!C54)</f>
        <v>-74.53</v>
      </c>
      <c r="B69" s="60">
        <f ca="1">IF('2.2 Calculations Modal shape 3'!M54="","",'2.2 Calculations Modal shape 3'!M54)</f>
        <v>-3.8413514715440689E-2</v>
      </c>
      <c r="C69" s="57">
        <f>IF('2.2 Calculations Modal shape 3'!N54="","",'2.2 Calculations Modal shape 3'!N54)</f>
        <v>401241.05581796414</v>
      </c>
      <c r="D69" s="59">
        <f ca="1">IF('2.2 Calculations Modal shape 3'!O54="","",'2.2 Calculations Modal shape 3'!O54)</f>
        <v>21151.073715194896</v>
      </c>
      <c r="E69" s="96">
        <f ca="1">IF('2.2 Calculations Modal shape 3'!K54="","",'2.2 Calculations Modal shape 3'!K54)</f>
        <v>3.5723908076655952</v>
      </c>
      <c r="F69" s="59" t="str">
        <f>IF('2.2 Calculations Modal shape 3'!C104="","",'2.2 Calculations Modal shape 3'!C104)</f>
        <v/>
      </c>
      <c r="G69" s="60" t="str">
        <f ca="1">IF('2.2 Calculations Modal shape 3'!M104="","",'2.2 Calculations Modal shape 3'!M104)</f>
        <v/>
      </c>
      <c r="H69" s="57" t="str">
        <f>IF('2.2 Calculations Modal shape 3'!N104="","",'2.2 Calculations Modal shape 3'!N104)</f>
        <v/>
      </c>
      <c r="I69" s="59" t="str">
        <f>IF('2.2 Calculations Modal shape 3'!O104="","",'2.2 Calculations Modal shape 3'!O104)</f>
        <v/>
      </c>
      <c r="J69" s="96" t="str">
        <f ca="1">IF('2.2 Calculations Modal shape 3'!K104="","",'2.2 Calculations Modal shape 3'!K104)</f>
        <v/>
      </c>
    </row>
    <row r="70" spans="1:10">
      <c r="A70" s="95">
        <f>IF('2.2 Calculations Modal shape 3'!C55="","",'2.2 Calculations Modal shape 3'!C55)</f>
        <v>-75.33</v>
      </c>
      <c r="B70" s="60">
        <f ca="1">IF('2.2 Calculations Modal shape 3'!M55="","",'2.2 Calculations Modal shape 3'!M55)</f>
        <v>-3.220606178090471E-2</v>
      </c>
      <c r="C70" s="57">
        <f>IF('2.2 Calculations Modal shape 3'!N55="","",'2.2 Calculations Modal shape 3'!N55)</f>
        <v>982414.20552409859</v>
      </c>
      <c r="D70" s="59">
        <f ca="1">IF('2.2 Calculations Modal shape 3'!O55="","",'2.2 Calculations Modal shape 3'!O55)</f>
        <v>16282.266446978578</v>
      </c>
      <c r="E70" s="96">
        <f ca="1">IF('2.2 Calculations Modal shape 3'!K55="","",'2.2 Calculations Modal shape 3'!K55)</f>
        <v>1.5978830147831191</v>
      </c>
      <c r="F70" s="59" t="str">
        <f>IF('2.2 Calculations Modal shape 3'!C105="","",'2.2 Calculations Modal shape 3'!C105)</f>
        <v/>
      </c>
      <c r="G70" s="60" t="str">
        <f ca="1">IF('2.2 Calculations Modal shape 3'!M105="","",'2.2 Calculations Modal shape 3'!M105)</f>
        <v/>
      </c>
      <c r="H70" s="57" t="str">
        <f>IF('2.2 Calculations Modal shape 3'!N105="","",'2.2 Calculations Modal shape 3'!N105)</f>
        <v/>
      </c>
      <c r="I70" s="59" t="str">
        <f>IF('2.2 Calculations Modal shape 3'!O105="","",'2.2 Calculations Modal shape 3'!O105)</f>
        <v/>
      </c>
      <c r="J70" s="96" t="str">
        <f ca="1">IF('2.2 Calculations Modal shape 3'!K105="","",'2.2 Calculations Modal shape 3'!K105)</f>
        <v/>
      </c>
    </row>
    <row r="71" spans="1:10">
      <c r="A71" s="95">
        <f>IF('2.2 Calculations Modal shape 3'!C56="","",'2.2 Calculations Modal shape 3'!C56)</f>
        <v>-76.111428571428576</v>
      </c>
      <c r="B71" s="60">
        <f ca="1">IF('2.2 Calculations Modal shape 3'!M56="","",'2.2 Calculations Modal shape 3'!M56)</f>
        <v>-2.6752302471591577E-2</v>
      </c>
      <c r="C71" s="57">
        <f>IF('2.2 Calculations Modal shape 3'!N56="","",'2.2 Calculations Modal shape 3'!N56)</f>
        <v>1435765.9202708714</v>
      </c>
      <c r="D71" s="59">
        <f ca="1">IF('2.2 Calculations Modal shape 3'!O56="","",'2.2 Calculations Modal shape 3'!O56)</f>
        <v>15287.083609815265</v>
      </c>
      <c r="E71" s="96">
        <f ca="1">IF('2.2 Calculations Modal shape 3'!K56="","",'2.2 Calculations Modal shape 3'!K56)</f>
        <v>1.4877113218813358</v>
      </c>
      <c r="F71" s="59" t="str">
        <f>IF('2.2 Calculations Modal shape 3'!C106="","",'2.2 Calculations Modal shape 3'!C106)</f>
        <v/>
      </c>
      <c r="G71" s="60" t="str">
        <f ca="1">IF('2.2 Calculations Modal shape 3'!M106="","",'2.2 Calculations Modal shape 3'!M106)</f>
        <v/>
      </c>
      <c r="H71" s="57" t="str">
        <f>IF('2.2 Calculations Modal shape 3'!N106="","",'2.2 Calculations Modal shape 3'!N106)</f>
        <v/>
      </c>
      <c r="I71" s="59" t="str">
        <f>IF('2.2 Calculations Modal shape 3'!O106="","",'2.2 Calculations Modal shape 3'!O106)</f>
        <v/>
      </c>
      <c r="J71" s="96" t="str">
        <f ca="1">IF('2.2 Calculations Modal shape 3'!K106="","",'2.2 Calculations Modal shape 3'!K106)</f>
        <v/>
      </c>
    </row>
    <row r="72" spans="1:10">
      <c r="A72" s="95">
        <f>IF('2.2 Calculations Modal shape 3'!C57="","",'2.2 Calculations Modal shape 3'!C57)</f>
        <v>-76.892857142857139</v>
      </c>
      <c r="B72" s="60">
        <f ca="1">IF('2.2 Calculations Modal shape 3'!M57="","",'2.2 Calculations Modal shape 3'!M57)</f>
        <v>-2.1869615306769702E-2</v>
      </c>
      <c r="C72" s="57">
        <f>IF('2.2 Calculations Modal shape 3'!N57="","",'2.2 Calculations Modal shape 3'!N57)</f>
        <v>1446854.0603224894</v>
      </c>
      <c r="D72" s="59">
        <f ca="1">IF('2.2 Calculations Modal shape 3'!O57="","",'2.2 Calculations Modal shape 3'!O57)</f>
        <v>9800.2555507787165</v>
      </c>
      <c r="E72" s="96">
        <f ca="1">IF('2.2 Calculations Modal shape 3'!K57="","",'2.2 Calculations Modal shape 3'!K57)</f>
        <v>1.4162188990097984</v>
      </c>
      <c r="F72" s="59" t="str">
        <f>IF('2.2 Calculations Modal shape 3'!C107="","",'2.2 Calculations Modal shape 3'!C107)</f>
        <v/>
      </c>
      <c r="G72" s="60" t="str">
        <f ca="1">IF('2.2 Calculations Modal shape 3'!M107="","",'2.2 Calculations Modal shape 3'!M107)</f>
        <v/>
      </c>
      <c r="H72" s="57" t="str">
        <f>IF('2.2 Calculations Modal shape 3'!N107="","",'2.2 Calculations Modal shape 3'!N107)</f>
        <v/>
      </c>
      <c r="I72" s="59" t="str">
        <f>IF('2.2 Calculations Modal shape 3'!O107="","",'2.2 Calculations Modal shape 3'!O107)</f>
        <v/>
      </c>
      <c r="J72" s="96" t="str">
        <f ca="1">IF('2.2 Calculations Modal shape 3'!K107="","",'2.2 Calculations Modal shape 3'!K107)</f>
        <v/>
      </c>
    </row>
    <row r="73" spans="1:10">
      <c r="A73" s="95">
        <f>IF('2.2 Calculations Modal shape 3'!C58="","",'2.2 Calculations Modal shape 3'!C58)</f>
        <v>-77.674285714285702</v>
      </c>
      <c r="B73" s="60">
        <f ca="1">IF('2.2 Calculations Modal shape 3'!M58="","",'2.2 Calculations Modal shape 3'!M58)</f>
        <v>-1.7575918382751021E-2</v>
      </c>
      <c r="C73" s="57">
        <f>IF('2.2 Calculations Modal shape 3'!N58="","",'2.2 Calculations Modal shape 3'!N58)</f>
        <v>1455885.4181654104</v>
      </c>
      <c r="D73" s="59">
        <f ca="1">IF('2.2 Calculations Modal shape 3'!O58="","",'2.2 Calculations Modal shape 3'!O58)</f>
        <v>6000.789219177288</v>
      </c>
      <c r="E73" s="96">
        <f ca="1">IF('2.2 Calculations Modal shape 3'!K58="","",'2.2 Calculations Modal shape 3'!K58)</f>
        <v>1.334274301863474</v>
      </c>
      <c r="F73" s="59" t="str">
        <f>IF('2.2 Calculations Modal shape 3'!C108="","",'2.2 Calculations Modal shape 3'!C108)</f>
        <v/>
      </c>
      <c r="G73" s="60" t="str">
        <f ca="1">IF('2.2 Calculations Modal shape 3'!M108="","",'2.2 Calculations Modal shape 3'!M108)</f>
        <v/>
      </c>
      <c r="H73" s="57" t="str">
        <f>IF('2.2 Calculations Modal shape 3'!N108="","",'2.2 Calculations Modal shape 3'!N108)</f>
        <v/>
      </c>
      <c r="I73" s="59" t="str">
        <f>IF('2.2 Calculations Modal shape 3'!O108="","",'2.2 Calculations Modal shape 3'!O108)</f>
        <v/>
      </c>
      <c r="J73" s="96" t="str">
        <f ca="1">IF('2.2 Calculations Modal shape 3'!K108="","",'2.2 Calculations Modal shape 3'!K108)</f>
        <v/>
      </c>
    </row>
    <row r="74" spans="1:10">
      <c r="A74" s="97">
        <f>IF('2.2 Calculations Modal shape 3'!C59="","",'2.2 Calculations Modal shape 3'!C59)</f>
        <v>-78.455714285714265</v>
      </c>
      <c r="B74" s="148">
        <f ca="1">IF('2.2 Calculations Modal shape 3'!M59="","",'2.2 Calculations Modal shape 3'!M59)</f>
        <v>-1.3784022130248846E-2</v>
      </c>
      <c r="C74" s="149">
        <f>IF('2.2 Calculations Modal shape 3'!N59="","",'2.2 Calculations Modal shape 3'!N59)</f>
        <v>1463115.5057079722</v>
      </c>
      <c r="D74" s="98">
        <f ca="1">IF('2.2 Calculations Modal shape 3'!O59="","",'2.2 Calculations Modal shape 3'!O59)</f>
        <v>3437.2310081913251</v>
      </c>
      <c r="E74" s="99">
        <f ca="1">IF('2.2 Calculations Modal shape 3'!K59="","",'2.2 Calculations Modal shape 3'!K59)</f>
        <v>1.236454628864105</v>
      </c>
      <c r="F74" s="98" t="str">
        <f>IF('2.2 Calculations Modal shape 3'!C109="","",'2.2 Calculations Modal shape 3'!C109)</f>
        <v/>
      </c>
      <c r="G74" s="148" t="str">
        <f ca="1">IF('2.2 Calculations Modal shape 3'!M109="","",'2.2 Calculations Modal shape 3'!M109)</f>
        <v/>
      </c>
      <c r="H74" s="149" t="str">
        <f>IF('2.2 Calculations Modal shape 3'!N109="","",'2.2 Calculations Modal shape 3'!N109)</f>
        <v/>
      </c>
      <c r="I74" s="98" t="str">
        <f>IF('2.2 Calculations Modal shape 3'!O109="","",'2.2 Calculations Modal shape 3'!O109)</f>
        <v/>
      </c>
      <c r="J74" s="99" t="str">
        <f ca="1">IF('2.2 Calculations Modal shape 3'!K109="","",'2.2 Calculations Modal shape 3'!K109)</f>
        <v/>
      </c>
    </row>
  </sheetData>
  <mergeCells count="1">
    <mergeCell ref="B5:C5"/>
  </mergeCells>
  <pageMargins left="0.7" right="0.7" top="0.75" bottom="0.75" header="0.3" footer="0.3"/>
  <pageSetup paperSize="9" scale="68"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FC0FE-9A39-41E8-94F2-FC997D8A5CE1}">
  <dimension ref="A1:G87"/>
  <sheetViews>
    <sheetView tabSelected="1" workbookViewId="0">
      <selection activeCell="C77" sqref="C76:C77"/>
    </sheetView>
  </sheetViews>
  <sheetFormatPr defaultRowHeight="14.5"/>
  <cols>
    <col min="1" max="1" width="10" customWidth="1"/>
    <col min="2" max="2" width="15.6328125" customWidth="1"/>
  </cols>
  <sheetData>
    <row r="1" spans="1:7">
      <c r="A1" t="s">
        <v>68</v>
      </c>
      <c r="B1" t="s">
        <v>69</v>
      </c>
      <c r="C1" t="s">
        <v>70</v>
      </c>
      <c r="D1" t="s">
        <v>70</v>
      </c>
      <c r="F1" t="s">
        <v>184</v>
      </c>
      <c r="G1" t="s">
        <v>185</v>
      </c>
    </row>
    <row r="2" spans="1:7">
      <c r="A2" t="s">
        <v>71</v>
      </c>
      <c r="B2" t="s">
        <v>71</v>
      </c>
      <c r="C2" t="s">
        <v>72</v>
      </c>
      <c r="D2" t="s">
        <v>72</v>
      </c>
      <c r="F2" t="s">
        <v>18</v>
      </c>
      <c r="G2" t="s">
        <v>17</v>
      </c>
    </row>
    <row r="3" spans="1:7">
      <c r="A3">
        <v>0</v>
      </c>
      <c r="B3">
        <v>0.29966360537148595</v>
      </c>
      <c r="C3">
        <v>0</v>
      </c>
      <c r="D3">
        <v>881.78543721494918</v>
      </c>
      <c r="F3">
        <v>20669.148000000005</v>
      </c>
      <c r="G3">
        <v>-863529.69115384598</v>
      </c>
    </row>
    <row r="4" spans="1:7">
      <c r="A4">
        <v>-0.5</v>
      </c>
      <c r="B4">
        <v>0.29383263002952398</v>
      </c>
      <c r="C4">
        <v>625.76025553583838</v>
      </c>
      <c r="D4">
        <v>1225.9115366708702</v>
      </c>
    </row>
    <row r="5" spans="1:7">
      <c r="A5">
        <v>-0.98333333333333328</v>
      </c>
      <c r="B5">
        <v>0.28823201446281965</v>
      </c>
      <c r="C5">
        <v>1225.9115366708702</v>
      </c>
      <c r="D5">
        <v>1824.0847310119834</v>
      </c>
    </row>
    <row r="6" spans="1:7">
      <c r="A6">
        <v>-1.4666666666666666</v>
      </c>
      <c r="B6">
        <v>0.28266775928038695</v>
      </c>
      <c r="C6">
        <v>1824.0847310119834</v>
      </c>
      <c r="D6">
        <v>2426.7090451141244</v>
      </c>
    </row>
    <row r="7" spans="1:7">
      <c r="A7">
        <v>-1.95</v>
      </c>
      <c r="B7">
        <v>0.27714047545905451</v>
      </c>
      <c r="C7">
        <v>2426.7090451141244</v>
      </c>
      <c r="D7">
        <v>3038.3708670927413</v>
      </c>
    </row>
    <row r="8" spans="1:7">
      <c r="A8">
        <v>-2.4333333333333331</v>
      </c>
      <c r="B8">
        <v>0.2716507682830685</v>
      </c>
      <c r="C8">
        <v>3038.3708670927422</v>
      </c>
      <c r="D8">
        <v>3661.7233964786574</v>
      </c>
    </row>
    <row r="9" spans="1:7">
      <c r="A9">
        <v>-2.9166666666666665</v>
      </c>
      <c r="B9">
        <v>0.266199231834092</v>
      </c>
      <c r="C9">
        <v>3661.7233964786574</v>
      </c>
      <c r="D9">
        <v>4298.5411016009075</v>
      </c>
    </row>
    <row r="10" spans="1:7">
      <c r="A10">
        <v>-3.4</v>
      </c>
      <c r="B10">
        <v>0.26078644436158044</v>
      </c>
      <c r="C10">
        <v>5411.6490115449724</v>
      </c>
      <c r="D10">
        <v>6168.8134505633807</v>
      </c>
    </row>
    <row r="11" spans="1:7">
      <c r="A11">
        <v>-3.8714285714285714</v>
      </c>
      <c r="B11">
        <v>0.25554835787529301</v>
      </c>
      <c r="C11">
        <v>6168.8134505633807</v>
      </c>
      <c r="D11">
        <v>6930.0693486919863</v>
      </c>
    </row>
    <row r="12" spans="1:7">
      <c r="A12">
        <v>-4.3428571428571425</v>
      </c>
      <c r="B12">
        <v>0.25034903005235687</v>
      </c>
      <c r="C12">
        <v>6930.0693486919863</v>
      </c>
      <c r="D12">
        <v>7697.6742530832871</v>
      </c>
    </row>
    <row r="13" spans="1:7">
      <c r="A13">
        <v>-4.8142857142857141</v>
      </c>
      <c r="B13">
        <v>0.24518892837438425</v>
      </c>
      <c r="C13">
        <v>7697.6742530832871</v>
      </c>
      <c r="D13">
        <v>8473.47840846283</v>
      </c>
    </row>
    <row r="14" spans="1:7">
      <c r="A14">
        <v>-5.2857142857142856</v>
      </c>
      <c r="B14">
        <v>0.24006849392346441</v>
      </c>
      <c r="C14">
        <v>8473.47840846283</v>
      </c>
      <c r="D14">
        <v>9259.0479885182085</v>
      </c>
    </row>
    <row r="15" spans="1:7">
      <c r="A15">
        <v>-5.7571428571428571</v>
      </c>
      <c r="B15">
        <v>0.23498814003394583</v>
      </c>
      <c r="C15">
        <v>9259.0479885182085</v>
      </c>
      <c r="D15">
        <v>10055.74852292341</v>
      </c>
    </row>
    <row r="16" spans="1:7">
      <c r="A16">
        <v>-6.2285714285714278</v>
      </c>
      <c r="B16">
        <v>0.22994825113033368</v>
      </c>
      <c r="C16">
        <v>10055.74852292341</v>
      </c>
      <c r="D16">
        <v>10864.803234837767</v>
      </c>
    </row>
    <row r="17" spans="1:4">
      <c r="A17">
        <v>-6.6999999999999993</v>
      </c>
      <c r="B17">
        <v>0.22494918169091463</v>
      </c>
      <c r="C17">
        <v>10864.803234837767</v>
      </c>
      <c r="D17">
        <v>11687.335075128964</v>
      </c>
    </row>
    <row r="18" spans="1:4">
      <c r="A18">
        <v>-7.1714285714285708</v>
      </c>
      <c r="B18">
        <v>0.21999125530094973</v>
      </c>
      <c r="C18">
        <v>11687.335075128964</v>
      </c>
      <c r="D18">
        <v>12524.397896333017</v>
      </c>
    </row>
    <row r="19" spans="1:4">
      <c r="A19">
        <v>-7.6428571428571423</v>
      </c>
      <c r="B19">
        <v>0.21507476377317891</v>
      </c>
      <c r="C19">
        <v>12524.397896333017</v>
      </c>
      <c r="D19">
        <v>13377.000249215922</v>
      </c>
    </row>
    <row r="20" spans="1:4">
      <c r="A20">
        <v>-8.1142857142857139</v>
      </c>
      <c r="B20">
        <v>0.2101999663216165</v>
      </c>
      <c r="C20">
        <v>13377.000249215922</v>
      </c>
      <c r="D20">
        <v>14246.124096656695</v>
      </c>
    </row>
    <row r="21" spans="1:4">
      <c r="A21">
        <v>-8.5857142857142854</v>
      </c>
      <c r="B21">
        <v>0.20536708877962537</v>
      </c>
      <c r="C21">
        <v>14246.124096656697</v>
      </c>
      <c r="D21">
        <v>15132.73999855711</v>
      </c>
    </row>
    <row r="22" spans="1:4">
      <c r="A22">
        <v>-9.0571428571428569</v>
      </c>
      <c r="B22">
        <v>0.20057632285637753</v>
      </c>
      <c r="C22">
        <v>15132.739998557108</v>
      </c>
      <c r="D22">
        <v>16037.819848034018</v>
      </c>
    </row>
    <row r="23" spans="1:4">
      <c r="A23">
        <v>-9.5285714285714285</v>
      </c>
      <c r="B23">
        <v>0.19582782542778104</v>
      </c>
      <c r="C23">
        <v>16037.819848034018</v>
      </c>
      <c r="D23">
        <v>16962.347930591746</v>
      </c>
    </row>
    <row r="24" spans="1:4">
      <c r="A24">
        <v>-10</v>
      </c>
      <c r="B24">
        <v>0.19112171785922741</v>
      </c>
      <c r="C24">
        <v>7950.1950741891569</v>
      </c>
      <c r="D24">
        <v>9139.99648926798</v>
      </c>
    </row>
    <row r="25" spans="1:4">
      <c r="A25">
        <v>-10.5</v>
      </c>
      <c r="B25">
        <v>0.18614625834534751</v>
      </c>
      <c r="C25">
        <v>9139.99648926798</v>
      </c>
      <c r="D25">
        <v>10414.433190967355</v>
      </c>
    </row>
    <row r="26" spans="1:4">
      <c r="A26">
        <v>-11</v>
      </c>
      <c r="B26">
        <v>0.18121471948592427</v>
      </c>
      <c r="C26">
        <v>10414.433190967355</v>
      </c>
      <c r="D26">
        <v>11778.446077417104</v>
      </c>
    </row>
    <row r="27" spans="1:4">
      <c r="A27">
        <v>-11.5</v>
      </c>
      <c r="B27">
        <v>0.17632751911077885</v>
      </c>
      <c r="C27">
        <v>11778.446077417104</v>
      </c>
      <c r="D27">
        <v>13237.375990280971</v>
      </c>
    </row>
    <row r="28" spans="1:4">
      <c r="A28">
        <v>-12</v>
      </c>
      <c r="B28">
        <v>0.17148506200335933</v>
      </c>
      <c r="C28">
        <v>13237.375990280971</v>
      </c>
      <c r="D28">
        <v>14797.003435717776</v>
      </c>
    </row>
    <row r="29" spans="1:4">
      <c r="A29">
        <v>-12.5</v>
      </c>
      <c r="B29">
        <v>0.16668773751306254</v>
      </c>
      <c r="C29">
        <v>14797.003435717776</v>
      </c>
      <c r="D29">
        <v>16463.593112920949</v>
      </c>
    </row>
    <row r="30" spans="1:4">
      <c r="A30">
        <v>-13</v>
      </c>
      <c r="B30">
        <v>0.16193591712532182</v>
      </c>
      <c r="C30">
        <v>18233.097690845887</v>
      </c>
      <c r="D30">
        <v>16041.183219674807</v>
      </c>
    </row>
    <row r="31" spans="1:4">
      <c r="A31">
        <v>-13.5</v>
      </c>
      <c r="B31">
        <v>0.15722993936654861</v>
      </c>
      <c r="C31">
        <v>16041.183219674807</v>
      </c>
      <c r="D31">
        <v>13633.15083475822</v>
      </c>
    </row>
    <row r="32" spans="1:4">
      <c r="A32">
        <v>-14</v>
      </c>
      <c r="B32">
        <v>0.15256773909029495</v>
      </c>
      <c r="C32">
        <v>14182.490580629392</v>
      </c>
      <c r="D32">
        <v>15074.171778638696</v>
      </c>
    </row>
    <row r="33" spans="1:4">
      <c r="A33">
        <v>-14.4</v>
      </c>
      <c r="B33">
        <v>0.14888226163733692</v>
      </c>
      <c r="C33">
        <v>15074.171778638696</v>
      </c>
      <c r="D33">
        <v>15980.183434922874</v>
      </c>
    </row>
    <row r="34" spans="1:4">
      <c r="A34">
        <v>-14.8</v>
      </c>
      <c r="B34">
        <v>0.14522551735720454</v>
      </c>
      <c r="C34">
        <v>16637.565998313326</v>
      </c>
      <c r="D34">
        <v>17336.00734770529</v>
      </c>
    </row>
    <row r="35" spans="1:4">
      <c r="A35">
        <v>-15.266666666666667</v>
      </c>
      <c r="B35">
        <v>0.14099644403858483</v>
      </c>
      <c r="C35">
        <v>17336.00734770529</v>
      </c>
      <c r="D35">
        <v>18047.880039674703</v>
      </c>
    </row>
    <row r="36" spans="1:4">
      <c r="A36">
        <v>-15.733333333333334</v>
      </c>
      <c r="B36">
        <v>0.13680587552593571</v>
      </c>
      <c r="C36">
        <v>18047.880039674703</v>
      </c>
      <c r="D36">
        <v>18774.045776867639</v>
      </c>
    </row>
    <row r="37" spans="1:4">
      <c r="A37">
        <v>-16.2</v>
      </c>
      <c r="B37">
        <v>0.13265358066150068</v>
      </c>
      <c r="C37">
        <v>18774.045776867639</v>
      </c>
      <c r="D37">
        <v>19515.456824053384</v>
      </c>
    </row>
    <row r="38" spans="1:4">
      <c r="A38">
        <v>-16.666666666666668</v>
      </c>
      <c r="B38">
        <v>0.12853930289173518</v>
      </c>
      <c r="C38">
        <v>19515.456824053384</v>
      </c>
      <c r="D38">
        <v>20273.167308809858</v>
      </c>
    </row>
    <row r="39" spans="1:4">
      <c r="A39">
        <v>-17.133333333333333</v>
      </c>
      <c r="B39">
        <v>0.12446276026798639</v>
      </c>
      <c r="C39">
        <v>20273.167308809858</v>
      </c>
      <c r="D39">
        <v>21048.346292860388</v>
      </c>
    </row>
    <row r="40" spans="1:4">
      <c r="A40">
        <v>-17.600000000000001</v>
      </c>
      <c r="B40">
        <v>0.12042364546615265</v>
      </c>
      <c r="C40">
        <v>21048.346292860388</v>
      </c>
      <c r="D40">
        <v>21842.292951527408</v>
      </c>
    </row>
    <row r="41" spans="1:4">
      <c r="A41">
        <v>-18.066666666666666</v>
      </c>
      <c r="B41">
        <v>0.11642162582455509</v>
      </c>
      <c r="C41">
        <v>21842.292951527408</v>
      </c>
      <c r="D41">
        <v>22656.454275155127</v>
      </c>
    </row>
    <row r="42" spans="1:4">
      <c r="A42">
        <v>-18.533333333333331</v>
      </c>
      <c r="B42">
        <v>0.11245634339920083</v>
      </c>
      <c r="C42">
        <v>22656.454275155127</v>
      </c>
      <c r="D42">
        <v>23492.445802967053</v>
      </c>
    </row>
    <row r="43" spans="1:4">
      <c r="A43">
        <v>-19</v>
      </c>
      <c r="B43">
        <v>0.10852741503555675</v>
      </c>
      <c r="C43">
        <v>22405.349226557304</v>
      </c>
      <c r="D43">
        <v>23898.236947147372</v>
      </c>
    </row>
    <row r="44" spans="1:4">
      <c r="A44">
        <v>-19.5</v>
      </c>
      <c r="B44">
        <v>0.10435653755125823</v>
      </c>
      <c r="C44">
        <v>23898.236947147372</v>
      </c>
      <c r="D44">
        <v>25455.087861540909</v>
      </c>
    </row>
    <row r="45" spans="1:4">
      <c r="A45">
        <v>-20</v>
      </c>
      <c r="B45">
        <v>0.10022684492219157</v>
      </c>
      <c r="C45">
        <v>25455.087861540909</v>
      </c>
      <c r="D45">
        <v>27084.231484427361</v>
      </c>
    </row>
    <row r="46" spans="1:4">
      <c r="A46">
        <v>-20.5</v>
      </c>
      <c r="B46">
        <v>9.6137895558276676E-2</v>
      </c>
      <c r="C46">
        <v>27084.231484427361</v>
      </c>
      <c r="D46">
        <v>28794.517486518915</v>
      </c>
    </row>
    <row r="47" spans="1:4">
      <c r="A47">
        <v>-21</v>
      </c>
      <c r="B47">
        <v>9.2089211585730524E-2</v>
      </c>
      <c r="C47">
        <v>27381.635873277504</v>
      </c>
      <c r="D47">
        <v>28432.364100779367</v>
      </c>
    </row>
    <row r="48" spans="1:4">
      <c r="A48">
        <v>-21.5</v>
      </c>
      <c r="B48">
        <v>8.8078481906364497E-2</v>
      </c>
      <c r="C48">
        <v>28432.364100779367</v>
      </c>
      <c r="D48">
        <v>29519.772901842603</v>
      </c>
    </row>
    <row r="49" spans="1:4">
      <c r="A49">
        <v>-22</v>
      </c>
      <c r="B49">
        <v>8.4106012364828425E-2</v>
      </c>
      <c r="C49">
        <v>26944.412594607438</v>
      </c>
      <c r="D49">
        <v>28185.069824092585</v>
      </c>
    </row>
    <row r="50" spans="1:4">
      <c r="A50">
        <v>-22.5</v>
      </c>
      <c r="B50">
        <v>8.016826766280627E-2</v>
      </c>
      <c r="C50">
        <v>28185.069824092585</v>
      </c>
      <c r="D50">
        <v>29495.11597788486</v>
      </c>
    </row>
    <row r="51" spans="1:4">
      <c r="A51">
        <v>-23</v>
      </c>
      <c r="B51">
        <v>7.6267088675146158E-2</v>
      </c>
      <c r="C51">
        <v>29495.11597788486</v>
      </c>
      <c r="D51">
        <v>30882.645200174542</v>
      </c>
    </row>
    <row r="52" spans="1:4">
      <c r="A52">
        <v>-23.5</v>
      </c>
      <c r="B52">
        <v>7.2401774853183887E-2</v>
      </c>
      <c r="C52">
        <v>30882.645200174542</v>
      </c>
      <c r="D52">
        <v>32357.183577064152</v>
      </c>
    </row>
    <row r="53" spans="1:4">
      <c r="A53">
        <v>-24</v>
      </c>
      <c r="B53">
        <v>6.8571595696302112E-2</v>
      </c>
      <c r="C53">
        <v>32357.183577064152</v>
      </c>
      <c r="D53">
        <v>33930.030043897728</v>
      </c>
    </row>
    <row r="54" spans="1:4">
      <c r="A54">
        <v>-24.5</v>
      </c>
      <c r="B54">
        <v>6.4775790638242375E-2</v>
      </c>
      <c r="C54">
        <v>33930.030043897728</v>
      </c>
      <c r="D54">
        <v>35614.701956472512</v>
      </c>
    </row>
    <row r="55" spans="1:4">
      <c r="A55">
        <v>-25</v>
      </c>
      <c r="B55">
        <v>6.1013568907698809E-2</v>
      </c>
      <c r="C55">
        <v>35614.701956472512</v>
      </c>
      <c r="D55">
        <v>37427.525599717177</v>
      </c>
    </row>
    <row r="56" spans="1:4">
      <c r="A56">
        <v>-25.5</v>
      </c>
      <c r="B56">
        <v>5.728410935111506E-2</v>
      </c>
      <c r="C56">
        <v>37427.525599717177</v>
      </c>
      <c r="D56">
        <v>39388.43093861988</v>
      </c>
    </row>
    <row r="57" spans="1:4">
      <c r="A57">
        <v>-26</v>
      </c>
      <c r="B57">
        <v>5.3586560201854365E-2</v>
      </c>
      <c r="C57">
        <v>39388.43093861988</v>
      </c>
      <c r="D57">
        <v>41522.039838785131</v>
      </c>
    </row>
    <row r="58" spans="1:4">
      <c r="A58">
        <v>-26.5</v>
      </c>
      <c r="B58">
        <v>4.9920038774684039E-2</v>
      </c>
      <c r="C58">
        <v>41522.039838785131</v>
      </c>
      <c r="D58">
        <v>43859.18527657399</v>
      </c>
    </row>
    <row r="59" spans="1:4">
      <c r="A59">
        <v>-27</v>
      </c>
      <c r="B59">
        <v>4.6283631057093148E-2</v>
      </c>
      <c r="C59">
        <v>43859.18527657399</v>
      </c>
      <c r="D59">
        <v>46439.079325515333</v>
      </c>
    </row>
    <row r="60" spans="1:4">
      <c r="A60">
        <v>-27.5</v>
      </c>
      <c r="B60">
        <v>4.2676391158197532E-2</v>
      </c>
      <c r="C60">
        <v>46439.079325515333</v>
      </c>
      <c r="D60">
        <v>49312.485644139146</v>
      </c>
    </row>
    <row r="61" spans="1:4">
      <c r="A61">
        <v>-28</v>
      </c>
      <c r="B61">
        <v>3.9097340559994795E-2</v>
      </c>
      <c r="C61">
        <v>49312.485644139146</v>
      </c>
      <c r="D61">
        <v>52546.498473184882</v>
      </c>
    </row>
    <row r="62" spans="1:4">
      <c r="A62">
        <v>-28.5</v>
      </c>
      <c r="B62">
        <v>3.554546709130571E-2</v>
      </c>
      <c r="C62">
        <v>52546.498473184882</v>
      </c>
      <c r="D62">
        <v>56231.989768388899</v>
      </c>
    </row>
    <row r="63" spans="1:4">
      <c r="A63">
        <v>-29</v>
      </c>
      <c r="B63">
        <v>3.2019723506204335E-2</v>
      </c>
      <c r="C63">
        <v>56231.989768388899</v>
      </c>
      <c r="D63">
        <v>60495.689512731231</v>
      </c>
    </row>
    <row r="64" spans="1:4">
      <c r="A64">
        <v>-29.5</v>
      </c>
      <c r="B64">
        <v>2.8519025485590641E-2</v>
      </c>
      <c r="C64">
        <v>60495.689512731231</v>
      </c>
      <c r="D64">
        <v>65520.753132599224</v>
      </c>
    </row>
    <row r="65" spans="1:4">
      <c r="A65">
        <v>-30</v>
      </c>
      <c r="B65">
        <v>2.5042248772255193E-2</v>
      </c>
      <c r="C65">
        <v>65520.753132599224</v>
      </c>
      <c r="D65">
        <v>71583.926691094879</v>
      </c>
    </row>
    <row r="66" spans="1:4">
      <c r="A66">
        <v>-30.5</v>
      </c>
      <c r="B66">
        <v>2.1588224953449271E-2</v>
      </c>
      <c r="C66">
        <v>71583.926691094879</v>
      </c>
      <c r="D66">
        <v>79127.950940724346</v>
      </c>
    </row>
    <row r="67" spans="1:4">
      <c r="A67">
        <v>-31</v>
      </c>
      <c r="B67">
        <v>1.8155735023563144E-2</v>
      </c>
      <c r="C67">
        <v>302999.46115015377</v>
      </c>
      <c r="D67">
        <v>352558.15164805338</v>
      </c>
    </row>
    <row r="68" spans="1:4">
      <c r="A68">
        <v>-31.5</v>
      </c>
      <c r="B68">
        <v>1.4749601379777721E-2</v>
      </c>
      <c r="C68">
        <v>352558.15164805338</v>
      </c>
      <c r="D68">
        <v>420519.63072589593</v>
      </c>
    </row>
    <row r="69" spans="1:4">
      <c r="A69">
        <v>-32</v>
      </c>
      <c r="B69">
        <v>1.1372113129699523E-2</v>
      </c>
      <c r="C69">
        <v>420519.63072589593</v>
      </c>
      <c r="D69">
        <v>521479.33474709897</v>
      </c>
    </row>
    <row r="70" spans="1:4">
      <c r="A70">
        <v>-32.5</v>
      </c>
      <c r="B70">
        <v>8.0213092526557547E-3</v>
      </c>
      <c r="C70">
        <v>521479.33474709897</v>
      </c>
      <c r="D70">
        <v>694598.24999628647</v>
      </c>
    </row>
    <row r="71" spans="1:4">
      <c r="A71">
        <v>-33</v>
      </c>
      <c r="B71">
        <v>4.6947816452604409E-3</v>
      </c>
      <c r="C71">
        <v>694598.24999628647</v>
      </c>
      <c r="D71">
        <v>1118287.9996234861</v>
      </c>
    </row>
    <row r="72" spans="1:4">
      <c r="A72">
        <v>-33.5</v>
      </c>
      <c r="B72">
        <v>1.389383531239606E-3</v>
      </c>
      <c r="C72">
        <v>1118287.9996234861</v>
      </c>
      <c r="D72">
        <v>1020883.8535081139</v>
      </c>
    </row>
    <row r="73" spans="1:4">
      <c r="A73">
        <v>-34</v>
      </c>
      <c r="B73">
        <v>-1.9003640249615253E-3</v>
      </c>
      <c r="C73">
        <v>1020883.8535081139</v>
      </c>
      <c r="D73">
        <v>684927.9943009977</v>
      </c>
    </row>
    <row r="74" spans="1:4">
      <c r="A74">
        <v>-34.5</v>
      </c>
      <c r="B74">
        <v>-5.1826761116981175E-3</v>
      </c>
      <c r="C74">
        <v>684927.9943009977</v>
      </c>
      <c r="D74">
        <v>538192.44000395248</v>
      </c>
    </row>
    <row r="75" spans="1:4">
      <c r="A75">
        <v>-35</v>
      </c>
      <c r="B75">
        <v>-8.4627644928541041E-3</v>
      </c>
      <c r="C75">
        <v>538192.44000395248</v>
      </c>
      <c r="D75">
        <v>451336.21066113113</v>
      </c>
    </row>
    <row r="76" spans="1:4">
      <c r="A76">
        <v>-35.5</v>
      </c>
      <c r="B76">
        <v>-1.1743958847526156E-2</v>
      </c>
      <c r="C76">
        <v>451336.21066113113</v>
      </c>
      <c r="D76">
        <v>392600.43153103522</v>
      </c>
    </row>
    <row r="77" spans="1:4">
      <c r="A77">
        <v>-36</v>
      </c>
      <c r="B77">
        <v>-1.502898413918893E-2</v>
      </c>
      <c r="C77">
        <v>392600.43153103522</v>
      </c>
      <c r="D77">
        <v>349705.73787979956</v>
      </c>
    </row>
    <row r="78" spans="1:4">
      <c r="A78">
        <v>-36.5</v>
      </c>
      <c r="B78">
        <v>-1.8320191629036978E-2</v>
      </c>
      <c r="C78">
        <v>349705.73787979956</v>
      </c>
      <c r="D78">
        <v>316752.22434330563</v>
      </c>
    </row>
    <row r="79" spans="1:4">
      <c r="A79">
        <v>-37</v>
      </c>
      <c r="B79">
        <v>-2.1619666325808584E-2</v>
      </c>
      <c r="C79">
        <v>316752.22434330563</v>
      </c>
      <c r="D79">
        <v>290504.9224360201</v>
      </c>
    </row>
    <row r="80" spans="1:4">
      <c r="A80">
        <v>-37.5</v>
      </c>
      <c r="B80">
        <v>-2.4929284644238891E-2</v>
      </c>
      <c r="C80">
        <v>290504.9224360201</v>
      </c>
      <c r="D80">
        <v>269023.27699934697</v>
      </c>
    </row>
    <row r="81" spans="1:4">
      <c r="A81">
        <v>-38</v>
      </c>
      <c r="B81">
        <v>-2.8250748300850816E-2</v>
      </c>
      <c r="C81">
        <v>269023.27699934697</v>
      </c>
      <c r="D81">
        <v>251064.41996729179</v>
      </c>
    </row>
    <row r="82" spans="1:4">
      <c r="A82">
        <v>-38.5</v>
      </c>
      <c r="B82">
        <v>-3.1585605441979574E-2</v>
      </c>
      <c r="C82">
        <v>251064.41996729179</v>
      </c>
      <c r="D82">
        <v>235791.51116436097</v>
      </c>
    </row>
    <row r="83" spans="1:4">
      <c r="A83">
        <v>-39</v>
      </c>
      <c r="B83">
        <v>-3.4935264315295103E-2</v>
      </c>
      <c r="C83">
        <v>235791.51116436097</v>
      </c>
      <c r="D83">
        <v>222618.38517075934</v>
      </c>
    </row>
    <row r="84" spans="1:4">
      <c r="A84">
        <v>-39.5</v>
      </c>
      <c r="B84">
        <v>-3.8301002309929971E-2</v>
      </c>
      <c r="C84">
        <v>222618.38517075934</v>
      </c>
      <c r="D84">
        <v>211121.0901458736</v>
      </c>
    </row>
    <row r="85" spans="1:4">
      <c r="A85">
        <v>-40</v>
      </c>
      <c r="B85">
        <v>-4.1683971980374698E-2</v>
      </c>
      <c r="C85">
        <v>211121.0901458736</v>
      </c>
      <c r="D85">
        <v>200984.75005555738</v>
      </c>
    </row>
    <row r="86" spans="1:4">
      <c r="A86">
        <v>-40.5</v>
      </c>
      <c r="B86">
        <v>-4.5085205030861254E-2</v>
      </c>
      <c r="C86">
        <v>2443725.2032454954</v>
      </c>
      <c r="D86">
        <v>2443725.2032454954</v>
      </c>
    </row>
    <row r="87" spans="1:4">
      <c r="A87">
        <v>-40.6</v>
      </c>
      <c r="B87">
        <v>-4.556347494078751E-2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13"/>
  <sheetViews>
    <sheetView zoomScale="85" zoomScaleNormal="85" workbookViewId="0">
      <selection activeCell="B9" sqref="B9"/>
    </sheetView>
  </sheetViews>
  <sheetFormatPr defaultRowHeight="14.5"/>
  <cols>
    <col min="1" max="1" width="16.453125" bestFit="1" customWidth="1"/>
    <col min="2" max="3" width="31" customWidth="1"/>
    <col min="4" max="4" width="15.453125" customWidth="1"/>
    <col min="5" max="5" width="19.453125" bestFit="1" customWidth="1"/>
  </cols>
  <sheetData>
    <row r="2" spans="1:5">
      <c r="A2" t="s">
        <v>25</v>
      </c>
      <c r="B2" s="119" t="s">
        <v>182</v>
      </c>
      <c r="C2" s="30"/>
    </row>
    <row r="3" spans="1:5">
      <c r="A3" t="s">
        <v>26</v>
      </c>
      <c r="B3" s="119" t="s">
        <v>29</v>
      </c>
      <c r="C3" s="30"/>
    </row>
    <row r="4" spans="1:5">
      <c r="A4" t="s">
        <v>27</v>
      </c>
      <c r="B4" s="119" t="s">
        <v>30</v>
      </c>
      <c r="C4" s="119" t="s">
        <v>168</v>
      </c>
    </row>
    <row r="5" spans="1:5">
      <c r="A5" t="s">
        <v>67</v>
      </c>
      <c r="B5" s="119" t="s">
        <v>183</v>
      </c>
      <c r="C5" s="30"/>
    </row>
    <row r="7" spans="1:5">
      <c r="A7" t="s">
        <v>44</v>
      </c>
      <c r="B7" s="195" t="s">
        <v>45</v>
      </c>
      <c r="C7" s="195"/>
      <c r="D7" t="s">
        <v>5</v>
      </c>
      <c r="E7" t="s">
        <v>6</v>
      </c>
    </row>
    <row r="8" spans="1:5">
      <c r="A8" t="s">
        <v>32</v>
      </c>
      <c r="B8" s="120">
        <v>0.32800000000000001</v>
      </c>
      <c r="C8" s="120">
        <v>1.198</v>
      </c>
      <c r="D8" s="30" t="s">
        <v>79</v>
      </c>
      <c r="E8" t="s">
        <v>108</v>
      </c>
    </row>
    <row r="9" spans="1:5">
      <c r="A9" t="s">
        <v>38</v>
      </c>
      <c r="B9" s="120">
        <v>3333544.4373674202</v>
      </c>
      <c r="C9" s="120">
        <v>7269228.7016163999</v>
      </c>
      <c r="D9" s="30" t="s">
        <v>80</v>
      </c>
      <c r="E9" t="s">
        <v>66</v>
      </c>
    </row>
    <row r="10" spans="1:5">
      <c r="C10" s="73"/>
    </row>
    <row r="11" spans="1:5">
      <c r="A11" s="72" t="s">
        <v>78</v>
      </c>
      <c r="B11" s="119">
        <v>-43.73</v>
      </c>
      <c r="C11" s="30"/>
      <c r="D11" s="119" t="s">
        <v>61</v>
      </c>
      <c r="E11" t="s">
        <v>141</v>
      </c>
    </row>
    <row r="12" spans="1:5">
      <c r="C12" s="30"/>
    </row>
    <row r="13" spans="1:5">
      <c r="A13" t="s">
        <v>81</v>
      </c>
      <c r="B13" s="119">
        <v>9.6</v>
      </c>
      <c r="C13" s="30"/>
      <c r="D13" t="s">
        <v>71</v>
      </c>
      <c r="E13" t="s">
        <v>82</v>
      </c>
    </row>
  </sheetData>
  <mergeCells count="1">
    <mergeCell ref="B7:C7"/>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56"/>
  <sheetViews>
    <sheetView topLeftCell="A4" workbookViewId="0">
      <selection activeCell="C4" sqref="C4"/>
    </sheetView>
  </sheetViews>
  <sheetFormatPr defaultRowHeight="14.5"/>
  <cols>
    <col min="1" max="1" width="13.1796875" customWidth="1"/>
    <col min="3" max="3" width="22.54296875" customWidth="1"/>
    <col min="4" max="4" width="25.54296875" customWidth="1"/>
  </cols>
  <sheetData>
    <row r="1" spans="1:4">
      <c r="A1" t="s">
        <v>117</v>
      </c>
    </row>
    <row r="2" spans="1:4">
      <c r="A2" s="150" t="s">
        <v>166</v>
      </c>
    </row>
    <row r="3" spans="1:4">
      <c r="A3" s="150" t="s">
        <v>167</v>
      </c>
    </row>
    <row r="4" spans="1:4">
      <c r="A4" s="118"/>
    </row>
    <row r="5" spans="1:4">
      <c r="A5" t="str">
        <f>'1.1 Input - General'!A11</f>
        <v>Mudline level</v>
      </c>
      <c r="B5" s="153">
        <f>'1.1 Input - General'!$B$11</f>
        <v>-43.73</v>
      </c>
      <c r="C5" t="str">
        <f>'1.1 Input - General'!$D$11</f>
        <v>[mMSL]</v>
      </c>
    </row>
    <row r="8" spans="1:4" ht="65.25" customHeight="1">
      <c r="A8" s="78" t="s">
        <v>86</v>
      </c>
      <c r="B8" s="70" t="s">
        <v>75</v>
      </c>
      <c r="C8" s="78" t="s">
        <v>149</v>
      </c>
      <c r="D8" s="78" t="s">
        <v>87</v>
      </c>
    </row>
    <row r="9" spans="1:4">
      <c r="A9" t="s">
        <v>62</v>
      </c>
      <c r="B9" s="172" t="str">
        <f>C5</f>
        <v>[mMSL]</v>
      </c>
      <c r="C9" s="64" t="s">
        <v>62</v>
      </c>
      <c r="D9" t="s">
        <v>71</v>
      </c>
    </row>
    <row r="10" spans="1:4">
      <c r="A10" s="67">
        <v>1</v>
      </c>
      <c r="B10" s="123">
        <v>-43.73</v>
      </c>
      <c r="C10" s="124">
        <v>0.13004691904080481</v>
      </c>
      <c r="D10" s="156">
        <f>IF(B10="","",$B$5-B10)</f>
        <v>0</v>
      </c>
    </row>
    <row r="11" spans="1:4">
      <c r="A11" s="67">
        <v>2</v>
      </c>
      <c r="B11" s="123">
        <v>-44.23</v>
      </c>
      <c r="C11" s="124">
        <v>0.12674073110446207</v>
      </c>
      <c r="D11" s="156">
        <f>IF(B11="","",$B$5-B11)</f>
        <v>0.5</v>
      </c>
    </row>
    <row r="12" spans="1:4">
      <c r="A12" s="67">
        <v>3</v>
      </c>
      <c r="B12" s="123">
        <v>-44.73</v>
      </c>
      <c r="C12" s="124">
        <v>0.12347270283162047</v>
      </c>
      <c r="D12" s="156">
        <f t="shared" ref="D12:D75" si="0">IF(B12="","",$B$5-B12)</f>
        <v>1</v>
      </c>
    </row>
    <row r="13" spans="1:4">
      <c r="A13" s="67">
        <v>4</v>
      </c>
      <c r="B13" s="123">
        <v>-45.23</v>
      </c>
      <c r="C13" s="124">
        <v>0.12024508911148692</v>
      </c>
      <c r="D13" s="156">
        <f t="shared" si="0"/>
        <v>1.5</v>
      </c>
    </row>
    <row r="14" spans="1:4">
      <c r="A14" s="67">
        <v>5</v>
      </c>
      <c r="B14" s="123">
        <v>-45.73</v>
      </c>
      <c r="C14" s="124">
        <v>0.11705546160183859</v>
      </c>
      <c r="D14" s="156">
        <f t="shared" si="0"/>
        <v>2</v>
      </c>
    </row>
    <row r="15" spans="1:4">
      <c r="A15" s="67">
        <v>6</v>
      </c>
      <c r="B15" s="123">
        <v>-45.85</v>
      </c>
      <c r="C15" s="124">
        <v>0.11629573739213389</v>
      </c>
      <c r="D15" s="156">
        <f t="shared" si="0"/>
        <v>2.1200000000000045</v>
      </c>
    </row>
    <row r="16" spans="1:4">
      <c r="A16" s="67">
        <v>7</v>
      </c>
      <c r="B16" s="123">
        <v>-46.33</v>
      </c>
      <c r="C16" s="124">
        <v>0.1132811239755431</v>
      </c>
      <c r="D16" s="156">
        <f t="shared" si="0"/>
        <v>2.6000000000000014</v>
      </c>
    </row>
    <row r="17" spans="1:4">
      <c r="A17" s="67">
        <v>8</v>
      </c>
      <c r="B17" s="123">
        <v>-46.81</v>
      </c>
      <c r="C17" s="124">
        <v>0.11030189497419884</v>
      </c>
      <c r="D17" s="156">
        <f t="shared" si="0"/>
        <v>3.0800000000000054</v>
      </c>
    </row>
    <row r="18" spans="1:4">
      <c r="A18" s="67">
        <v>9</v>
      </c>
      <c r="B18" s="123">
        <v>-47.29</v>
      </c>
      <c r="C18" s="124">
        <v>0.10735822384111703</v>
      </c>
      <c r="D18" s="156">
        <f t="shared" si="0"/>
        <v>3.5600000000000023</v>
      </c>
    </row>
    <row r="19" spans="1:4">
      <c r="A19" s="67">
        <v>10</v>
      </c>
      <c r="B19" s="123">
        <v>-47.77</v>
      </c>
      <c r="C19" s="124">
        <v>0.1044508043883613</v>
      </c>
      <c r="D19" s="156">
        <f t="shared" si="0"/>
        <v>4.0400000000000063</v>
      </c>
    </row>
    <row r="20" spans="1:4">
      <c r="A20" s="67">
        <v>11</v>
      </c>
      <c r="B20" s="123">
        <v>-48.25</v>
      </c>
      <c r="C20" s="124">
        <v>0.10157998352196349</v>
      </c>
      <c r="D20" s="156">
        <f t="shared" si="0"/>
        <v>4.5200000000000031</v>
      </c>
    </row>
    <row r="21" spans="1:4">
      <c r="A21" s="67">
        <v>12</v>
      </c>
      <c r="B21" s="123">
        <v>-48.73</v>
      </c>
      <c r="C21" s="124">
        <v>9.8745934694939502E-2</v>
      </c>
      <c r="D21" s="156">
        <f t="shared" si="0"/>
        <v>5</v>
      </c>
    </row>
    <row r="22" spans="1:4">
      <c r="A22" s="67">
        <v>13</v>
      </c>
      <c r="B22" s="123">
        <v>-49.05</v>
      </c>
      <c r="C22" s="124">
        <v>9.6877498807510509E-2</v>
      </c>
      <c r="D22" s="156">
        <f t="shared" si="0"/>
        <v>5.32</v>
      </c>
    </row>
    <row r="23" spans="1:4">
      <c r="A23" s="67">
        <v>14</v>
      </c>
      <c r="B23" s="123">
        <v>-49.466000000000001</v>
      </c>
      <c r="C23" s="124">
        <v>9.4474827631065433E-2</v>
      </c>
      <c r="D23" s="156">
        <f t="shared" si="0"/>
        <v>5.7360000000000042</v>
      </c>
    </row>
    <row r="24" spans="1:4">
      <c r="A24" s="67">
        <v>15</v>
      </c>
      <c r="B24" s="123">
        <v>-49.881999999999998</v>
      </c>
      <c r="C24" s="124">
        <v>9.2099735484150722E-2</v>
      </c>
      <c r="D24" s="156">
        <f t="shared" si="0"/>
        <v>6.152000000000001</v>
      </c>
    </row>
    <row r="25" spans="1:4">
      <c r="A25" s="67">
        <v>16</v>
      </c>
      <c r="B25" s="123">
        <v>-50.298000000000002</v>
      </c>
      <c r="C25" s="124">
        <v>8.9752222366766388E-2</v>
      </c>
      <c r="D25" s="156">
        <f t="shared" si="0"/>
        <v>6.5680000000000049</v>
      </c>
    </row>
    <row r="26" spans="1:4">
      <c r="A26" s="67">
        <v>17</v>
      </c>
      <c r="B26" s="123">
        <v>-50.713999999999999</v>
      </c>
      <c r="C26" s="124">
        <v>8.7432808637960185E-2</v>
      </c>
      <c r="D26" s="156">
        <f t="shared" si="0"/>
        <v>6.9840000000000018</v>
      </c>
    </row>
    <row r="27" spans="1:4">
      <c r="A27" s="67">
        <v>18</v>
      </c>
      <c r="B27" s="123">
        <v>-51.13</v>
      </c>
      <c r="C27" s="124">
        <v>8.5141494297732087E-2</v>
      </c>
      <c r="D27" s="156">
        <f t="shared" si="0"/>
        <v>7.4000000000000057</v>
      </c>
    </row>
    <row r="28" spans="1:4">
      <c r="A28" s="67">
        <v>19</v>
      </c>
      <c r="B28" s="123">
        <v>-51.55</v>
      </c>
      <c r="C28" s="124">
        <v>8.2857291531156493E-2</v>
      </c>
      <c r="D28" s="156">
        <f t="shared" si="0"/>
        <v>7.82</v>
      </c>
    </row>
    <row r="29" spans="1:4">
      <c r="A29" s="67">
        <v>20</v>
      </c>
      <c r="B29" s="123">
        <v>-51.97</v>
      </c>
      <c r="C29" s="124">
        <v>8.0603096136334068E-2</v>
      </c>
      <c r="D29" s="156">
        <f t="shared" si="0"/>
        <v>8.240000000000002</v>
      </c>
    </row>
    <row r="30" spans="1:4">
      <c r="A30" s="67">
        <v>21</v>
      </c>
      <c r="B30" s="123">
        <v>-52.225000000000001</v>
      </c>
      <c r="C30" s="124">
        <v>7.9249295347122842E-2</v>
      </c>
      <c r="D30" s="156">
        <f t="shared" si="0"/>
        <v>8.4950000000000045</v>
      </c>
    </row>
    <row r="31" spans="1:4">
      <c r="A31" s="67">
        <v>22</v>
      </c>
      <c r="B31" s="123">
        <v>-52.39</v>
      </c>
      <c r="C31" s="124">
        <v>7.8378734660248903E-2</v>
      </c>
      <c r="D31" s="156">
        <f t="shared" si="0"/>
        <v>8.6600000000000037</v>
      </c>
    </row>
    <row r="32" spans="1:4">
      <c r="A32" s="67">
        <v>23</v>
      </c>
      <c r="B32" s="123">
        <v>-52.81</v>
      </c>
      <c r="C32" s="124">
        <v>7.6184727461948737E-2</v>
      </c>
      <c r="D32" s="156">
        <f t="shared" si="0"/>
        <v>9.0800000000000054</v>
      </c>
    </row>
    <row r="33" spans="1:4">
      <c r="A33" s="67">
        <v>24</v>
      </c>
      <c r="B33" s="123">
        <v>-53.23</v>
      </c>
      <c r="C33" s="124">
        <v>7.4021247994449493E-2</v>
      </c>
      <c r="D33" s="156">
        <f t="shared" si="0"/>
        <v>9.5</v>
      </c>
    </row>
    <row r="34" spans="1:4">
      <c r="A34" s="67">
        <v>25</v>
      </c>
      <c r="B34" s="123">
        <v>-53.719499999999996</v>
      </c>
      <c r="C34" s="124">
        <v>7.1538268071636088E-2</v>
      </c>
      <c r="D34" s="156">
        <f t="shared" si="0"/>
        <v>9.9894999999999996</v>
      </c>
    </row>
    <row r="35" spans="1:4">
      <c r="A35" s="67">
        <v>26</v>
      </c>
      <c r="B35" s="123">
        <v>-54.2089</v>
      </c>
      <c r="C35" s="124">
        <v>6.9097437231689859E-2</v>
      </c>
      <c r="D35" s="156">
        <f t="shared" si="0"/>
        <v>10.478900000000003</v>
      </c>
    </row>
    <row r="36" spans="1:4">
      <c r="A36" s="67">
        <v>27</v>
      </c>
      <c r="B36" s="123">
        <v>-54.698399999999999</v>
      </c>
      <c r="C36" s="124">
        <v>6.6698755474610807E-2</v>
      </c>
      <c r="D36" s="156">
        <f t="shared" si="0"/>
        <v>10.968400000000003</v>
      </c>
    </row>
    <row r="37" spans="1:4">
      <c r="A37" s="67">
        <v>28</v>
      </c>
      <c r="B37" s="123">
        <v>-55.187899999999999</v>
      </c>
      <c r="C37" s="124">
        <v>6.4342569706430777E-2</v>
      </c>
      <c r="D37" s="156">
        <f t="shared" si="0"/>
        <v>11.457900000000002</v>
      </c>
    </row>
    <row r="38" spans="1:4">
      <c r="A38" s="67">
        <v>29</v>
      </c>
      <c r="B38" s="123">
        <v>-55.4</v>
      </c>
      <c r="C38" s="124">
        <v>6.3335328043016337E-2</v>
      </c>
      <c r="D38" s="156">
        <f t="shared" si="0"/>
        <v>11.670000000000002</v>
      </c>
    </row>
    <row r="39" spans="1:4">
      <c r="A39" s="67">
        <v>30</v>
      </c>
      <c r="B39" s="123">
        <v>-55.677399999999999</v>
      </c>
      <c r="C39" s="124">
        <v>6.2029226833181558E-2</v>
      </c>
      <c r="D39" s="156">
        <f t="shared" si="0"/>
        <v>11.947400000000002</v>
      </c>
    </row>
    <row r="40" spans="1:4">
      <c r="A40" s="67">
        <v>31</v>
      </c>
      <c r="B40" s="123">
        <v>-56.166800000000002</v>
      </c>
      <c r="C40" s="124">
        <v>5.9759073760895016E-2</v>
      </c>
      <c r="D40" s="156">
        <f t="shared" si="0"/>
        <v>12.436800000000005</v>
      </c>
    </row>
    <row r="41" spans="1:4">
      <c r="A41" s="67">
        <v>32</v>
      </c>
      <c r="B41" s="123">
        <v>-56.656300000000002</v>
      </c>
      <c r="C41" s="124">
        <v>5.7532283942587047E-2</v>
      </c>
      <c r="D41" s="156">
        <f t="shared" si="0"/>
        <v>12.926300000000005</v>
      </c>
    </row>
    <row r="42" spans="1:4">
      <c r="A42" s="67">
        <v>33</v>
      </c>
      <c r="B42" s="123">
        <v>-57.145800000000001</v>
      </c>
      <c r="C42" s="124">
        <v>5.5348857378257656E-2</v>
      </c>
      <c r="D42" s="156">
        <f t="shared" si="0"/>
        <v>13.415800000000004</v>
      </c>
    </row>
    <row r="43" spans="1:4">
      <c r="A43" s="67">
        <v>34</v>
      </c>
      <c r="B43" s="123">
        <v>-57.635300000000001</v>
      </c>
      <c r="C43" s="124">
        <v>5.3209140973938689E-2</v>
      </c>
      <c r="D43" s="156">
        <f t="shared" si="0"/>
        <v>13.905300000000004</v>
      </c>
    </row>
    <row r="44" spans="1:4">
      <c r="A44" s="67">
        <v>35</v>
      </c>
      <c r="B44" s="123">
        <v>-58.124699999999997</v>
      </c>
      <c r="C44" s="124">
        <v>5.1113481635661935E-2</v>
      </c>
      <c r="D44" s="156">
        <f t="shared" si="0"/>
        <v>14.3947</v>
      </c>
    </row>
    <row r="45" spans="1:4">
      <c r="A45" s="67">
        <v>36</v>
      </c>
      <c r="B45" s="123">
        <v>-58.575000000000003</v>
      </c>
      <c r="C45" s="124">
        <v>4.9224578292355055E-2</v>
      </c>
      <c r="D45" s="156">
        <f t="shared" si="0"/>
        <v>14.845000000000006</v>
      </c>
    </row>
    <row r="46" spans="1:4">
      <c r="A46" s="68">
        <v>37</v>
      </c>
      <c r="B46" s="123">
        <v>-58.614199999999997</v>
      </c>
      <c r="C46" s="124">
        <v>4.9061705910411514E-2</v>
      </c>
      <c r="D46" s="156">
        <f t="shared" si="0"/>
        <v>14.8842</v>
      </c>
    </row>
    <row r="47" spans="1:4">
      <c r="A47" s="67">
        <v>38</v>
      </c>
      <c r="B47" s="123">
        <v>-59.103700000000003</v>
      </c>
      <c r="C47" s="124">
        <v>4.7053987251203327E-2</v>
      </c>
      <c r="D47" s="156">
        <f t="shared" si="0"/>
        <v>15.373700000000007</v>
      </c>
    </row>
    <row r="48" spans="1:4">
      <c r="A48" s="67">
        <v>39</v>
      </c>
      <c r="B48" s="125">
        <v>-59.593200000000003</v>
      </c>
      <c r="C48" s="124">
        <v>4.5090325658037375E-2</v>
      </c>
      <c r="D48" s="156">
        <f t="shared" si="0"/>
        <v>15.863200000000006</v>
      </c>
    </row>
    <row r="49" spans="1:4">
      <c r="A49" s="67">
        <v>40</v>
      </c>
      <c r="B49" s="123">
        <v>-60.082599999999999</v>
      </c>
      <c r="C49" s="124">
        <v>4.3170894583929573E-2</v>
      </c>
      <c r="D49" s="156">
        <f t="shared" si="0"/>
        <v>16.352600000000002</v>
      </c>
    </row>
    <row r="50" spans="1:4">
      <c r="A50" s="67">
        <v>41</v>
      </c>
      <c r="B50" s="123">
        <v>-60.572099999999999</v>
      </c>
      <c r="C50" s="124">
        <v>4.1295694028879927E-2</v>
      </c>
      <c r="D50" s="156">
        <f t="shared" si="0"/>
        <v>16.842100000000002</v>
      </c>
    </row>
    <row r="51" spans="1:4">
      <c r="A51" s="67">
        <v>42</v>
      </c>
      <c r="B51" s="123">
        <v>-61.061599999999999</v>
      </c>
      <c r="C51" s="124">
        <v>3.9464550539872509E-2</v>
      </c>
      <c r="D51" s="156">
        <f t="shared" si="0"/>
        <v>17.331600000000002</v>
      </c>
    </row>
    <row r="52" spans="1:4">
      <c r="A52" s="68">
        <v>43</v>
      </c>
      <c r="B52" s="123">
        <v>-61.551099999999998</v>
      </c>
      <c r="C52" s="124">
        <v>3.7677464116907332E-2</v>
      </c>
      <c r="D52" s="156">
        <f t="shared" si="0"/>
        <v>17.821100000000001</v>
      </c>
    </row>
    <row r="53" spans="1:4">
      <c r="A53" s="68">
        <v>44</v>
      </c>
      <c r="B53" s="123">
        <v>-61.75</v>
      </c>
      <c r="C53" s="124">
        <v>3.6964225315467669E-2</v>
      </c>
      <c r="D53" s="156">
        <f t="shared" si="0"/>
        <v>18.020000000000003</v>
      </c>
    </row>
    <row r="54" spans="1:4">
      <c r="A54" s="68">
        <v>45</v>
      </c>
      <c r="B54" s="125">
        <v>-62.040500000000002</v>
      </c>
      <c r="C54" s="126">
        <v>3.5934434759984382E-2</v>
      </c>
      <c r="D54" s="156">
        <f t="shared" si="0"/>
        <v>18.310500000000005</v>
      </c>
    </row>
    <row r="55" spans="1:4">
      <c r="A55" s="68">
        <v>46</v>
      </c>
      <c r="B55" s="125">
        <v>-62.53</v>
      </c>
      <c r="C55" s="124">
        <v>3.4235289016087765E-2</v>
      </c>
      <c r="D55" s="156">
        <f t="shared" si="0"/>
        <v>18.800000000000004</v>
      </c>
    </row>
    <row r="56" spans="1:4">
      <c r="A56" s="68">
        <v>47</v>
      </c>
      <c r="B56" s="125">
        <v>-62.987099999999998</v>
      </c>
      <c r="C56" s="124">
        <v>3.2687914661116167E-2</v>
      </c>
      <c r="D56" s="156">
        <f t="shared" si="0"/>
        <v>19.257100000000001</v>
      </c>
    </row>
    <row r="57" spans="1:4">
      <c r="A57" s="68">
        <v>48</v>
      </c>
      <c r="B57" s="125">
        <v>-63.444299999999998</v>
      </c>
      <c r="C57" s="124">
        <v>3.1178526516629806E-2</v>
      </c>
      <c r="D57" s="156">
        <f t="shared" si="0"/>
        <v>19.714300000000001</v>
      </c>
    </row>
    <row r="58" spans="1:4">
      <c r="A58" s="68">
        <v>49</v>
      </c>
      <c r="B58" s="125">
        <v>-63.901400000000002</v>
      </c>
      <c r="C58" s="124">
        <v>2.9706951129612764E-2</v>
      </c>
      <c r="D58" s="156">
        <f t="shared" si="0"/>
        <v>20.171400000000006</v>
      </c>
    </row>
    <row r="59" spans="1:4">
      <c r="A59" s="68">
        <v>50</v>
      </c>
      <c r="B59" s="125">
        <v>-64.358599999999996</v>
      </c>
      <c r="C59" s="124">
        <v>2.8273015047049127E-2</v>
      </c>
      <c r="D59" s="156">
        <f t="shared" si="0"/>
        <v>20.628599999999999</v>
      </c>
    </row>
    <row r="60" spans="1:4">
      <c r="A60" s="68">
        <v>51</v>
      </c>
      <c r="B60" s="125">
        <v>-64.815700000000007</v>
      </c>
      <c r="C60" s="124">
        <v>2.68767182689389E-2</v>
      </c>
      <c r="D60" s="156">
        <f t="shared" si="0"/>
        <v>21.08570000000001</v>
      </c>
    </row>
    <row r="61" spans="1:4">
      <c r="A61" s="68">
        <v>52</v>
      </c>
      <c r="B61" s="125">
        <v>-64.924999999999997</v>
      </c>
      <c r="C61" s="124">
        <v>2.654871861584493E-2</v>
      </c>
      <c r="D61" s="156">
        <f t="shared" si="0"/>
        <v>21.195</v>
      </c>
    </row>
    <row r="62" spans="1:4">
      <c r="A62" s="68">
        <v>53</v>
      </c>
      <c r="B62" s="125">
        <v>-65.272900000000007</v>
      </c>
      <c r="C62" s="124">
        <v>2.5517713889250247E-2</v>
      </c>
      <c r="D62" s="156">
        <f t="shared" si="0"/>
        <v>21.54290000000001</v>
      </c>
    </row>
    <row r="63" spans="1:4">
      <c r="A63" s="68">
        <v>54</v>
      </c>
      <c r="B63" s="125">
        <v>-65.73</v>
      </c>
      <c r="C63" s="124">
        <v>2.4195655001951345E-2</v>
      </c>
      <c r="D63" s="156">
        <f t="shared" si="0"/>
        <v>22.000000000000007</v>
      </c>
    </row>
    <row r="64" spans="1:4">
      <c r="A64" s="68">
        <v>55</v>
      </c>
      <c r="B64" s="125">
        <v>-66.23</v>
      </c>
      <c r="C64" s="124">
        <v>2.2791726291140884E-2</v>
      </c>
      <c r="D64" s="156">
        <f t="shared" si="0"/>
        <v>22.500000000000007</v>
      </c>
    </row>
    <row r="65" spans="1:4">
      <c r="A65" s="68">
        <v>56</v>
      </c>
      <c r="B65" s="125">
        <v>-66.73</v>
      </c>
      <c r="C65" s="124">
        <v>2.1431507740340833E-2</v>
      </c>
      <c r="D65" s="156">
        <f t="shared" si="0"/>
        <v>23.000000000000007</v>
      </c>
    </row>
    <row r="66" spans="1:4">
      <c r="A66" s="68">
        <v>57</v>
      </c>
      <c r="B66" s="125">
        <v>-67.23</v>
      </c>
      <c r="C66" s="124">
        <v>2.011465244351936E-2</v>
      </c>
      <c r="D66" s="156">
        <f t="shared" si="0"/>
        <v>23.500000000000007</v>
      </c>
    </row>
    <row r="67" spans="1:4">
      <c r="A67" s="68">
        <v>58</v>
      </c>
      <c r="B67" s="125">
        <v>-67.73</v>
      </c>
      <c r="C67" s="124">
        <v>1.8840640041628724E-2</v>
      </c>
      <c r="D67" s="156">
        <f t="shared" si="0"/>
        <v>24.000000000000007</v>
      </c>
    </row>
    <row r="68" spans="1:4">
      <c r="A68" s="68">
        <v>59</v>
      </c>
      <c r="B68" s="125">
        <v>-68.099999999999994</v>
      </c>
      <c r="C68" s="124">
        <v>1.7925501929664803E-2</v>
      </c>
      <c r="D68" s="156">
        <f t="shared" si="0"/>
        <v>24.369999999999997</v>
      </c>
    </row>
    <row r="69" spans="1:4">
      <c r="A69" s="68">
        <v>60</v>
      </c>
      <c r="B69" s="125">
        <v>-68.23</v>
      </c>
      <c r="C69" s="124">
        <v>1.7608950175621179E-2</v>
      </c>
      <c r="D69" s="156">
        <f t="shared" si="0"/>
        <v>24.500000000000007</v>
      </c>
    </row>
    <row r="70" spans="1:4">
      <c r="A70" s="68">
        <v>61</v>
      </c>
      <c r="B70" s="125">
        <v>-68.73</v>
      </c>
      <c r="C70" s="124">
        <v>1.6419287975369668E-2</v>
      </c>
      <c r="D70" s="156">
        <f t="shared" si="0"/>
        <v>25.000000000000007</v>
      </c>
    </row>
    <row r="71" spans="1:4">
      <c r="A71" s="68">
        <v>62</v>
      </c>
      <c r="B71" s="125">
        <v>-69.23</v>
      </c>
      <c r="C71" s="124">
        <v>1.5271167772429643E-2</v>
      </c>
      <c r="D71" s="156">
        <f t="shared" si="0"/>
        <v>25.500000000000007</v>
      </c>
    </row>
    <row r="72" spans="1:4">
      <c r="A72" s="68">
        <v>63</v>
      </c>
      <c r="B72" s="125">
        <v>-69.73</v>
      </c>
      <c r="C72" s="124">
        <v>1.4164121243658125E-2</v>
      </c>
      <c r="D72" s="156">
        <f t="shared" si="0"/>
        <v>26.000000000000007</v>
      </c>
    </row>
    <row r="73" spans="1:4">
      <c r="A73" s="68">
        <v>64</v>
      </c>
      <c r="B73" s="125">
        <v>-70.23</v>
      </c>
      <c r="C73" s="119">
        <v>1.3097645375308963E-2</v>
      </c>
      <c r="D73" s="156">
        <f t="shared" si="0"/>
        <v>26.500000000000007</v>
      </c>
    </row>
    <row r="74" spans="1:4">
      <c r="A74" s="68">
        <v>65</v>
      </c>
      <c r="B74" s="125">
        <v>-70.73</v>
      </c>
      <c r="C74" s="119">
        <v>1.20712544989376E-2</v>
      </c>
      <c r="D74" s="156">
        <f t="shared" si="0"/>
        <v>27.000000000000007</v>
      </c>
    </row>
    <row r="75" spans="1:4">
      <c r="A75" s="68">
        <v>66</v>
      </c>
      <c r="B75" s="125">
        <v>-71.23</v>
      </c>
      <c r="C75" s="119">
        <v>1.10844109101947E-2</v>
      </c>
      <c r="D75" s="156">
        <f t="shared" si="0"/>
        <v>27.500000000000007</v>
      </c>
    </row>
    <row r="76" spans="1:4">
      <c r="A76" s="68">
        <v>67</v>
      </c>
      <c r="B76" s="125">
        <v>-71.73</v>
      </c>
      <c r="C76" s="119">
        <v>1.0136594250032523E-2</v>
      </c>
      <c r="D76" s="156">
        <f t="shared" ref="D76:D139" si="1">IF(B76="","",$B$5-B76)</f>
        <v>28.000000000000007</v>
      </c>
    </row>
    <row r="77" spans="1:4">
      <c r="A77" s="68">
        <v>68</v>
      </c>
      <c r="B77" s="125">
        <v>-71.83</v>
      </c>
      <c r="C77" s="119">
        <v>9.9516586444646799E-3</v>
      </c>
      <c r="D77" s="156">
        <f t="shared" si="1"/>
        <v>28.1</v>
      </c>
    </row>
    <row r="78" spans="1:4">
      <c r="A78" s="68">
        <v>69</v>
      </c>
      <c r="B78" s="125">
        <v>-72.28</v>
      </c>
      <c r="C78" s="119">
        <v>9.1403841984302493E-3</v>
      </c>
      <c r="D78" s="156">
        <f t="shared" si="1"/>
        <v>28.550000000000004</v>
      </c>
    </row>
    <row r="79" spans="1:4">
      <c r="A79" s="68">
        <v>70</v>
      </c>
      <c r="B79" s="125">
        <v>-72.73</v>
      </c>
      <c r="C79" s="119">
        <v>8.3634534495468545E-3</v>
      </c>
      <c r="D79" s="156">
        <f t="shared" si="1"/>
        <v>29.000000000000007</v>
      </c>
    </row>
    <row r="80" spans="1:4">
      <c r="A80" s="68">
        <v>71</v>
      </c>
      <c r="B80" s="125">
        <v>-73.180000000000007</v>
      </c>
      <c r="C80" s="119">
        <v>7.6202593122587916E-3</v>
      </c>
      <c r="D80" s="156">
        <f t="shared" si="1"/>
        <v>29.45000000000001</v>
      </c>
    </row>
    <row r="81" spans="1:4">
      <c r="A81" s="68">
        <v>72</v>
      </c>
      <c r="B81" s="125">
        <v>-73.63</v>
      </c>
      <c r="C81" s="119">
        <v>6.9101773557087723E-3</v>
      </c>
      <c r="D81" s="156">
        <f t="shared" si="1"/>
        <v>29.9</v>
      </c>
    </row>
    <row r="82" spans="1:4">
      <c r="A82" s="68">
        <v>73</v>
      </c>
      <c r="B82" s="125">
        <v>-74.08</v>
      </c>
      <c r="C82" s="119">
        <v>6.2325311131347294E-3</v>
      </c>
      <c r="D82" s="156">
        <f t="shared" si="1"/>
        <v>30.35</v>
      </c>
    </row>
    <row r="83" spans="1:4">
      <c r="A83" s="68">
        <v>74</v>
      </c>
      <c r="B83" s="125">
        <v>-74.45</v>
      </c>
      <c r="C83" s="119">
        <v>5.6994753046268583E-3</v>
      </c>
      <c r="D83" s="156">
        <f t="shared" si="1"/>
        <v>30.720000000000006</v>
      </c>
    </row>
    <row r="84" spans="1:4">
      <c r="A84" s="68">
        <v>75</v>
      </c>
      <c r="B84" s="125">
        <v>-74.53</v>
      </c>
      <c r="C84" s="119">
        <v>5.5866614630761882E-3</v>
      </c>
      <c r="D84" s="156">
        <f t="shared" si="1"/>
        <v>30.800000000000004</v>
      </c>
    </row>
    <row r="85" spans="1:4">
      <c r="A85" s="68">
        <v>76</v>
      </c>
      <c r="B85" s="125">
        <v>-74.930000000000007</v>
      </c>
      <c r="C85" s="119">
        <v>5.0398681757079051E-3</v>
      </c>
      <c r="D85" s="156">
        <f t="shared" si="1"/>
        <v>31.20000000000001</v>
      </c>
    </row>
    <row r="86" spans="1:4">
      <c r="A86" s="68">
        <v>77</v>
      </c>
      <c r="B86" s="125">
        <v>-75.33</v>
      </c>
      <c r="C86" s="119">
        <v>4.5193183296474565E-3</v>
      </c>
      <c r="D86" s="156">
        <f t="shared" si="1"/>
        <v>31.6</v>
      </c>
    </row>
    <row r="87" spans="1:4">
      <c r="A87" s="68">
        <v>78</v>
      </c>
      <c r="B87" s="125">
        <v>-75.827299999999994</v>
      </c>
      <c r="C87" s="119">
        <v>3.9132734920428423E-3</v>
      </c>
      <c r="D87" s="156">
        <f t="shared" si="1"/>
        <v>32.097299999999997</v>
      </c>
    </row>
    <row r="88" spans="1:4">
      <c r="A88" s="68">
        <v>79</v>
      </c>
      <c r="B88" s="125">
        <v>-76.3245</v>
      </c>
      <c r="C88" s="119">
        <v>3.3548935432114822E-3</v>
      </c>
      <c r="D88" s="156">
        <f t="shared" si="1"/>
        <v>32.594500000000004</v>
      </c>
    </row>
    <row r="89" spans="1:4">
      <c r="A89" s="68">
        <v>80</v>
      </c>
      <c r="B89" s="125">
        <v>-76.821799999999996</v>
      </c>
      <c r="C89" s="119">
        <v>2.8412991630891978E-3</v>
      </c>
      <c r="D89" s="156">
        <f t="shared" si="1"/>
        <v>33.091799999999999</v>
      </c>
    </row>
    <row r="90" spans="1:4">
      <c r="A90" s="68">
        <v>81</v>
      </c>
      <c r="B90" s="125">
        <v>-77.319100000000006</v>
      </c>
      <c r="C90" s="119">
        <v>2.3696977581197693E-3</v>
      </c>
      <c r="D90" s="156">
        <f t="shared" si="1"/>
        <v>33.589100000000009</v>
      </c>
    </row>
    <row r="91" spans="1:4">
      <c r="A91" s="68">
        <v>82</v>
      </c>
      <c r="B91" s="125">
        <v>-77.816400000000002</v>
      </c>
      <c r="C91" s="119">
        <v>1.9374354971597066E-3</v>
      </c>
      <c r="D91" s="156">
        <f t="shared" si="1"/>
        <v>34.086400000000005</v>
      </c>
    </row>
    <row r="92" spans="1:4">
      <c r="A92" s="68">
        <v>83</v>
      </c>
      <c r="B92" s="125">
        <v>-78.313599999999994</v>
      </c>
      <c r="C92" s="119">
        <v>1.5419209921512509E-3</v>
      </c>
      <c r="D92" s="156">
        <f t="shared" si="1"/>
        <v>34.583599999999997</v>
      </c>
    </row>
    <row r="93" spans="1:4">
      <c r="A93" s="68">
        <v>84</v>
      </c>
      <c r="B93" s="125">
        <v>-78.810900000000004</v>
      </c>
      <c r="C93" s="119">
        <v>1.1807016174493732E-3</v>
      </c>
      <c r="D93" s="156">
        <f t="shared" si="1"/>
        <v>35.080900000000007</v>
      </c>
    </row>
    <row r="94" spans="1:4">
      <c r="A94" s="68">
        <v>85</v>
      </c>
      <c r="B94" s="125">
        <v>-79.308199999999999</v>
      </c>
      <c r="C94" s="119">
        <v>8.5140627032652524E-4</v>
      </c>
      <c r="D94" s="156">
        <f t="shared" si="1"/>
        <v>35.578200000000002</v>
      </c>
    </row>
    <row r="95" spans="1:4">
      <c r="A95" s="68">
        <v>86</v>
      </c>
      <c r="B95" s="125">
        <v>-79.805499999999995</v>
      </c>
      <c r="C95" s="119">
        <v>5.5178526516629805E-4</v>
      </c>
      <c r="D95" s="156">
        <f t="shared" si="1"/>
        <v>36.075499999999998</v>
      </c>
    </row>
    <row r="96" spans="1:4">
      <c r="A96" s="68">
        <v>87</v>
      </c>
      <c r="B96" s="125">
        <v>-80.302700000000002</v>
      </c>
      <c r="C96" s="119">
        <v>2.7969125363167246E-4</v>
      </c>
      <c r="D96" s="156">
        <f t="shared" si="1"/>
        <v>36.572700000000005</v>
      </c>
    </row>
    <row r="97" spans="1:4">
      <c r="A97" s="68">
        <v>88</v>
      </c>
      <c r="B97" s="125">
        <v>-80.8</v>
      </c>
      <c r="C97" s="119">
        <v>3.306309353453883E-5</v>
      </c>
      <c r="D97" s="156">
        <f t="shared" si="1"/>
        <v>37.07</v>
      </c>
    </row>
    <row r="98" spans="1:4">
      <c r="A98" s="68">
        <v>89</v>
      </c>
      <c r="B98" s="125">
        <v>-81.3</v>
      </c>
      <c r="C98" s="119">
        <v>-1.8381336455487621E-4</v>
      </c>
      <c r="D98" s="156">
        <f t="shared" si="1"/>
        <v>37.57</v>
      </c>
    </row>
    <row r="99" spans="1:4">
      <c r="A99" s="68">
        <v>90</v>
      </c>
      <c r="B99" s="125">
        <v>-81.8</v>
      </c>
      <c r="C99" s="119">
        <v>-3.7806860066779411E-4</v>
      </c>
      <c r="D99" s="156">
        <f t="shared" si="1"/>
        <v>38.07</v>
      </c>
    </row>
    <row r="100" spans="1:4">
      <c r="A100" s="68">
        <v>91</v>
      </c>
      <c r="B100" s="125">
        <v>-82.3</v>
      </c>
      <c r="C100" s="119">
        <v>-5.5151120940115351E-4</v>
      </c>
      <c r="D100" s="156">
        <f t="shared" si="1"/>
        <v>38.57</v>
      </c>
    </row>
    <row r="101" spans="1:4">
      <c r="A101" s="68">
        <v>92</v>
      </c>
      <c r="B101" s="125">
        <v>-82.8</v>
      </c>
      <c r="C101" s="119">
        <v>-7.0585317202202856E-4</v>
      </c>
      <c r="D101" s="156">
        <f t="shared" si="1"/>
        <v>39.07</v>
      </c>
    </row>
    <row r="102" spans="1:4">
      <c r="A102" s="68">
        <v>93</v>
      </c>
      <c r="B102" s="125">
        <v>-83.3</v>
      </c>
      <c r="C102" s="119">
        <v>-8.4271453969905893E-4</v>
      </c>
      <c r="D102" s="156">
        <f t="shared" si="1"/>
        <v>39.57</v>
      </c>
    </row>
    <row r="103" spans="1:4">
      <c r="A103" s="68">
        <v>94</v>
      </c>
      <c r="B103" s="125">
        <v>-83.8</v>
      </c>
      <c r="C103" s="119">
        <v>-9.6361822991197256E-4</v>
      </c>
      <c r="D103" s="156">
        <f t="shared" si="1"/>
        <v>40.07</v>
      </c>
    </row>
    <row r="104" spans="1:4">
      <c r="A104" s="68">
        <v>95</v>
      </c>
      <c r="B104" s="125">
        <v>-84.242900000000006</v>
      </c>
      <c r="C104" s="119">
        <v>-1.0521330384632064E-3</v>
      </c>
      <c r="D104" s="156">
        <f t="shared" si="1"/>
        <v>40.512900000000009</v>
      </c>
    </row>
    <row r="105" spans="1:4">
      <c r="A105" s="68">
        <v>96</v>
      </c>
      <c r="B105" s="125">
        <v>-84.685699999999997</v>
      </c>
      <c r="C105" s="119">
        <v>-1.1298417241229781E-3</v>
      </c>
      <c r="D105" s="156">
        <f t="shared" si="1"/>
        <v>40.9557</v>
      </c>
    </row>
    <row r="106" spans="1:4">
      <c r="A106" s="68">
        <v>97</v>
      </c>
      <c r="B106" s="125">
        <v>-85.128600000000006</v>
      </c>
      <c r="C106" s="119">
        <v>-1.1976497116343611E-3</v>
      </c>
      <c r="D106" s="156">
        <f t="shared" si="1"/>
        <v>41.398600000000009</v>
      </c>
    </row>
    <row r="107" spans="1:4">
      <c r="A107" s="68">
        <v>98</v>
      </c>
      <c r="B107" s="125">
        <v>-85.571399999999997</v>
      </c>
      <c r="C107" s="119">
        <v>-1.2564138588959716E-3</v>
      </c>
      <c r="D107" s="156">
        <f t="shared" si="1"/>
        <v>41.8414</v>
      </c>
    </row>
    <row r="108" spans="1:4">
      <c r="A108" s="68">
        <v>99</v>
      </c>
      <c r="B108" s="125">
        <v>-86.014300000000006</v>
      </c>
      <c r="C108" s="119">
        <v>-1.3069459260222887E-3</v>
      </c>
      <c r="D108" s="156">
        <f t="shared" si="1"/>
        <v>42.284300000000009</v>
      </c>
    </row>
    <row r="109" spans="1:4">
      <c r="A109" s="68">
        <v>100</v>
      </c>
      <c r="B109" s="125">
        <v>-86.457099999999997</v>
      </c>
      <c r="C109" s="119">
        <v>-1.3500108408134946E-3</v>
      </c>
      <c r="D109" s="156">
        <f t="shared" si="1"/>
        <v>42.7271</v>
      </c>
    </row>
    <row r="110" spans="1:4">
      <c r="A110" s="68">
        <v>101</v>
      </c>
      <c r="B110" s="125">
        <v>-86.9</v>
      </c>
      <c r="C110" s="119">
        <v>-1.3863301678157928E-3</v>
      </c>
      <c r="D110" s="156">
        <f t="shared" si="1"/>
        <v>43.170000000000009</v>
      </c>
    </row>
    <row r="111" spans="1:4">
      <c r="A111" s="68">
        <v>102</v>
      </c>
      <c r="B111" s="125">
        <v>-87.386600000000001</v>
      </c>
      <c r="C111" s="119">
        <v>-1.4013425263431766E-3</v>
      </c>
      <c r="D111" s="156">
        <f t="shared" si="1"/>
        <v>43.656600000000005</v>
      </c>
    </row>
    <row r="112" spans="1:4">
      <c r="A112" s="68">
        <v>103</v>
      </c>
      <c r="B112" s="125">
        <v>-87.873099999999994</v>
      </c>
      <c r="C112" s="119">
        <v>-1.4091964789037768E-3</v>
      </c>
      <c r="D112" s="156">
        <f t="shared" si="1"/>
        <v>44.143099999999997</v>
      </c>
    </row>
    <row r="113" spans="1:4">
      <c r="A113" s="68">
        <v>104</v>
      </c>
      <c r="B113" s="125">
        <v>-88.359700000000004</v>
      </c>
      <c r="C113" s="119">
        <v>-1.4106847057803217E-3</v>
      </c>
      <c r="D113" s="156">
        <f t="shared" si="1"/>
        <v>44.629700000000007</v>
      </c>
    </row>
    <row r="114" spans="1:4">
      <c r="A114" s="68">
        <v>105</v>
      </c>
      <c r="B114" s="125">
        <v>-88.846199999999996</v>
      </c>
      <c r="C114" s="119">
        <v>-1.4065478513507652E-3</v>
      </c>
      <c r="D114" s="156">
        <f t="shared" si="1"/>
        <v>45.116199999999999</v>
      </c>
    </row>
    <row r="115" spans="1:4">
      <c r="A115" s="68">
        <v>106</v>
      </c>
      <c r="B115" s="125">
        <v>-89.332800000000006</v>
      </c>
      <c r="C115" s="119">
        <v>-1.3974727895581284E-3</v>
      </c>
      <c r="D115" s="156">
        <f t="shared" si="1"/>
        <v>45.602800000000009</v>
      </c>
    </row>
    <row r="116" spans="1:4">
      <c r="A116" s="68">
        <v>107</v>
      </c>
      <c r="B116" s="125">
        <v>-89.819299999999998</v>
      </c>
      <c r="C116" s="119">
        <v>-1.3840926239104981E-3</v>
      </c>
      <c r="D116" s="156">
        <f t="shared" si="1"/>
        <v>46.089300000000001</v>
      </c>
    </row>
    <row r="117" spans="1:4">
      <c r="A117" s="68">
        <v>108</v>
      </c>
      <c r="B117" s="125">
        <v>-90.305899999999994</v>
      </c>
      <c r="C117" s="119">
        <v>-1.3669988291921424E-3</v>
      </c>
      <c r="D117" s="156">
        <f t="shared" si="1"/>
        <v>46.575899999999997</v>
      </c>
    </row>
    <row r="118" spans="1:4">
      <c r="A118" s="68">
        <v>109</v>
      </c>
      <c r="B118" s="125">
        <v>-90.427000000000007</v>
      </c>
      <c r="C118" s="119">
        <v>-1.3628082043276525E-3</v>
      </c>
      <c r="D118" s="156">
        <f t="shared" si="1"/>
        <v>46.69700000000001</v>
      </c>
    </row>
    <row r="119" spans="1:4">
      <c r="A119" s="68">
        <v>110</v>
      </c>
      <c r="B119" s="125">
        <v>-90.792400000000001</v>
      </c>
      <c r="C119" s="119">
        <v>-1.3467377824031915E-3</v>
      </c>
      <c r="D119" s="156">
        <f t="shared" si="1"/>
        <v>47.062400000000004</v>
      </c>
    </row>
    <row r="120" spans="1:4">
      <c r="A120" s="68">
        <v>111</v>
      </c>
      <c r="B120" s="125">
        <v>-91.278999999999996</v>
      </c>
      <c r="C120" s="119">
        <v>-1.3238124972897965E-3</v>
      </c>
      <c r="D120" s="156">
        <f t="shared" si="1"/>
        <v>47.548999999999999</v>
      </c>
    </row>
    <row r="121" spans="1:4">
      <c r="A121" s="68">
        <v>112</v>
      </c>
      <c r="B121" s="125">
        <v>-91.765500000000003</v>
      </c>
      <c r="C121" s="119">
        <v>-1.2986912969949263E-3</v>
      </c>
      <c r="D121" s="156">
        <f t="shared" si="1"/>
        <v>48.035500000000006</v>
      </c>
    </row>
    <row r="122" spans="1:4">
      <c r="A122" s="68">
        <v>113</v>
      </c>
      <c r="B122" s="125">
        <v>-92.252099999999999</v>
      </c>
      <c r="C122" s="119">
        <v>-1.271809548588526E-3</v>
      </c>
      <c r="D122" s="156">
        <f t="shared" si="1"/>
        <v>48.522100000000002</v>
      </c>
    </row>
    <row r="123" spans="1:4">
      <c r="A123" s="68">
        <v>114</v>
      </c>
      <c r="B123" s="125">
        <v>-92.738600000000005</v>
      </c>
      <c r="C123" s="119">
        <v>-1.2435644594770391E-3</v>
      </c>
      <c r="D123" s="156">
        <f t="shared" si="1"/>
        <v>49.008600000000008</v>
      </c>
    </row>
    <row r="124" spans="1:4">
      <c r="A124" s="68">
        <v>115</v>
      </c>
      <c r="B124" s="125">
        <v>-93.225200000000001</v>
      </c>
      <c r="C124" s="119">
        <v>-1.2143272191145224E-3</v>
      </c>
      <c r="D124" s="156">
        <f t="shared" si="1"/>
        <v>49.495200000000004</v>
      </c>
    </row>
    <row r="125" spans="1:4">
      <c r="A125" s="68">
        <v>116</v>
      </c>
      <c r="B125" s="125">
        <v>-93.711699999999993</v>
      </c>
      <c r="C125" s="119">
        <v>-1.1844395299423268E-3</v>
      </c>
      <c r="D125" s="156">
        <f t="shared" si="1"/>
        <v>49.981699999999996</v>
      </c>
    </row>
    <row r="126" spans="1:4">
      <c r="A126" s="68">
        <v>117</v>
      </c>
      <c r="B126" s="125">
        <v>-93.953999999999994</v>
      </c>
      <c r="C126" s="119">
        <v>-1.1700724166341442E-3</v>
      </c>
      <c r="D126" s="156">
        <f t="shared" si="1"/>
        <v>50.223999999999997</v>
      </c>
    </row>
    <row r="127" spans="1:4">
      <c r="A127" s="68">
        <v>118</v>
      </c>
      <c r="B127" s="125">
        <v>-94.198300000000003</v>
      </c>
      <c r="C127" s="119">
        <v>-1.1542170764494168E-3</v>
      </c>
      <c r="D127" s="156">
        <f t="shared" si="1"/>
        <v>50.468300000000006</v>
      </c>
    </row>
    <row r="128" spans="1:4">
      <c r="A128" s="68">
        <v>119</v>
      </c>
      <c r="B128" s="119">
        <v>-94.684799999999996</v>
      </c>
      <c r="C128" s="119">
        <v>-1.1239547287628462E-3</v>
      </c>
      <c r="D128" s="156">
        <f t="shared" si="1"/>
        <v>50.954799999999999</v>
      </c>
    </row>
    <row r="129" spans="1:4">
      <c r="A129" s="68">
        <v>120</v>
      </c>
      <c r="B129" s="119">
        <v>-95.171400000000006</v>
      </c>
      <c r="C129" s="119">
        <v>-1.0939248081176011E-3</v>
      </c>
      <c r="D129" s="156">
        <f t="shared" si="1"/>
        <v>51.441400000000009</v>
      </c>
    </row>
    <row r="130" spans="1:4">
      <c r="A130" s="68">
        <v>121</v>
      </c>
      <c r="B130" s="119">
        <v>-95.657899999999998</v>
      </c>
      <c r="C130" s="119">
        <v>-1.0643770868565977E-3</v>
      </c>
      <c r="D130" s="156">
        <f t="shared" si="1"/>
        <v>51.927900000000001</v>
      </c>
    </row>
    <row r="131" spans="1:4">
      <c r="A131" s="68">
        <v>122</v>
      </c>
      <c r="B131" s="119">
        <v>-96.144499999999994</v>
      </c>
      <c r="C131" s="119">
        <v>-1.0355457265513203E-3</v>
      </c>
      <c r="D131" s="156">
        <f t="shared" si="1"/>
        <v>52.414499999999997</v>
      </c>
    </row>
    <row r="132" spans="1:4">
      <c r="A132" s="68">
        <v>123</v>
      </c>
      <c r="B132" s="119">
        <v>-96.631</v>
      </c>
      <c r="C132" s="119">
        <v>-1.0076510125319803E-3</v>
      </c>
      <c r="D132" s="156">
        <f t="shared" si="1"/>
        <v>52.901000000000003</v>
      </c>
    </row>
    <row r="133" spans="1:4">
      <c r="A133" s="68">
        <v>124</v>
      </c>
      <c r="B133" s="119">
        <v>-97.117599999999996</v>
      </c>
      <c r="C133" s="119">
        <v>-9.8089415029703822E-4</v>
      </c>
      <c r="D133" s="156">
        <f t="shared" si="1"/>
        <v>53.387599999999999</v>
      </c>
    </row>
    <row r="134" spans="1:4">
      <c r="A134" s="68">
        <v>125</v>
      </c>
      <c r="B134" s="119">
        <v>-97.481999999999999</v>
      </c>
      <c r="C134" s="119">
        <v>-9.621178613243137E-4</v>
      </c>
      <c r="D134" s="156">
        <f t="shared" si="1"/>
        <v>53.752000000000002</v>
      </c>
    </row>
    <row r="135" spans="1:4">
      <c r="A135" s="68">
        <v>126</v>
      </c>
      <c r="B135" s="119">
        <v>-97.604100000000003</v>
      </c>
      <c r="C135" s="119">
        <v>-9.5546593816399979E-4</v>
      </c>
      <c r="D135" s="156">
        <f t="shared" si="1"/>
        <v>53.874100000000006</v>
      </c>
    </row>
    <row r="136" spans="1:4">
      <c r="A136" s="68">
        <v>127</v>
      </c>
      <c r="B136" s="119">
        <v>-98.090699999999998</v>
      </c>
      <c r="C136" s="119">
        <v>-9.3154503273925671E-4</v>
      </c>
      <c r="D136" s="156">
        <f t="shared" si="1"/>
        <v>54.360700000000001</v>
      </c>
    </row>
    <row r="137" spans="1:4">
      <c r="A137" s="68">
        <v>128</v>
      </c>
      <c r="B137" s="119">
        <v>-98.577200000000005</v>
      </c>
      <c r="C137" s="119">
        <v>-9.0929794891808668E-4</v>
      </c>
      <c r="D137" s="156">
        <f t="shared" si="1"/>
        <v>54.847200000000008</v>
      </c>
    </row>
    <row r="138" spans="1:4">
      <c r="A138" s="68">
        <v>129</v>
      </c>
      <c r="B138" s="119">
        <v>-99.063800000000001</v>
      </c>
      <c r="C138" s="119">
        <v>-8.8888426347513119E-4</v>
      </c>
      <c r="D138" s="156">
        <f t="shared" si="1"/>
        <v>55.333800000000004</v>
      </c>
    </row>
    <row r="139" spans="1:4">
      <c r="A139" s="68">
        <v>130</v>
      </c>
      <c r="B139" s="119">
        <v>-99.550299999999993</v>
      </c>
      <c r="C139" s="119">
        <v>-8.7045488053423526E-4</v>
      </c>
      <c r="D139" s="156">
        <f t="shared" si="1"/>
        <v>55.820299999999996</v>
      </c>
    </row>
    <row r="140" spans="1:4">
      <c r="A140" s="68">
        <v>131</v>
      </c>
      <c r="B140" s="119">
        <v>-100.03700000000001</v>
      </c>
      <c r="C140" s="119">
        <v>-8.5415203156844876E-4</v>
      </c>
      <c r="D140" s="156">
        <f t="shared" ref="D140:D154" si="2">IF(B140="","",$B$5-B140)</f>
        <v>56.307000000000009</v>
      </c>
    </row>
    <row r="141" spans="1:4">
      <c r="A141" s="68">
        <v>132</v>
      </c>
      <c r="B141" s="119">
        <v>-100.523</v>
      </c>
      <c r="C141" s="119">
        <v>-8.4011274446034413E-4</v>
      </c>
      <c r="D141" s="156">
        <f t="shared" si="2"/>
        <v>56.792999999999999</v>
      </c>
    </row>
    <row r="142" spans="1:4">
      <c r="A142" s="68">
        <v>133</v>
      </c>
      <c r="B142" s="119">
        <v>-101.01</v>
      </c>
      <c r="C142" s="119">
        <v>-8.2847057803217539E-4</v>
      </c>
      <c r="D142" s="156">
        <f t="shared" si="2"/>
        <v>57.280000000000008</v>
      </c>
    </row>
    <row r="143" spans="1:4">
      <c r="A143" s="68">
        <v>134</v>
      </c>
      <c r="B143" s="119">
        <v>-101.485</v>
      </c>
      <c r="C143" s="119">
        <v>-8.278166601621786E-4</v>
      </c>
      <c r="D143" s="156">
        <f t="shared" si="2"/>
        <v>57.755000000000003</v>
      </c>
    </row>
    <row r="144" spans="1:4">
      <c r="A144" s="68">
        <v>135</v>
      </c>
      <c r="B144" s="119">
        <v>-101.961</v>
      </c>
      <c r="C144" s="119">
        <v>-8.292129569402888E-4</v>
      </c>
      <c r="D144" s="156">
        <f t="shared" si="2"/>
        <v>58.231000000000002</v>
      </c>
    </row>
    <row r="145" spans="1:4">
      <c r="A145" s="68">
        <v>136</v>
      </c>
      <c r="B145" s="119">
        <v>-102.43600000000001</v>
      </c>
      <c r="C145" s="119">
        <v>-8.3277221282685051E-4</v>
      </c>
      <c r="D145" s="156">
        <f t="shared" si="2"/>
        <v>58.70600000000001</v>
      </c>
    </row>
    <row r="146" spans="1:4">
      <c r="A146" s="68">
        <v>137</v>
      </c>
      <c r="B146" s="119">
        <v>-102.911</v>
      </c>
      <c r="C146" s="119">
        <v>-8.3861237587268549E-4</v>
      </c>
      <c r="D146" s="156">
        <f t="shared" si="2"/>
        <v>59.181000000000004</v>
      </c>
    </row>
    <row r="147" spans="1:4">
      <c r="A147" s="68">
        <v>138</v>
      </c>
      <c r="B147" s="119">
        <v>-103.387</v>
      </c>
      <c r="C147" s="119">
        <v>-8.4683925241750124E-4</v>
      </c>
      <c r="D147" s="156">
        <f t="shared" si="2"/>
        <v>59.657000000000004</v>
      </c>
    </row>
    <row r="148" spans="1:4">
      <c r="A148" s="68">
        <v>139</v>
      </c>
      <c r="B148" s="119">
        <v>-103.86199999999999</v>
      </c>
      <c r="C148" s="119">
        <v>-8.575621178613243E-4</v>
      </c>
      <c r="D148" s="156">
        <f t="shared" si="2"/>
        <v>60.131999999999998</v>
      </c>
    </row>
    <row r="149" spans="1:4">
      <c r="A149" s="68">
        <v>140</v>
      </c>
      <c r="B149" s="119">
        <v>-104.318</v>
      </c>
      <c r="C149" s="119">
        <v>-8.7344521052859796E-4</v>
      </c>
      <c r="D149" s="156">
        <f t="shared" si="2"/>
        <v>60.588000000000001</v>
      </c>
    </row>
    <row r="150" spans="1:4">
      <c r="A150" s="68">
        <v>141</v>
      </c>
      <c r="B150" s="119">
        <v>-104.77500000000001</v>
      </c>
      <c r="C150" s="119">
        <v>-8.9132821646936374E-4</v>
      </c>
      <c r="D150" s="156">
        <f t="shared" si="2"/>
        <v>61.045000000000009</v>
      </c>
    </row>
    <row r="151" spans="1:4">
      <c r="A151" s="68">
        <v>142</v>
      </c>
      <c r="B151" s="119">
        <v>-105.23099999999999</v>
      </c>
      <c r="C151" s="119">
        <v>-9.1128918954078305E-4</v>
      </c>
      <c r="D151" s="156">
        <f t="shared" si="2"/>
        <v>61.500999999999998</v>
      </c>
    </row>
    <row r="152" spans="1:4">
      <c r="A152" s="68">
        <v>143</v>
      </c>
      <c r="B152" s="119">
        <v>-105.687</v>
      </c>
      <c r="C152" s="119">
        <v>-9.333975109492215E-4</v>
      </c>
      <c r="D152" s="156">
        <f t="shared" si="2"/>
        <v>61.957000000000001</v>
      </c>
    </row>
    <row r="153" spans="1:4">
      <c r="A153" s="68">
        <v>144</v>
      </c>
      <c r="B153" s="119">
        <v>-106.14400000000001</v>
      </c>
      <c r="C153" s="119">
        <v>-9.577277654915224E-4</v>
      </c>
      <c r="D153" s="156">
        <f t="shared" si="2"/>
        <v>62.414000000000009</v>
      </c>
    </row>
    <row r="154" spans="1:4">
      <c r="A154" s="68">
        <v>145</v>
      </c>
      <c r="B154" s="119">
        <v>-106.6</v>
      </c>
      <c r="C154" s="119">
        <v>-9.8434586531373296E-4</v>
      </c>
      <c r="D154" s="156">
        <f t="shared" si="2"/>
        <v>62.87</v>
      </c>
    </row>
    <row r="155" spans="1:4">
      <c r="A155" s="68"/>
      <c r="B155" s="119"/>
      <c r="C155" s="119"/>
      <c r="D155" s="156"/>
    </row>
    <row r="156" spans="1:4">
      <c r="A156" s="68"/>
      <c r="B156" s="119"/>
      <c r="C156" s="119"/>
      <c r="D156" s="156"/>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56"/>
  <sheetViews>
    <sheetView workbookViewId="0">
      <selection activeCell="C156" sqref="C156"/>
    </sheetView>
  </sheetViews>
  <sheetFormatPr defaultRowHeight="14.5"/>
  <cols>
    <col min="1" max="1" width="13.1796875" customWidth="1"/>
    <col min="3" max="3" width="22.54296875" customWidth="1"/>
    <col min="4" max="4" width="25.54296875" customWidth="1"/>
  </cols>
  <sheetData>
    <row r="1" spans="1:4">
      <c r="A1" t="s">
        <v>117</v>
      </c>
    </row>
    <row r="2" spans="1:4">
      <c r="A2" s="150" t="s">
        <v>166</v>
      </c>
    </row>
    <row r="3" spans="1:4">
      <c r="A3" s="150" t="s">
        <v>167</v>
      </c>
    </row>
    <row r="4" spans="1:4">
      <c r="A4" s="118"/>
    </row>
    <row r="5" spans="1:4">
      <c r="A5" t="str">
        <f>'1.1 Input - General'!A11</f>
        <v>Mudline level</v>
      </c>
      <c r="B5" s="153">
        <f>'1.1 Input - General'!$B$11</f>
        <v>-43.73</v>
      </c>
      <c r="C5" t="str">
        <f>'1.1 Input - General'!$D$11</f>
        <v>[mMSL]</v>
      </c>
    </row>
    <row r="8" spans="1:4" ht="65.25" customHeight="1">
      <c r="A8" s="78" t="s">
        <v>86</v>
      </c>
      <c r="B8" s="70" t="s">
        <v>75</v>
      </c>
      <c r="C8" s="78" t="s">
        <v>142</v>
      </c>
      <c r="D8" s="78" t="s">
        <v>87</v>
      </c>
    </row>
    <row r="9" spans="1:4">
      <c r="A9" t="s">
        <v>62</v>
      </c>
      <c r="B9" s="172" t="str">
        <f>C5</f>
        <v>[mMSL]</v>
      </c>
      <c r="C9" s="64" t="s">
        <v>62</v>
      </c>
      <c r="D9" t="s">
        <v>71</v>
      </c>
    </row>
    <row r="10" spans="1:4">
      <c r="A10" s="67">
        <v>1</v>
      </c>
      <c r="B10" s="123">
        <v>-43.73</v>
      </c>
      <c r="C10" s="119">
        <v>-0.55815193222117054</v>
      </c>
      <c r="D10" s="156">
        <f>IF(B10="","",$B$5-B10)</f>
        <v>0</v>
      </c>
    </row>
    <row r="11" spans="1:4">
      <c r="A11" s="67">
        <v>2</v>
      </c>
      <c r="B11" s="123">
        <v>-44.23</v>
      </c>
      <c r="C11" s="119">
        <v>-0.54717949302712743</v>
      </c>
      <c r="D11" s="156">
        <f t="shared" ref="D11:D74" si="0">IF(B11="","",$B$5-B11)</f>
        <v>0.5</v>
      </c>
    </row>
    <row r="12" spans="1:4">
      <c r="A12" s="67">
        <v>3</v>
      </c>
      <c r="B12" s="123">
        <v>-44.73</v>
      </c>
      <c r="C12" s="119">
        <v>-0.53620135238377598</v>
      </c>
      <c r="D12" s="156">
        <f t="shared" si="0"/>
        <v>1</v>
      </c>
    </row>
    <row r="13" spans="1:4">
      <c r="A13" s="67">
        <v>4</v>
      </c>
      <c r="B13" s="123">
        <v>-45.23</v>
      </c>
      <c r="C13" s="119">
        <v>-0.52525456971162077</v>
      </c>
      <c r="D13" s="156">
        <f t="shared" si="0"/>
        <v>1.5</v>
      </c>
    </row>
    <row r="14" spans="1:4">
      <c r="A14" s="67">
        <v>5</v>
      </c>
      <c r="B14" s="123">
        <v>-45.73</v>
      </c>
      <c r="C14" s="119">
        <v>-0.51430778703946545</v>
      </c>
      <c r="D14" s="156">
        <f t="shared" si="0"/>
        <v>2</v>
      </c>
    </row>
    <row r="15" spans="1:4">
      <c r="A15" s="67">
        <v>6</v>
      </c>
      <c r="B15" s="123">
        <v>-45.85</v>
      </c>
      <c r="C15" s="119">
        <v>-0.51168226963294072</v>
      </c>
      <c r="D15" s="156">
        <f t="shared" si="0"/>
        <v>2.1200000000000045</v>
      </c>
    </row>
    <row r="16" spans="1:4">
      <c r="A16" s="67">
        <v>7</v>
      </c>
      <c r="B16" s="123">
        <v>-46.33</v>
      </c>
      <c r="C16" s="119">
        <v>-0.50121725942734652</v>
      </c>
      <c r="D16" s="156">
        <f t="shared" si="0"/>
        <v>2.6000000000000014</v>
      </c>
    </row>
    <row r="17" spans="1:4">
      <c r="A17" s="67">
        <v>8</v>
      </c>
      <c r="B17" s="123">
        <v>-46.81</v>
      </c>
      <c r="C17" s="119">
        <v>-0.49076935356967744</v>
      </c>
      <c r="D17" s="156">
        <f t="shared" si="0"/>
        <v>3.0800000000000054</v>
      </c>
    </row>
    <row r="18" spans="1:4">
      <c r="A18" s="67">
        <v>9</v>
      </c>
      <c r="B18" s="123">
        <v>-47.29</v>
      </c>
      <c r="C18" s="119">
        <v>-0.48033855205993375</v>
      </c>
      <c r="D18" s="156">
        <f t="shared" si="0"/>
        <v>3.5600000000000023</v>
      </c>
    </row>
    <row r="19" spans="1:4">
      <c r="A19" s="67">
        <v>10</v>
      </c>
      <c r="B19" s="123">
        <v>-47.77</v>
      </c>
      <c r="C19" s="119">
        <v>-0.4699334070720777</v>
      </c>
      <c r="D19" s="156">
        <f t="shared" si="0"/>
        <v>4.0400000000000063</v>
      </c>
    </row>
    <row r="20" spans="1:4">
      <c r="A20" s="67">
        <v>11</v>
      </c>
      <c r="B20" s="123">
        <v>-48.25</v>
      </c>
      <c r="C20" s="119">
        <v>-0.45955676933076389</v>
      </c>
      <c r="D20" s="156">
        <f t="shared" si="0"/>
        <v>4.5200000000000031</v>
      </c>
    </row>
    <row r="21" spans="1:4">
      <c r="A21" s="67">
        <v>12</v>
      </c>
      <c r="B21" s="123">
        <v>-48.73</v>
      </c>
      <c r="C21" s="119">
        <v>-0.44920863883599216</v>
      </c>
      <c r="D21" s="156">
        <f t="shared" si="0"/>
        <v>5</v>
      </c>
    </row>
    <row r="22" spans="1:4">
      <c r="A22" s="67">
        <v>13</v>
      </c>
      <c r="B22" s="123">
        <v>-49.05</v>
      </c>
      <c r="C22" s="119">
        <v>-0.44233269097004463</v>
      </c>
      <c r="D22" s="156">
        <f t="shared" si="0"/>
        <v>5.32</v>
      </c>
    </row>
    <row r="23" spans="1:4">
      <c r="A23" s="67">
        <v>14</v>
      </c>
      <c r="B23" s="123">
        <v>-49.466000000000001</v>
      </c>
      <c r="C23" s="119">
        <v>-0.43344413149822686</v>
      </c>
      <c r="D23" s="156">
        <f t="shared" si="0"/>
        <v>5.7360000000000042</v>
      </c>
    </row>
    <row r="24" spans="1:4">
      <c r="A24" s="67">
        <v>15</v>
      </c>
      <c r="B24" s="123">
        <v>-49.881999999999998</v>
      </c>
      <c r="C24" s="119">
        <v>-0.42458978072225967</v>
      </c>
      <c r="D24" s="156">
        <f t="shared" si="0"/>
        <v>6.152000000000001</v>
      </c>
    </row>
    <row r="25" spans="1:4">
      <c r="A25" s="67">
        <v>16</v>
      </c>
      <c r="B25" s="123">
        <v>-50.298000000000002</v>
      </c>
      <c r="C25" s="119">
        <v>-0.41576678791748867</v>
      </c>
      <c r="D25" s="156">
        <f t="shared" si="0"/>
        <v>6.5680000000000049</v>
      </c>
    </row>
    <row r="26" spans="1:4">
      <c r="A26" s="67">
        <v>17</v>
      </c>
      <c r="B26" s="123">
        <v>-50.713999999999999</v>
      </c>
      <c r="C26" s="119">
        <v>-0.40697800380856813</v>
      </c>
      <c r="D26" s="156">
        <f t="shared" si="0"/>
        <v>6.9840000000000018</v>
      </c>
    </row>
    <row r="27" spans="1:4">
      <c r="A27" s="67">
        <v>18</v>
      </c>
      <c r="B27" s="123">
        <v>-51.13</v>
      </c>
      <c r="C27" s="119">
        <v>-0.3982319805694608</v>
      </c>
      <c r="D27" s="156">
        <f t="shared" si="0"/>
        <v>7.4000000000000057</v>
      </c>
    </row>
    <row r="28" spans="1:4">
      <c r="A28" s="67">
        <v>19</v>
      </c>
      <c r="B28" s="123">
        <v>-51.55</v>
      </c>
      <c r="C28" s="119">
        <v>-0.38944319646054032</v>
      </c>
      <c r="D28" s="156">
        <f t="shared" si="0"/>
        <v>7.82</v>
      </c>
    </row>
    <row r="29" spans="1:4">
      <c r="A29" s="67">
        <v>20</v>
      </c>
      <c r="B29" s="123">
        <v>-51.97</v>
      </c>
      <c r="C29" s="119">
        <v>-0.38070287467074138</v>
      </c>
      <c r="D29" s="156">
        <f t="shared" si="0"/>
        <v>8.240000000000002</v>
      </c>
    </row>
    <row r="30" spans="1:4">
      <c r="A30" s="67">
        <v>21</v>
      </c>
      <c r="B30" s="123">
        <v>-52.225000000000001</v>
      </c>
      <c r="C30" s="119">
        <v>-0.37542048188649557</v>
      </c>
      <c r="D30" s="156">
        <f t="shared" si="0"/>
        <v>8.4950000000000045</v>
      </c>
    </row>
    <row r="31" spans="1:4">
      <c r="A31" s="67">
        <v>22</v>
      </c>
      <c r="B31" s="123">
        <v>-52.39</v>
      </c>
      <c r="C31" s="119">
        <v>-0.37201386592471808</v>
      </c>
      <c r="D31" s="156">
        <f t="shared" si="0"/>
        <v>8.6600000000000037</v>
      </c>
    </row>
    <row r="32" spans="1:4">
      <c r="A32" s="67">
        <v>23</v>
      </c>
      <c r="B32" s="123">
        <v>-52.81</v>
      </c>
      <c r="C32" s="119">
        <v>-0.3633761702224706</v>
      </c>
      <c r="D32" s="156">
        <f t="shared" si="0"/>
        <v>9.0800000000000054</v>
      </c>
    </row>
    <row r="33" spans="1:4">
      <c r="A33" s="67">
        <v>24</v>
      </c>
      <c r="B33" s="123">
        <v>-53.23</v>
      </c>
      <c r="C33" s="119">
        <v>-0.35479833973796138</v>
      </c>
      <c r="D33" s="156">
        <f t="shared" si="0"/>
        <v>9.5</v>
      </c>
    </row>
    <row r="34" spans="1:4">
      <c r="A34" s="67">
        <v>25</v>
      </c>
      <c r="B34" s="123">
        <v>-53.719499999999996</v>
      </c>
      <c r="C34" s="119">
        <v>-0.34487211649201233</v>
      </c>
      <c r="D34" s="156">
        <f t="shared" si="0"/>
        <v>9.9894999999999996</v>
      </c>
    </row>
    <row r="35" spans="1:4">
      <c r="A35" s="67">
        <v>26</v>
      </c>
      <c r="B35" s="123">
        <v>-54.2089</v>
      </c>
      <c r="C35" s="119">
        <v>-0.33503141498568939</v>
      </c>
      <c r="D35" s="156">
        <f t="shared" si="0"/>
        <v>10.478900000000003</v>
      </c>
    </row>
    <row r="36" spans="1:4">
      <c r="A36" s="67">
        <v>27</v>
      </c>
      <c r="B36" s="123">
        <v>-54.698399999999999</v>
      </c>
      <c r="C36" s="119">
        <v>-0.32527623521899268</v>
      </c>
      <c r="D36" s="156">
        <f t="shared" si="0"/>
        <v>10.968400000000003</v>
      </c>
    </row>
    <row r="37" spans="1:4">
      <c r="A37" s="67">
        <v>28</v>
      </c>
      <c r="B37" s="123">
        <v>-55.187899999999999</v>
      </c>
      <c r="C37" s="119">
        <v>-0.31561512936588482</v>
      </c>
      <c r="D37" s="156">
        <f t="shared" si="0"/>
        <v>11.457900000000002</v>
      </c>
    </row>
    <row r="38" spans="1:4">
      <c r="A38" s="67">
        <v>29</v>
      </c>
      <c r="B38" s="123">
        <v>-55.4</v>
      </c>
      <c r="C38" s="119">
        <v>-0.31146162354470508</v>
      </c>
      <c r="D38" s="156">
        <f t="shared" si="0"/>
        <v>11.670000000000002</v>
      </c>
    </row>
    <row r="39" spans="1:4">
      <c r="A39" s="67">
        <v>30</v>
      </c>
      <c r="B39" s="123">
        <v>-55.677399999999999</v>
      </c>
      <c r="C39" s="119">
        <v>-0.30605094815102002</v>
      </c>
      <c r="D39" s="156">
        <f t="shared" si="0"/>
        <v>11.947400000000002</v>
      </c>
    </row>
    <row r="40" spans="1:4">
      <c r="A40" s="67">
        <v>31</v>
      </c>
      <c r="B40" s="123">
        <v>-56.166800000000002</v>
      </c>
      <c r="C40" s="119">
        <v>-0.29658654229905246</v>
      </c>
      <c r="D40" s="156">
        <f t="shared" si="0"/>
        <v>12.436800000000005</v>
      </c>
    </row>
    <row r="41" spans="1:4">
      <c r="A41" s="67">
        <v>32</v>
      </c>
      <c r="B41" s="123">
        <v>-56.656300000000002</v>
      </c>
      <c r="C41" s="119">
        <v>-0.2872247625346363</v>
      </c>
      <c r="D41" s="156">
        <f t="shared" si="0"/>
        <v>12.926300000000005</v>
      </c>
    </row>
    <row r="42" spans="1:4">
      <c r="A42" s="67">
        <v>33</v>
      </c>
      <c r="B42" s="123">
        <v>-57.145800000000001</v>
      </c>
      <c r="C42" s="119">
        <v>-0.27797216552447634</v>
      </c>
      <c r="D42" s="156">
        <f t="shared" si="0"/>
        <v>13.415800000000004</v>
      </c>
    </row>
    <row r="43" spans="1:4">
      <c r="A43" s="67">
        <v>34</v>
      </c>
      <c r="B43" s="123">
        <v>-57.635300000000001</v>
      </c>
      <c r="C43" s="119">
        <v>-0.26883017663089959</v>
      </c>
      <c r="D43" s="156">
        <f t="shared" si="0"/>
        <v>13.905300000000004</v>
      </c>
    </row>
    <row r="44" spans="1:4">
      <c r="A44" s="67">
        <v>35</v>
      </c>
      <c r="B44" s="123">
        <v>-58.124699999999997</v>
      </c>
      <c r="C44" s="119">
        <v>-0.25980250179595654</v>
      </c>
      <c r="D44" s="156">
        <f t="shared" si="0"/>
        <v>14.3947</v>
      </c>
    </row>
    <row r="45" spans="1:4">
      <c r="A45" s="67">
        <v>36</v>
      </c>
      <c r="B45" s="123">
        <v>-58.575000000000003</v>
      </c>
      <c r="C45" s="119">
        <v>-0.25160296247306069</v>
      </c>
      <c r="D45" s="156">
        <f t="shared" si="0"/>
        <v>14.845000000000006</v>
      </c>
    </row>
    <row r="46" spans="1:4">
      <c r="A46" s="68">
        <v>37</v>
      </c>
      <c r="B46" s="125">
        <v>-58.614199999999997</v>
      </c>
      <c r="C46" s="119">
        <v>-0.25089284696169772</v>
      </c>
      <c r="D46" s="156">
        <f t="shared" si="0"/>
        <v>14.8842</v>
      </c>
    </row>
    <row r="47" spans="1:4">
      <c r="A47" s="67">
        <v>38</v>
      </c>
      <c r="B47" s="123">
        <v>-59.103700000000003</v>
      </c>
      <c r="C47" s="119">
        <v>-0.2421043479252426</v>
      </c>
      <c r="D47" s="156">
        <f t="shared" si="0"/>
        <v>15.373700000000007</v>
      </c>
    </row>
    <row r="48" spans="1:4">
      <c r="A48" s="67">
        <v>39</v>
      </c>
      <c r="B48" s="123">
        <v>-59.593200000000003</v>
      </c>
      <c r="C48" s="119">
        <v>-0.23343957033878016</v>
      </c>
      <c r="D48" s="156">
        <f t="shared" si="0"/>
        <v>15.863200000000006</v>
      </c>
    </row>
    <row r="49" spans="1:4">
      <c r="A49" s="67">
        <v>40</v>
      </c>
      <c r="B49" s="123">
        <v>-60.082599999999999</v>
      </c>
      <c r="C49" s="119">
        <v>-0.22490164999942988</v>
      </c>
      <c r="D49" s="156">
        <f t="shared" si="0"/>
        <v>16.352600000000002</v>
      </c>
    </row>
    <row r="50" spans="1:4">
      <c r="A50" s="67">
        <v>41</v>
      </c>
      <c r="B50" s="123">
        <v>-60.572099999999999</v>
      </c>
      <c r="C50" s="119">
        <v>-0.216493437631846</v>
      </c>
      <c r="D50" s="156">
        <f t="shared" si="0"/>
        <v>16.842100000000002</v>
      </c>
    </row>
    <row r="51" spans="1:4">
      <c r="A51" s="67">
        <v>42</v>
      </c>
      <c r="B51" s="123">
        <v>-61.061599999999999</v>
      </c>
      <c r="C51" s="119">
        <v>-0.20821721381575198</v>
      </c>
      <c r="D51" s="156">
        <f t="shared" si="0"/>
        <v>17.331600000000002</v>
      </c>
    </row>
    <row r="52" spans="1:4">
      <c r="A52" s="68">
        <v>43</v>
      </c>
      <c r="B52" s="147">
        <v>-61.551099999999998</v>
      </c>
      <c r="C52" s="119">
        <v>-0.20007554420333651</v>
      </c>
      <c r="D52" s="156">
        <f t="shared" si="0"/>
        <v>17.821100000000001</v>
      </c>
    </row>
    <row r="53" spans="1:4">
      <c r="A53" s="68">
        <v>44</v>
      </c>
      <c r="B53" s="125">
        <v>-61.75</v>
      </c>
      <c r="C53" s="119">
        <v>-0.19680804360468435</v>
      </c>
      <c r="D53" s="156">
        <f t="shared" si="0"/>
        <v>18.020000000000003</v>
      </c>
    </row>
    <row r="54" spans="1:4">
      <c r="A54" s="68">
        <v>45</v>
      </c>
      <c r="B54" s="125">
        <v>-62.040500000000002</v>
      </c>
      <c r="C54" s="119">
        <v>-0.19207070937432294</v>
      </c>
      <c r="D54" s="156">
        <f t="shared" si="0"/>
        <v>18.310500000000005</v>
      </c>
    </row>
    <row r="55" spans="1:4">
      <c r="A55" s="68">
        <v>46</v>
      </c>
      <c r="B55" s="125">
        <v>-62.53</v>
      </c>
      <c r="C55" s="119">
        <v>-0.18420470483596929</v>
      </c>
      <c r="D55" s="156">
        <f t="shared" si="0"/>
        <v>18.800000000000004</v>
      </c>
    </row>
    <row r="56" spans="1:4">
      <c r="A56" s="68">
        <v>47</v>
      </c>
      <c r="B56" s="125">
        <v>-62.987099999999998</v>
      </c>
      <c r="C56" s="119">
        <v>-0.17698552972165527</v>
      </c>
      <c r="D56" s="156">
        <f t="shared" si="0"/>
        <v>19.257100000000001</v>
      </c>
    </row>
    <row r="57" spans="1:4">
      <c r="A57" s="68">
        <v>48</v>
      </c>
      <c r="B57" s="125">
        <v>-63.444299999999998</v>
      </c>
      <c r="C57" s="119">
        <v>-0.16989064620226463</v>
      </c>
      <c r="D57" s="156">
        <f t="shared" si="0"/>
        <v>19.714300000000001</v>
      </c>
    </row>
    <row r="58" spans="1:4">
      <c r="A58" s="68">
        <v>49</v>
      </c>
      <c r="B58" s="125">
        <v>-63.901400000000002</v>
      </c>
      <c r="C58" s="119">
        <v>-0.16292119456765911</v>
      </c>
      <c r="D58" s="156">
        <f t="shared" si="0"/>
        <v>20.171400000000006</v>
      </c>
    </row>
    <row r="59" spans="1:4">
      <c r="A59" s="68">
        <v>50</v>
      </c>
      <c r="B59" s="125">
        <v>-64.358599999999996</v>
      </c>
      <c r="C59" s="119">
        <v>-0.15607917032509663</v>
      </c>
      <c r="D59" s="156">
        <f t="shared" si="0"/>
        <v>20.628599999999999</v>
      </c>
    </row>
    <row r="60" spans="1:4">
      <c r="A60" s="68">
        <v>51</v>
      </c>
      <c r="B60" s="125">
        <v>-64.815700000000007</v>
      </c>
      <c r="C60" s="119">
        <v>-0.14936485854704268</v>
      </c>
      <c r="D60" s="156">
        <f t="shared" si="0"/>
        <v>21.08570000000001</v>
      </c>
    </row>
    <row r="61" spans="1:4">
      <c r="A61" s="68">
        <v>52</v>
      </c>
      <c r="B61" s="125">
        <v>-64.924999999999997</v>
      </c>
      <c r="C61" s="119">
        <v>-0.1477807108566998</v>
      </c>
      <c r="D61" s="156">
        <f t="shared" si="0"/>
        <v>21.195</v>
      </c>
    </row>
    <row r="62" spans="1:4">
      <c r="A62" s="68">
        <v>53</v>
      </c>
      <c r="B62" s="125">
        <v>-65.272900000000007</v>
      </c>
      <c r="C62" s="119">
        <v>-0.14277996966828968</v>
      </c>
      <c r="D62" s="156">
        <f t="shared" si="0"/>
        <v>21.54290000000001</v>
      </c>
    </row>
    <row r="63" spans="1:4">
      <c r="A63" s="68">
        <v>54</v>
      </c>
      <c r="B63" s="125">
        <v>-65.73</v>
      </c>
      <c r="C63" s="119">
        <v>-0.13632507383376857</v>
      </c>
      <c r="D63" s="156">
        <f t="shared" si="0"/>
        <v>22.000000000000007</v>
      </c>
    </row>
    <row r="64" spans="1:4">
      <c r="A64" s="68">
        <v>55</v>
      </c>
      <c r="B64" s="125">
        <v>-66.23</v>
      </c>
      <c r="C64" s="119">
        <v>-0.12941491727197055</v>
      </c>
      <c r="D64" s="156">
        <f t="shared" si="0"/>
        <v>22.500000000000007</v>
      </c>
    </row>
    <row r="65" spans="1:4">
      <c r="A65" s="68">
        <v>56</v>
      </c>
      <c r="B65" s="125">
        <v>-66.73</v>
      </c>
      <c r="C65" s="119">
        <v>-0.1226624057835502</v>
      </c>
      <c r="D65" s="156">
        <f t="shared" si="0"/>
        <v>23.000000000000007</v>
      </c>
    </row>
    <row r="66" spans="1:4">
      <c r="A66" s="68">
        <v>57</v>
      </c>
      <c r="B66" s="125">
        <v>-67.23</v>
      </c>
      <c r="C66" s="119">
        <v>-0.11606839458590373</v>
      </c>
      <c r="D66" s="156">
        <f t="shared" si="0"/>
        <v>23.500000000000007</v>
      </c>
    </row>
    <row r="67" spans="1:4">
      <c r="A67" s="68">
        <v>58</v>
      </c>
      <c r="B67" s="125">
        <v>-67.73</v>
      </c>
      <c r="C67" s="119">
        <v>-0.10963316875149663</v>
      </c>
      <c r="D67" s="156">
        <f t="shared" si="0"/>
        <v>24.000000000000007</v>
      </c>
    </row>
    <row r="68" spans="1:4">
      <c r="A68" s="68">
        <v>59</v>
      </c>
      <c r="B68" s="125">
        <v>-68.099999999999994</v>
      </c>
      <c r="C68" s="119">
        <v>-0.10497565481145309</v>
      </c>
      <c r="D68" s="156">
        <f t="shared" si="0"/>
        <v>24.369999999999997</v>
      </c>
    </row>
    <row r="69" spans="1:4">
      <c r="A69" s="68">
        <v>60</v>
      </c>
      <c r="B69" s="125">
        <v>-68.23</v>
      </c>
      <c r="C69" s="119">
        <v>-0.1033572984252597</v>
      </c>
      <c r="D69" s="156">
        <f t="shared" si="0"/>
        <v>24.500000000000007</v>
      </c>
    </row>
    <row r="70" spans="1:4">
      <c r="A70" s="68">
        <v>61</v>
      </c>
      <c r="B70" s="125">
        <v>-68.73</v>
      </c>
      <c r="C70" s="119">
        <v>-9.7241638824589208E-2</v>
      </c>
      <c r="D70" s="156">
        <f t="shared" si="0"/>
        <v>25.000000000000007</v>
      </c>
    </row>
    <row r="71" spans="1:4">
      <c r="A71" s="68">
        <v>62</v>
      </c>
      <c r="B71" s="122">
        <v>-69.23</v>
      </c>
      <c r="C71" s="119">
        <v>-9.1286189949485161E-2</v>
      </c>
      <c r="D71" s="156">
        <f t="shared" si="0"/>
        <v>25.500000000000007</v>
      </c>
    </row>
    <row r="72" spans="1:4">
      <c r="A72" s="68">
        <v>63</v>
      </c>
      <c r="B72" s="122">
        <v>-69.73</v>
      </c>
      <c r="C72" s="119">
        <v>-8.5491236872412987E-2</v>
      </c>
      <c r="D72" s="156">
        <f t="shared" si="0"/>
        <v>26.000000000000007</v>
      </c>
    </row>
    <row r="73" spans="1:4">
      <c r="A73" s="68">
        <v>64</v>
      </c>
      <c r="B73" s="122">
        <v>-70.23</v>
      </c>
      <c r="C73" s="119">
        <v>-7.9856779593372645E-2</v>
      </c>
      <c r="D73" s="156">
        <f t="shared" si="0"/>
        <v>26.500000000000007</v>
      </c>
    </row>
    <row r="74" spans="1:4">
      <c r="A74" s="68">
        <v>65</v>
      </c>
      <c r="B74" s="122">
        <v>-70.73</v>
      </c>
      <c r="C74" s="119">
        <v>-7.4383103184829588E-2</v>
      </c>
      <c r="D74" s="156">
        <f t="shared" si="0"/>
        <v>27.000000000000007</v>
      </c>
    </row>
    <row r="75" spans="1:4">
      <c r="A75" s="68">
        <v>66</v>
      </c>
      <c r="B75" s="122">
        <v>-71.23</v>
      </c>
      <c r="C75" s="119">
        <v>-6.9069922574318404E-2</v>
      </c>
      <c r="D75" s="156">
        <f t="shared" ref="D75:D138" si="1">IF(B75="","",$B$5-B75)</f>
        <v>27.500000000000007</v>
      </c>
    </row>
    <row r="76" spans="1:4">
      <c r="A76" s="68">
        <v>67</v>
      </c>
      <c r="B76" s="122">
        <v>-71.73</v>
      </c>
      <c r="C76" s="119">
        <v>-6.3916952689373641E-2</v>
      </c>
      <c r="D76" s="156">
        <f t="shared" si="1"/>
        <v>28.000000000000007</v>
      </c>
    </row>
    <row r="77" spans="1:4">
      <c r="A77" s="68">
        <v>68</v>
      </c>
      <c r="B77" s="122">
        <v>-71.83</v>
      </c>
      <c r="C77" s="119">
        <v>-6.2905800654526389E-2</v>
      </c>
      <c r="D77" s="156">
        <f t="shared" si="1"/>
        <v>28.1</v>
      </c>
    </row>
    <row r="78" spans="1:4">
      <c r="A78" s="68">
        <v>69</v>
      </c>
      <c r="B78" s="122">
        <v>-72.28</v>
      </c>
      <c r="C78" s="119">
        <v>-5.8446412077950212E-2</v>
      </c>
      <c r="D78" s="156">
        <f t="shared" si="1"/>
        <v>28.550000000000004</v>
      </c>
    </row>
    <row r="79" spans="1:4">
      <c r="A79" s="68">
        <v>70</v>
      </c>
      <c r="B79" s="122">
        <v>-72.73</v>
      </c>
      <c r="C79" s="119">
        <v>-5.4139822342839553E-2</v>
      </c>
      <c r="D79" s="156">
        <f t="shared" si="1"/>
        <v>29.000000000000007</v>
      </c>
    </row>
    <row r="80" spans="1:4">
      <c r="A80" s="68">
        <v>71</v>
      </c>
      <c r="B80" s="122">
        <v>-73.180000000000007</v>
      </c>
      <c r="C80" s="119">
        <v>-4.9984891159332703E-2</v>
      </c>
      <c r="D80" s="156">
        <f t="shared" si="1"/>
        <v>29.45000000000001</v>
      </c>
    </row>
    <row r="81" spans="1:4">
      <c r="A81" s="68">
        <v>72</v>
      </c>
      <c r="B81" s="122">
        <v>-73.63</v>
      </c>
      <c r="C81" s="119">
        <v>-4.598019316510258E-2</v>
      </c>
      <c r="D81" s="156">
        <f t="shared" si="1"/>
        <v>29.9</v>
      </c>
    </row>
    <row r="82" spans="1:4">
      <c r="A82" s="68">
        <v>73</v>
      </c>
      <c r="B82" s="122">
        <v>-74.08</v>
      </c>
      <c r="C82" s="119">
        <v>-4.2123447780425788E-2</v>
      </c>
      <c r="D82" s="156">
        <f t="shared" si="1"/>
        <v>30.35</v>
      </c>
    </row>
    <row r="83" spans="1:4">
      <c r="A83" s="68">
        <v>74</v>
      </c>
      <c r="B83" s="122">
        <v>-74.45</v>
      </c>
      <c r="C83" s="119">
        <v>-3.9064335153996148E-2</v>
      </c>
      <c r="D83" s="156">
        <f t="shared" si="1"/>
        <v>30.720000000000006</v>
      </c>
    </row>
    <row r="84" spans="1:4">
      <c r="A84" s="68">
        <v>75</v>
      </c>
      <c r="B84" s="122">
        <v>-74.53</v>
      </c>
      <c r="C84" s="119">
        <v>-3.8413514715440668E-2</v>
      </c>
      <c r="D84" s="156">
        <f t="shared" si="1"/>
        <v>30.800000000000004</v>
      </c>
    </row>
    <row r="85" spans="1:4">
      <c r="A85" s="68">
        <v>76</v>
      </c>
      <c r="B85" s="122">
        <v>-74.930000000000007</v>
      </c>
      <c r="C85" s="119">
        <v>-3.5245789479685735E-2</v>
      </c>
      <c r="D85" s="156">
        <f t="shared" si="1"/>
        <v>31.20000000000001</v>
      </c>
    </row>
    <row r="86" spans="1:4">
      <c r="A86" s="68">
        <v>77</v>
      </c>
      <c r="B86" s="122">
        <v>-75.33</v>
      </c>
      <c r="C86" s="119">
        <v>-3.220606178090471E-2</v>
      </c>
      <c r="D86" s="156">
        <f t="shared" si="1"/>
        <v>31.6</v>
      </c>
    </row>
    <row r="87" spans="1:4">
      <c r="A87" s="68">
        <v>78</v>
      </c>
      <c r="B87" s="122">
        <v>-75.827299999999994</v>
      </c>
      <c r="C87" s="119">
        <v>-2.8641515673284153E-2</v>
      </c>
      <c r="D87" s="156">
        <f t="shared" si="1"/>
        <v>32.097299999999997</v>
      </c>
    </row>
    <row r="88" spans="1:4">
      <c r="A88" s="68">
        <v>79</v>
      </c>
      <c r="B88" s="122">
        <v>-76.3245</v>
      </c>
      <c r="C88" s="119">
        <v>-2.5335558799046719E-2</v>
      </c>
      <c r="D88" s="156">
        <f t="shared" si="1"/>
        <v>32.594500000000004</v>
      </c>
    </row>
    <row r="89" spans="1:4">
      <c r="A89" s="68">
        <v>80</v>
      </c>
      <c r="B89" s="122">
        <v>-76.821799999999996</v>
      </c>
      <c r="C89" s="119">
        <v>-2.2274137085647176E-2</v>
      </c>
      <c r="D89" s="156">
        <f t="shared" si="1"/>
        <v>33.091799999999999</v>
      </c>
    </row>
    <row r="90" spans="1:4">
      <c r="A90" s="68">
        <v>81</v>
      </c>
      <c r="B90" s="122">
        <v>-77.319100000000006</v>
      </c>
      <c r="C90" s="119">
        <v>-1.9443053924307563E-2</v>
      </c>
      <c r="D90" s="156">
        <f t="shared" si="1"/>
        <v>33.589100000000009</v>
      </c>
    </row>
    <row r="91" spans="1:4">
      <c r="A91" s="68">
        <v>82</v>
      </c>
      <c r="B91" s="122">
        <v>-77.816400000000002</v>
      </c>
      <c r="C91" s="119">
        <v>-1.6828853894660024E-2</v>
      </c>
      <c r="D91" s="156">
        <f t="shared" si="1"/>
        <v>34.086400000000005</v>
      </c>
    </row>
    <row r="92" spans="1:4">
      <c r="A92" s="68">
        <v>83</v>
      </c>
      <c r="B92" s="122">
        <v>-78.313599999999994</v>
      </c>
      <c r="C92" s="119">
        <v>-1.4418281127062499E-2</v>
      </c>
      <c r="D92" s="156">
        <f t="shared" si="1"/>
        <v>34.583599999999997</v>
      </c>
    </row>
    <row r="93" spans="1:4">
      <c r="A93" s="68">
        <v>84</v>
      </c>
      <c r="B93" s="122">
        <v>-78.810900000000004</v>
      </c>
      <c r="C93" s="119">
        <v>-1.2198820940283019E-2</v>
      </c>
      <c r="D93" s="156">
        <f t="shared" si="1"/>
        <v>35.080900000000007</v>
      </c>
    </row>
    <row r="94" spans="1:4">
      <c r="A94" s="68">
        <v>85</v>
      </c>
      <c r="B94" s="122">
        <v>-79.308199999999999</v>
      </c>
      <c r="C94" s="119">
        <v>-1.0158186711061954E-2</v>
      </c>
      <c r="D94" s="156">
        <f t="shared" si="1"/>
        <v>35.578200000000002</v>
      </c>
    </row>
    <row r="95" spans="1:4">
      <c r="A95" s="68">
        <v>86</v>
      </c>
      <c r="B95" s="122">
        <v>-79.805499999999995</v>
      </c>
      <c r="C95" s="119">
        <v>-8.2846904683170474E-3</v>
      </c>
      <c r="D95" s="156">
        <f t="shared" si="1"/>
        <v>36.075499999999998</v>
      </c>
    </row>
    <row r="96" spans="1:4">
      <c r="A96" s="68">
        <v>87</v>
      </c>
      <c r="B96" s="122">
        <v>-80.302700000000002</v>
      </c>
      <c r="C96" s="119">
        <v>-6.567157371403811E-3</v>
      </c>
      <c r="D96" s="156">
        <f t="shared" si="1"/>
        <v>36.572700000000005</v>
      </c>
    </row>
    <row r="97" spans="1:4">
      <c r="A97" s="68">
        <v>88</v>
      </c>
      <c r="B97" s="122">
        <v>-80.8</v>
      </c>
      <c r="C97" s="119">
        <v>-4.9947831738828014E-3</v>
      </c>
      <c r="D97" s="156">
        <f t="shared" si="1"/>
        <v>37.07</v>
      </c>
    </row>
    <row r="98" spans="1:4">
      <c r="A98" s="68">
        <v>89</v>
      </c>
      <c r="B98" s="122">
        <v>-81.3</v>
      </c>
      <c r="C98" s="119">
        <v>-3.5806527019168278E-3</v>
      </c>
      <c r="D98" s="156">
        <f t="shared" si="1"/>
        <v>37.57</v>
      </c>
    </row>
    <row r="99" spans="1:4">
      <c r="A99" s="68">
        <v>90</v>
      </c>
      <c r="B99" s="122">
        <v>-81.8</v>
      </c>
      <c r="C99" s="119">
        <v>-2.2970882698381931E-3</v>
      </c>
      <c r="D99" s="156">
        <f t="shared" si="1"/>
        <v>38.07</v>
      </c>
    </row>
    <row r="100" spans="1:4">
      <c r="A100" s="68">
        <v>91</v>
      </c>
      <c r="B100" s="122">
        <v>-82.3</v>
      </c>
      <c r="C100" s="119">
        <v>-1.1343803094746685E-3</v>
      </c>
      <c r="D100" s="156">
        <f t="shared" si="1"/>
        <v>38.57</v>
      </c>
    </row>
    <row r="101" spans="1:4">
      <c r="A101" s="68">
        <v>92</v>
      </c>
      <c r="B101" s="122">
        <v>-82.8</v>
      </c>
      <c r="C101" s="119">
        <v>-8.3326681642473526E-5</v>
      </c>
      <c r="D101" s="156">
        <f t="shared" si="1"/>
        <v>39.07</v>
      </c>
    </row>
    <row r="102" spans="1:4">
      <c r="A102" s="68">
        <v>93</v>
      </c>
      <c r="B102" s="122">
        <v>-83.3</v>
      </c>
      <c r="C102" s="119">
        <v>8.648015325495741E-4</v>
      </c>
      <c r="D102" s="156">
        <f t="shared" si="1"/>
        <v>39.57</v>
      </c>
    </row>
    <row r="103" spans="1:4">
      <c r="A103" s="68">
        <v>94</v>
      </c>
      <c r="B103" s="122">
        <v>-83.8</v>
      </c>
      <c r="C103" s="119">
        <v>1.7182771360479835E-3</v>
      </c>
      <c r="D103" s="156">
        <f t="shared" si="1"/>
        <v>40.07</v>
      </c>
    </row>
    <row r="104" spans="1:4">
      <c r="A104" s="68">
        <v>95</v>
      </c>
      <c r="B104" s="122">
        <v>-84.242900000000006</v>
      </c>
      <c r="C104" s="119">
        <v>2.3722618789696341E-3</v>
      </c>
      <c r="D104" s="156">
        <f t="shared" si="1"/>
        <v>40.512900000000009</v>
      </c>
    </row>
    <row r="105" spans="1:4">
      <c r="A105" s="68">
        <v>96</v>
      </c>
      <c r="B105" s="122">
        <v>-84.685699999999997</v>
      </c>
      <c r="C105" s="119">
        <v>2.9611332200645407E-3</v>
      </c>
      <c r="D105" s="156">
        <f t="shared" si="1"/>
        <v>40.9557</v>
      </c>
    </row>
    <row r="106" spans="1:4">
      <c r="A106" s="68">
        <v>97</v>
      </c>
      <c r="B106" s="122">
        <v>-85.128600000000006</v>
      </c>
      <c r="C106" s="119">
        <v>3.4898856289268731E-3</v>
      </c>
      <c r="D106" s="156">
        <f t="shared" si="1"/>
        <v>41.398600000000009</v>
      </c>
    </row>
    <row r="107" spans="1:4">
      <c r="A107" s="68">
        <v>98</v>
      </c>
      <c r="B107" s="122">
        <v>-85.571399999999997</v>
      </c>
      <c r="C107" s="119">
        <v>3.96321995051142E-3</v>
      </c>
      <c r="D107" s="156">
        <f t="shared" si="1"/>
        <v>41.8414</v>
      </c>
    </row>
    <row r="108" spans="1:4">
      <c r="A108" s="68">
        <v>99</v>
      </c>
      <c r="B108" s="122">
        <v>-86.014300000000006</v>
      </c>
      <c r="C108" s="119">
        <v>4.385668837018371E-3</v>
      </c>
      <c r="D108" s="156">
        <f t="shared" si="1"/>
        <v>42.284300000000009</v>
      </c>
    </row>
    <row r="109" spans="1:4">
      <c r="A109" s="68">
        <v>100</v>
      </c>
      <c r="B109" s="122">
        <v>-86.457099999999997</v>
      </c>
      <c r="C109" s="119">
        <v>4.7615083754290344E-3</v>
      </c>
      <c r="D109" s="156">
        <f t="shared" si="1"/>
        <v>42.7271</v>
      </c>
    </row>
    <row r="110" spans="1:4">
      <c r="A110" s="68">
        <v>101</v>
      </c>
      <c r="B110" s="122">
        <v>-86.9</v>
      </c>
      <c r="C110" s="119">
        <v>5.0947295802593025E-3</v>
      </c>
      <c r="D110" s="156">
        <f t="shared" si="1"/>
        <v>43.170000000000009</v>
      </c>
    </row>
    <row r="111" spans="1:4">
      <c r="A111" s="68">
        <v>102</v>
      </c>
      <c r="B111" s="122">
        <v>-87.386600000000001</v>
      </c>
      <c r="C111" s="119">
        <v>5.3296292917659679E-3</v>
      </c>
      <c r="D111" s="156">
        <f t="shared" si="1"/>
        <v>43.656600000000005</v>
      </c>
    </row>
    <row r="112" spans="1:4">
      <c r="A112" s="68">
        <v>103</v>
      </c>
      <c r="B112" s="122">
        <v>-87.873099999999994</v>
      </c>
      <c r="C112" s="119">
        <v>5.5181477131486826E-3</v>
      </c>
      <c r="D112" s="156">
        <f t="shared" si="1"/>
        <v>44.143099999999997</v>
      </c>
    </row>
    <row r="113" spans="1:4">
      <c r="A113" s="68">
        <v>104</v>
      </c>
      <c r="B113" s="122">
        <v>-88.359700000000004</v>
      </c>
      <c r="C113" s="119">
        <v>5.6648174966076386E-3</v>
      </c>
      <c r="D113" s="156">
        <f t="shared" si="1"/>
        <v>44.629700000000007</v>
      </c>
    </row>
    <row r="114" spans="1:4">
      <c r="A114" s="68">
        <v>105</v>
      </c>
      <c r="B114" s="122">
        <v>-88.846199999999996</v>
      </c>
      <c r="C114" s="119">
        <v>5.7739432363706862E-3</v>
      </c>
      <c r="D114" s="156">
        <f t="shared" si="1"/>
        <v>45.116199999999999</v>
      </c>
    </row>
    <row r="115" spans="1:4">
      <c r="A115" s="68">
        <v>106</v>
      </c>
      <c r="B115" s="122">
        <v>-89.332800000000006</v>
      </c>
      <c r="C115" s="119">
        <v>5.8495159469537164E-3</v>
      </c>
      <c r="D115" s="156">
        <f t="shared" si="1"/>
        <v>45.602800000000009</v>
      </c>
    </row>
    <row r="116" spans="1:4">
      <c r="A116" s="68">
        <v>107</v>
      </c>
      <c r="B116" s="122">
        <v>-89.819299999999998</v>
      </c>
      <c r="C116" s="119">
        <v>5.8952130631606554E-3</v>
      </c>
      <c r="D116" s="156">
        <f t="shared" si="1"/>
        <v>46.089300000000001</v>
      </c>
    </row>
    <row r="117" spans="1:4">
      <c r="A117" s="68">
        <v>108</v>
      </c>
      <c r="B117" s="122">
        <v>-90.305899999999994</v>
      </c>
      <c r="C117" s="119">
        <v>5.9145409763161801E-3</v>
      </c>
      <c r="D117" s="156">
        <f t="shared" si="1"/>
        <v>46.575899999999997</v>
      </c>
    </row>
    <row r="118" spans="1:4">
      <c r="A118" s="68">
        <v>109</v>
      </c>
      <c r="B118" s="122">
        <v>-90.427000000000007</v>
      </c>
      <c r="C118" s="119">
        <v>5.9181613966270219E-3</v>
      </c>
      <c r="D118" s="156">
        <f t="shared" si="1"/>
        <v>46.69700000000001</v>
      </c>
    </row>
    <row r="119" spans="1:4">
      <c r="A119" s="68">
        <v>110</v>
      </c>
      <c r="B119" s="122">
        <v>-90.792400000000001</v>
      </c>
      <c r="C119" s="119">
        <v>5.9107210052795432E-3</v>
      </c>
      <c r="D119" s="156">
        <f t="shared" si="1"/>
        <v>47.062400000000004</v>
      </c>
    </row>
    <row r="120" spans="1:4">
      <c r="A120" s="68">
        <v>111</v>
      </c>
      <c r="B120" s="122">
        <v>-91.278999999999996</v>
      </c>
      <c r="C120" s="119">
        <v>5.8867464109376615E-3</v>
      </c>
      <c r="D120" s="156">
        <f t="shared" si="1"/>
        <v>47.548999999999999</v>
      </c>
    </row>
    <row r="121" spans="1:4">
      <c r="A121" s="68">
        <v>112</v>
      </c>
      <c r="B121" s="122">
        <v>-91.765500000000003</v>
      </c>
      <c r="C121" s="119">
        <v>5.8454394106981994E-3</v>
      </c>
      <c r="D121" s="156">
        <f t="shared" si="1"/>
        <v>48.035500000000006</v>
      </c>
    </row>
    <row r="122" spans="1:4">
      <c r="A122" s="68">
        <v>113</v>
      </c>
      <c r="B122" s="122">
        <v>-92.252099999999999</v>
      </c>
      <c r="C122" s="119">
        <v>5.7893941639964881E-3</v>
      </c>
      <c r="D122" s="156">
        <f t="shared" si="1"/>
        <v>48.522100000000002</v>
      </c>
    </row>
    <row r="123" spans="1:4">
      <c r="A123" s="68">
        <v>114</v>
      </c>
      <c r="B123" s="122">
        <v>-92.738600000000005</v>
      </c>
      <c r="C123" s="119">
        <v>5.7210908012816867E-3</v>
      </c>
      <c r="D123" s="156">
        <f t="shared" si="1"/>
        <v>49.008600000000008</v>
      </c>
    </row>
    <row r="124" spans="1:4">
      <c r="A124" s="68">
        <v>115</v>
      </c>
      <c r="B124" s="122">
        <v>-93.225200000000001</v>
      </c>
      <c r="C124" s="119">
        <v>5.6427528877840754E-3</v>
      </c>
      <c r="D124" s="156">
        <f t="shared" si="1"/>
        <v>49.495200000000004</v>
      </c>
    </row>
    <row r="125" spans="1:4">
      <c r="A125" s="68">
        <v>116</v>
      </c>
      <c r="B125" s="122">
        <v>-93.711699999999993</v>
      </c>
      <c r="C125" s="119">
        <v>5.5565184669943112E-3</v>
      </c>
      <c r="D125" s="156">
        <f t="shared" si="1"/>
        <v>49.981699999999996</v>
      </c>
    </row>
    <row r="126" spans="1:4">
      <c r="A126" s="68">
        <v>117</v>
      </c>
      <c r="B126" s="122">
        <v>-93.953999999999994</v>
      </c>
      <c r="C126" s="119">
        <v>5.5143562493585874E-3</v>
      </c>
      <c r="D126" s="156">
        <f t="shared" si="1"/>
        <v>50.223999999999997</v>
      </c>
    </row>
    <row r="127" spans="1:4">
      <c r="A127" s="68">
        <v>118</v>
      </c>
      <c r="B127" s="122">
        <v>-94.198300000000003</v>
      </c>
      <c r="C127" s="119">
        <v>5.4643545389237947E-3</v>
      </c>
      <c r="D127" s="156">
        <f t="shared" si="1"/>
        <v>50.468300000000006</v>
      </c>
    </row>
    <row r="128" spans="1:4">
      <c r="A128" s="68">
        <v>119</v>
      </c>
      <c r="B128" s="119">
        <v>-94.684799999999996</v>
      </c>
      <c r="C128" s="119">
        <v>5.3680855673512206E-3</v>
      </c>
      <c r="D128" s="156">
        <f t="shared" si="1"/>
        <v>50.954799999999999</v>
      </c>
    </row>
    <row r="129" spans="1:4">
      <c r="A129" s="68">
        <v>120</v>
      </c>
      <c r="B129" s="119">
        <v>-95.171400000000006</v>
      </c>
      <c r="C129" s="119">
        <v>5.2694790015621979E-3</v>
      </c>
      <c r="D129" s="156">
        <f t="shared" si="1"/>
        <v>51.441400000000009</v>
      </c>
    </row>
    <row r="130" spans="1:4">
      <c r="A130" s="68">
        <v>121</v>
      </c>
      <c r="B130" s="119">
        <v>-95.657899999999998</v>
      </c>
      <c r="C130" s="119">
        <v>5.1701027401165386E-3</v>
      </c>
      <c r="D130" s="156">
        <f t="shared" si="1"/>
        <v>51.927900000000001</v>
      </c>
    </row>
    <row r="131" spans="1:4">
      <c r="A131" s="68">
        <v>122</v>
      </c>
      <c r="B131" s="119">
        <v>-96.144499999999994</v>
      </c>
      <c r="C131" s="119">
        <v>5.0714961743275142E-3</v>
      </c>
      <c r="D131" s="156">
        <f t="shared" si="1"/>
        <v>52.414499999999997</v>
      </c>
    </row>
    <row r="132" spans="1:4">
      <c r="A132" s="68">
        <v>123</v>
      </c>
      <c r="B132" s="119">
        <v>-96.631</v>
      </c>
      <c r="C132" s="119">
        <v>4.9750846665222309E-3</v>
      </c>
      <c r="D132" s="156">
        <f t="shared" si="1"/>
        <v>52.901000000000003</v>
      </c>
    </row>
    <row r="133" spans="1:4">
      <c r="A133" s="68">
        <v>124</v>
      </c>
      <c r="B133" s="119">
        <v>-97.117599999999996</v>
      </c>
      <c r="C133" s="119">
        <v>4.8821795500416203E-3</v>
      </c>
      <c r="D133" s="156">
        <f t="shared" si="1"/>
        <v>53.387599999999999</v>
      </c>
    </row>
    <row r="134" spans="1:4">
      <c r="A134" s="68">
        <v>125</v>
      </c>
      <c r="B134" s="119">
        <v>-97.481999999999999</v>
      </c>
      <c r="C134" s="119">
        <v>4.8176676511169142E-3</v>
      </c>
      <c r="D134" s="156">
        <f t="shared" si="1"/>
        <v>53.752000000000002</v>
      </c>
    </row>
    <row r="135" spans="1:4">
      <c r="A135" s="68">
        <v>126</v>
      </c>
      <c r="B135" s="119">
        <v>-97.604100000000003</v>
      </c>
      <c r="C135" s="119">
        <v>4.7940351437335375E-3</v>
      </c>
      <c r="D135" s="156">
        <f t="shared" si="1"/>
        <v>53.874100000000006</v>
      </c>
    </row>
    <row r="136" spans="1:4">
      <c r="A136" s="68">
        <v>127</v>
      </c>
      <c r="B136" s="119">
        <v>-98.090699999999998</v>
      </c>
      <c r="C136" s="119">
        <v>4.7118772591992885E-3</v>
      </c>
      <c r="D136" s="156">
        <f t="shared" si="1"/>
        <v>54.360700000000001</v>
      </c>
    </row>
    <row r="137" spans="1:4">
      <c r="A137" s="68">
        <v>128</v>
      </c>
      <c r="B137" s="119">
        <v>-98.577200000000005</v>
      </c>
      <c r="C137" s="119">
        <v>4.6368176790540158E-3</v>
      </c>
      <c r="D137" s="156">
        <f t="shared" si="1"/>
        <v>54.847200000000008</v>
      </c>
    </row>
    <row r="138" spans="1:4">
      <c r="A138" s="68">
        <v>129</v>
      </c>
      <c r="B138" s="119">
        <v>-99.063800000000001</v>
      </c>
      <c r="C138" s="119">
        <v>4.5699396786663179E-3</v>
      </c>
      <c r="D138" s="156">
        <f t="shared" si="1"/>
        <v>55.333800000000004</v>
      </c>
    </row>
    <row r="139" spans="1:4">
      <c r="A139" s="68">
        <v>130</v>
      </c>
      <c r="B139" s="119">
        <v>-99.550299999999993</v>
      </c>
      <c r="C139" s="119">
        <v>4.5122980261582506E-3</v>
      </c>
      <c r="D139" s="156">
        <f t="shared" ref="D139:D154" si="2">IF(B139="","",$B$5-B139)</f>
        <v>55.820299999999996</v>
      </c>
    </row>
    <row r="140" spans="1:4">
      <c r="A140" s="68">
        <v>131</v>
      </c>
      <c r="B140" s="119">
        <v>-100.03700000000001</v>
      </c>
      <c r="C140" s="119">
        <v>4.4648334606657014E-3</v>
      </c>
      <c r="D140" s="156">
        <f t="shared" si="2"/>
        <v>56.307000000000009</v>
      </c>
    </row>
    <row r="141" spans="1:4">
      <c r="A141" s="68">
        <v>132</v>
      </c>
      <c r="B141" s="119">
        <v>-100.523</v>
      </c>
      <c r="C141" s="119">
        <v>4.4285152285711031E-3</v>
      </c>
      <c r="D141" s="156">
        <f t="shared" si="2"/>
        <v>56.792999999999999</v>
      </c>
    </row>
    <row r="142" spans="1:4">
      <c r="A142" s="68">
        <v>133</v>
      </c>
      <c r="B142" s="119">
        <v>-101.01</v>
      </c>
      <c r="C142" s="119">
        <v>4.4042840690103431E-3</v>
      </c>
      <c r="D142" s="156">
        <f t="shared" si="2"/>
        <v>57.280000000000008</v>
      </c>
    </row>
    <row r="143" spans="1:4">
      <c r="A143" s="68">
        <v>134</v>
      </c>
      <c r="B143" s="119">
        <v>-101.485</v>
      </c>
      <c r="C143" s="119">
        <v>4.4394905184898005E-3</v>
      </c>
      <c r="D143" s="156">
        <f t="shared" si="2"/>
        <v>57.755000000000003</v>
      </c>
    </row>
    <row r="144" spans="1:4">
      <c r="A144" s="68">
        <v>135</v>
      </c>
      <c r="B144" s="119">
        <v>-101.961</v>
      </c>
      <c r="C144" s="119">
        <v>4.4853871854225345E-3</v>
      </c>
      <c r="D144" s="156">
        <f t="shared" si="2"/>
        <v>58.231000000000002</v>
      </c>
    </row>
    <row r="145" spans="1:4">
      <c r="A145" s="68">
        <v>136</v>
      </c>
      <c r="B145" s="119">
        <v>-102.43600000000001</v>
      </c>
      <c r="C145" s="119">
        <v>4.542800779958266E-3</v>
      </c>
      <c r="D145" s="156">
        <f t="shared" si="2"/>
        <v>58.70600000000001</v>
      </c>
    </row>
    <row r="146" spans="1:4">
      <c r="A146" s="68">
        <v>137</v>
      </c>
      <c r="B146" s="119">
        <v>-102.911</v>
      </c>
      <c r="C146" s="119">
        <v>4.6124724905070875E-3</v>
      </c>
      <c r="D146" s="156">
        <f t="shared" si="2"/>
        <v>59.181000000000004</v>
      </c>
    </row>
    <row r="147" spans="1:4">
      <c r="A147" s="68">
        <v>138</v>
      </c>
      <c r="B147" s="119">
        <v>-103.387</v>
      </c>
      <c r="C147" s="119">
        <v>4.6951720127256348E-3</v>
      </c>
      <c r="D147" s="156">
        <f t="shared" si="2"/>
        <v>59.657000000000004</v>
      </c>
    </row>
    <row r="148" spans="1:4">
      <c r="A148" s="68">
        <v>139</v>
      </c>
      <c r="B148" s="119">
        <v>-103.86199999999999</v>
      </c>
      <c r="C148" s="119">
        <v>4.7916120277774607E-3</v>
      </c>
      <c r="D148" s="156">
        <f t="shared" si="2"/>
        <v>60.131999999999998</v>
      </c>
    </row>
    <row r="149" spans="1:4">
      <c r="A149" s="68">
        <v>140</v>
      </c>
      <c r="B149" s="119">
        <v>-104.318</v>
      </c>
      <c r="C149" s="119">
        <v>4.9157895937147226E-3</v>
      </c>
      <c r="D149" s="156">
        <f t="shared" si="2"/>
        <v>60.588000000000001</v>
      </c>
    </row>
    <row r="150" spans="1:4">
      <c r="A150" s="68">
        <v>141</v>
      </c>
      <c r="B150" s="119">
        <v>-104.77500000000001</v>
      </c>
      <c r="C150" s="119">
        <v>5.0511420002964762E-3</v>
      </c>
      <c r="D150" s="156">
        <f t="shared" si="2"/>
        <v>61.045000000000009</v>
      </c>
    </row>
    <row r="151" spans="1:4">
      <c r="A151" s="68">
        <v>142</v>
      </c>
      <c r="B151" s="119">
        <v>-105.23099999999999</v>
      </c>
      <c r="C151" s="119">
        <v>5.1982678997001038E-3</v>
      </c>
      <c r="D151" s="156">
        <f t="shared" si="2"/>
        <v>61.500999999999998</v>
      </c>
    </row>
    <row r="152" spans="1:4">
      <c r="A152" s="68">
        <v>143</v>
      </c>
      <c r="B152" s="119">
        <v>-105.687</v>
      </c>
      <c r="C152" s="119">
        <v>5.3576234078702815E-3</v>
      </c>
      <c r="D152" s="156">
        <f t="shared" si="2"/>
        <v>61.957000000000001</v>
      </c>
    </row>
    <row r="153" spans="1:4">
      <c r="A153" s="68">
        <v>144</v>
      </c>
      <c r="B153" s="119">
        <v>-106.14400000000001</v>
      </c>
      <c r="C153" s="119">
        <v>5.5296931479982209E-3</v>
      </c>
      <c r="D153" s="156">
        <f t="shared" si="2"/>
        <v>62.414000000000009</v>
      </c>
    </row>
    <row r="154" spans="1:4">
      <c r="A154" s="68">
        <v>145</v>
      </c>
      <c r="B154" s="119">
        <v>-106.6</v>
      </c>
      <c r="C154" s="119">
        <v>5.7149617432751413E-3</v>
      </c>
      <c r="D154" s="156">
        <f t="shared" si="2"/>
        <v>62.87</v>
      </c>
    </row>
    <row r="155" spans="1:4">
      <c r="A155" s="68"/>
      <c r="B155" s="119"/>
      <c r="C155" s="119"/>
      <c r="D155" s="156"/>
    </row>
    <row r="156" spans="1:4">
      <c r="A156" s="68"/>
      <c r="B156" s="119"/>
      <c r="C156" s="119"/>
      <c r="D156" s="156"/>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33"/>
  <sheetViews>
    <sheetView workbookViewId="0">
      <selection activeCell="C16" sqref="C16"/>
    </sheetView>
  </sheetViews>
  <sheetFormatPr defaultRowHeight="14.5"/>
  <cols>
    <col min="1" max="1" width="10.453125" bestFit="1" customWidth="1"/>
    <col min="2" max="2" width="11.453125" customWidth="1"/>
  </cols>
  <sheetData>
    <row r="1" spans="1:12">
      <c r="A1" t="s">
        <v>4</v>
      </c>
      <c r="B1" t="s">
        <v>5</v>
      </c>
      <c r="C1" t="s">
        <v>6</v>
      </c>
    </row>
    <row r="2" spans="1:12" ht="16.5">
      <c r="A2" t="s">
        <v>8</v>
      </c>
      <c r="B2" t="s">
        <v>10</v>
      </c>
      <c r="C2" t="s">
        <v>11</v>
      </c>
      <c r="L2" s="121"/>
    </row>
    <row r="3" spans="1:12" ht="16.5">
      <c r="A3" t="s">
        <v>9</v>
      </c>
      <c r="B3" t="s">
        <v>10</v>
      </c>
      <c r="C3" t="s">
        <v>12</v>
      </c>
    </row>
    <row r="4" spans="1:12">
      <c r="A4" t="s">
        <v>83</v>
      </c>
      <c r="B4" t="s">
        <v>136</v>
      </c>
      <c r="C4" t="s">
        <v>139</v>
      </c>
    </row>
    <row r="5" spans="1:12">
      <c r="A5" t="s">
        <v>32</v>
      </c>
      <c r="B5" t="s">
        <v>136</v>
      </c>
      <c r="C5" t="s">
        <v>138</v>
      </c>
    </row>
    <row r="6" spans="1:12">
      <c r="A6" t="s">
        <v>7</v>
      </c>
      <c r="C6" t="s">
        <v>144</v>
      </c>
    </row>
    <row r="8" spans="1:12" ht="16.5">
      <c r="A8" s="4" t="s">
        <v>13</v>
      </c>
      <c r="B8" s="4" t="s">
        <v>7</v>
      </c>
      <c r="C8" s="7" t="s">
        <v>8</v>
      </c>
      <c r="D8" s="7" t="s">
        <v>9</v>
      </c>
      <c r="E8" s="4" t="s">
        <v>83</v>
      </c>
      <c r="F8" s="4" t="s">
        <v>32</v>
      </c>
    </row>
    <row r="9" spans="1:12">
      <c r="A9" s="140" t="s">
        <v>176</v>
      </c>
      <c r="B9" s="5">
        <v>1</v>
      </c>
      <c r="C9" s="6">
        <v>0</v>
      </c>
      <c r="D9" s="157">
        <f t="shared" ref="D9:D20" si="0">IF(C10="","",C10)</f>
        <v>0.5</v>
      </c>
      <c r="E9" s="5">
        <v>0.3</v>
      </c>
      <c r="F9" s="5">
        <v>3.5</v>
      </c>
    </row>
    <row r="10" spans="1:12">
      <c r="A10" s="140" t="s">
        <v>177</v>
      </c>
      <c r="B10" s="5">
        <v>2</v>
      </c>
      <c r="C10" s="6">
        <v>0.5</v>
      </c>
      <c r="D10" s="157">
        <f t="shared" si="0"/>
        <v>3.4</v>
      </c>
      <c r="E10" s="5">
        <v>0.3</v>
      </c>
      <c r="F10" s="5">
        <v>3.5</v>
      </c>
    </row>
    <row r="11" spans="1:12">
      <c r="A11" s="140" t="s">
        <v>178</v>
      </c>
      <c r="B11" s="5">
        <v>3</v>
      </c>
      <c r="C11" s="6">
        <v>3.4</v>
      </c>
      <c r="D11" s="157">
        <f t="shared" si="0"/>
        <v>10</v>
      </c>
      <c r="E11" s="5">
        <v>0.3</v>
      </c>
      <c r="F11" s="5">
        <v>3.5</v>
      </c>
    </row>
    <row r="12" spans="1:12">
      <c r="A12" s="138" t="s">
        <v>179</v>
      </c>
      <c r="B12" s="5">
        <v>4</v>
      </c>
      <c r="C12" s="6">
        <v>10</v>
      </c>
      <c r="D12" s="157">
        <f t="shared" si="0"/>
        <v>13</v>
      </c>
      <c r="E12" s="5">
        <v>0.3</v>
      </c>
      <c r="F12" s="5">
        <v>2.5</v>
      </c>
    </row>
    <row r="13" spans="1:12">
      <c r="A13" s="138" t="s">
        <v>179</v>
      </c>
      <c r="B13" s="5">
        <v>4</v>
      </c>
      <c r="C13" s="6">
        <v>13</v>
      </c>
      <c r="D13" s="157">
        <f t="shared" si="0"/>
        <v>14</v>
      </c>
      <c r="E13" s="5">
        <v>0.3</v>
      </c>
      <c r="F13" s="5">
        <v>2.5</v>
      </c>
    </row>
    <row r="14" spans="1:12">
      <c r="A14" s="138" t="s">
        <v>180</v>
      </c>
      <c r="B14" s="5">
        <v>5</v>
      </c>
      <c r="C14" s="6">
        <v>14</v>
      </c>
      <c r="D14" s="157">
        <f t="shared" si="0"/>
        <v>14.8</v>
      </c>
      <c r="E14" s="5">
        <v>0.3</v>
      </c>
      <c r="F14" s="5">
        <v>3.5</v>
      </c>
    </row>
    <row r="15" spans="1:12">
      <c r="A15" s="138" t="s">
        <v>180</v>
      </c>
      <c r="B15" s="5">
        <v>5</v>
      </c>
      <c r="C15" s="6">
        <v>14.8</v>
      </c>
      <c r="D15" s="157">
        <f t="shared" si="0"/>
        <v>19</v>
      </c>
      <c r="E15" s="5">
        <v>0.3</v>
      </c>
      <c r="F15" s="5">
        <v>3.5</v>
      </c>
    </row>
    <row r="16" spans="1:12">
      <c r="A16" s="138" t="s">
        <v>180</v>
      </c>
      <c r="B16" s="5">
        <v>5</v>
      </c>
      <c r="C16" s="6">
        <v>19</v>
      </c>
      <c r="D16" s="157">
        <f t="shared" si="0"/>
        <v>21</v>
      </c>
      <c r="E16" s="5">
        <v>0.3</v>
      </c>
      <c r="F16" s="5">
        <v>3.5</v>
      </c>
    </row>
    <row r="17" spans="1:6">
      <c r="A17" s="158" t="s">
        <v>180</v>
      </c>
      <c r="B17" s="5">
        <v>5</v>
      </c>
      <c r="C17" s="6">
        <v>21</v>
      </c>
      <c r="D17" s="157">
        <f t="shared" si="0"/>
        <v>22</v>
      </c>
      <c r="E17" s="5">
        <v>0.3</v>
      </c>
      <c r="F17" s="5">
        <v>3.5</v>
      </c>
    </row>
    <row r="18" spans="1:6">
      <c r="A18" s="138" t="s">
        <v>180</v>
      </c>
      <c r="B18" s="5">
        <v>5</v>
      </c>
      <c r="C18" s="6">
        <v>22</v>
      </c>
      <c r="D18" s="157">
        <f t="shared" si="0"/>
        <v>31</v>
      </c>
      <c r="E18" s="5">
        <v>0.3</v>
      </c>
      <c r="F18" s="5">
        <v>3.5</v>
      </c>
    </row>
    <row r="19" spans="1:6">
      <c r="A19" s="138" t="s">
        <v>181</v>
      </c>
      <c r="B19" s="5">
        <v>6</v>
      </c>
      <c r="C19" s="6">
        <v>31</v>
      </c>
      <c r="D19" s="157">
        <v>40.5</v>
      </c>
      <c r="E19" s="5">
        <v>0.3</v>
      </c>
      <c r="F19" s="5">
        <v>2.5</v>
      </c>
    </row>
    <row r="20" spans="1:6">
      <c r="A20" s="158"/>
      <c r="B20" s="5"/>
      <c r="C20" s="6"/>
      <c r="D20" s="157" t="str">
        <f t="shared" si="0"/>
        <v/>
      </c>
      <c r="E20" s="5"/>
      <c r="F20" s="5"/>
    </row>
    <row r="21" spans="1:6">
      <c r="A21" s="158"/>
      <c r="B21" s="5"/>
      <c r="C21" s="6"/>
      <c r="D21" s="157" t="str">
        <f>IF(C22="","",C22)</f>
        <v/>
      </c>
      <c r="E21" s="5"/>
      <c r="F21" s="5"/>
    </row>
    <row r="22" spans="1:6">
      <c r="A22" s="158"/>
      <c r="B22" s="5"/>
      <c r="C22" s="6"/>
      <c r="D22" s="157" t="str">
        <f t="shared" ref="D22:D33" si="1">IF(C23="","",C23)</f>
        <v/>
      </c>
      <c r="E22" s="5"/>
      <c r="F22" s="5"/>
    </row>
    <row r="23" spans="1:6">
      <c r="A23" s="158"/>
      <c r="B23" s="5"/>
      <c r="C23" s="6"/>
      <c r="D23" s="157" t="str">
        <f t="shared" si="1"/>
        <v/>
      </c>
      <c r="E23" s="5"/>
      <c r="F23" s="5"/>
    </row>
    <row r="24" spans="1:6">
      <c r="A24" s="158"/>
      <c r="B24" s="5"/>
      <c r="C24" s="6"/>
      <c r="D24" s="157" t="str">
        <f t="shared" si="1"/>
        <v/>
      </c>
      <c r="E24" s="5"/>
      <c r="F24" s="5"/>
    </row>
    <row r="25" spans="1:6">
      <c r="A25" s="158"/>
      <c r="B25" s="5"/>
      <c r="C25" s="6"/>
      <c r="D25" s="157" t="str">
        <f t="shared" si="1"/>
        <v/>
      </c>
      <c r="E25" s="5"/>
      <c r="F25" s="5"/>
    </row>
    <row r="26" spans="1:6">
      <c r="A26" s="158"/>
      <c r="B26" s="5"/>
      <c r="C26" s="6"/>
      <c r="D26" s="157" t="str">
        <f t="shared" si="1"/>
        <v/>
      </c>
      <c r="E26" s="5"/>
      <c r="F26" s="5"/>
    </row>
    <row r="27" spans="1:6">
      <c r="A27" s="158"/>
      <c r="B27" s="5"/>
      <c r="C27" s="6"/>
      <c r="D27" s="157" t="str">
        <f t="shared" si="1"/>
        <v/>
      </c>
      <c r="E27" s="5"/>
      <c r="F27" s="5"/>
    </row>
    <row r="28" spans="1:6">
      <c r="A28" s="158"/>
      <c r="B28" s="5"/>
      <c r="C28" s="6"/>
      <c r="D28" s="157" t="str">
        <f t="shared" si="1"/>
        <v/>
      </c>
      <c r="E28" s="5"/>
      <c r="F28" s="5"/>
    </row>
    <row r="29" spans="1:6">
      <c r="A29" s="158"/>
      <c r="B29" s="5"/>
      <c r="C29" s="6"/>
      <c r="D29" s="157" t="str">
        <f t="shared" si="1"/>
        <v/>
      </c>
      <c r="E29" s="5"/>
      <c r="F29" s="5"/>
    </row>
    <row r="30" spans="1:6">
      <c r="A30" s="158"/>
      <c r="B30" s="5"/>
      <c r="C30" s="6"/>
      <c r="D30" s="157" t="str">
        <f t="shared" si="1"/>
        <v/>
      </c>
      <c r="E30" s="5"/>
      <c r="F30" s="5"/>
    </row>
    <row r="31" spans="1:6">
      <c r="A31" s="158"/>
      <c r="B31" s="5"/>
      <c r="C31" s="6"/>
      <c r="D31" s="157" t="str">
        <f t="shared" si="1"/>
        <v/>
      </c>
      <c r="E31" s="5"/>
      <c r="F31" s="5"/>
    </row>
    <row r="32" spans="1:6">
      <c r="A32" s="158"/>
      <c r="B32" s="5"/>
      <c r="C32" s="6"/>
      <c r="D32" s="157" t="str">
        <f t="shared" si="1"/>
        <v/>
      </c>
      <c r="E32" s="5"/>
      <c r="F32" s="5"/>
    </row>
    <row r="33" spans="1:6">
      <c r="A33" s="158"/>
      <c r="B33" s="5"/>
      <c r="C33" s="6"/>
      <c r="D33" s="157" t="str">
        <f t="shared" si="1"/>
        <v/>
      </c>
      <c r="E33" s="5"/>
      <c r="F33" s="5"/>
    </row>
  </sheetData>
  <pageMargins left="0.7" right="0.7" top="0.75" bottom="0.75" header="0.3" footer="0.3"/>
  <pageSetup paperSize="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26"/>
  <sheetViews>
    <sheetView topLeftCell="A7" zoomScale="85" zoomScaleNormal="85" workbookViewId="0">
      <selection activeCell="E14" sqref="E14:E26"/>
    </sheetView>
  </sheetViews>
  <sheetFormatPr defaultRowHeight="14.5"/>
  <cols>
    <col min="1" max="1" width="12.81640625" customWidth="1"/>
    <col min="2" max="2" width="10.54296875" customWidth="1"/>
    <col min="3" max="3" width="13.453125" customWidth="1"/>
    <col min="4" max="4" width="13" customWidth="1"/>
    <col min="5" max="5" width="12.54296875" customWidth="1"/>
    <col min="6" max="6" width="12.81640625" customWidth="1"/>
    <col min="7" max="7" width="12.54296875" customWidth="1"/>
    <col min="8" max="8" width="12" customWidth="1"/>
    <col min="9" max="9" width="11.453125" bestFit="1" customWidth="1"/>
    <col min="10" max="10" width="11.54296875" customWidth="1"/>
    <col min="11" max="11" width="11.453125" customWidth="1"/>
    <col min="12" max="12" width="11.453125" bestFit="1" customWidth="1"/>
    <col min="15" max="15" width="11.453125" bestFit="1" customWidth="1"/>
    <col min="16" max="16" width="9.54296875" bestFit="1" customWidth="1"/>
    <col min="17" max="17" width="10.54296875" bestFit="1" customWidth="1"/>
    <col min="18" max="18" width="11.453125" bestFit="1" customWidth="1"/>
    <col min="21" max="21" width="11.453125" bestFit="1" customWidth="1"/>
    <col min="24" max="24" width="11.453125" bestFit="1" customWidth="1"/>
    <col min="27" max="27" width="11.453125" bestFit="1" customWidth="1"/>
    <col min="30" max="30" width="11.453125" bestFit="1" customWidth="1"/>
  </cols>
  <sheetData>
    <row r="1" spans="1:22">
      <c r="A1" t="s">
        <v>115</v>
      </c>
    </row>
    <row r="2" spans="1:22">
      <c r="A2" t="s">
        <v>4</v>
      </c>
      <c r="B2" t="s">
        <v>5</v>
      </c>
      <c r="C2" t="s">
        <v>6</v>
      </c>
      <c r="L2" s="121"/>
    </row>
    <row r="3" spans="1:22" ht="16.5">
      <c r="A3" t="s">
        <v>1</v>
      </c>
      <c r="B3" t="s">
        <v>2</v>
      </c>
      <c r="C3" t="s">
        <v>0</v>
      </c>
    </row>
    <row r="4" spans="1:22" ht="16.5">
      <c r="A4" s="137" t="s">
        <v>89</v>
      </c>
      <c r="B4" t="s">
        <v>2</v>
      </c>
      <c r="C4" t="s">
        <v>124</v>
      </c>
    </row>
    <row r="6" spans="1:22">
      <c r="A6" t="s">
        <v>130</v>
      </c>
    </row>
    <row r="7" spans="1:22">
      <c r="A7" s="173" t="s">
        <v>96</v>
      </c>
    </row>
    <row r="8" spans="1:22">
      <c r="A8" s="151" t="s">
        <v>131</v>
      </c>
    </row>
    <row r="9" spans="1:22" ht="15" thickBot="1">
      <c r="A9" s="150"/>
    </row>
    <row r="10" spans="1:22" ht="16.5">
      <c r="A10" s="133" t="s">
        <v>1</v>
      </c>
      <c r="B10" s="136" t="s">
        <v>3</v>
      </c>
      <c r="C10" s="212" t="s">
        <v>89</v>
      </c>
      <c r="D10" s="213"/>
      <c r="E10" s="213"/>
      <c r="F10" s="213"/>
      <c r="G10" s="213"/>
      <c r="H10" s="213"/>
      <c r="I10" s="213"/>
      <c r="J10" s="213"/>
      <c r="K10" s="213"/>
      <c r="L10" s="214"/>
    </row>
    <row r="11" spans="1:22" ht="15" thickBot="1">
      <c r="A11" s="196" t="s">
        <v>65</v>
      </c>
      <c r="B11" s="218" t="s">
        <v>62</v>
      </c>
      <c r="C11" s="215" t="s">
        <v>65</v>
      </c>
      <c r="D11" s="216"/>
      <c r="E11" s="216"/>
      <c r="F11" s="216"/>
      <c r="G11" s="216"/>
      <c r="H11" s="216"/>
      <c r="I11" s="216"/>
      <c r="J11" s="216"/>
      <c r="K11" s="216"/>
      <c r="L11" s="217"/>
    </row>
    <row r="12" spans="1:22" ht="15" thickBot="1">
      <c r="A12" s="197"/>
      <c r="B12" s="219"/>
      <c r="C12" s="75">
        <v>1</v>
      </c>
      <c r="D12" s="76">
        <v>2</v>
      </c>
      <c r="E12" s="76">
        <v>3</v>
      </c>
      <c r="F12" s="76">
        <v>4</v>
      </c>
      <c r="G12" s="76">
        <v>5</v>
      </c>
      <c r="H12" s="76">
        <v>6</v>
      </c>
      <c r="I12" s="76">
        <v>7</v>
      </c>
      <c r="J12" s="76">
        <v>8</v>
      </c>
      <c r="K12" s="76">
        <v>9</v>
      </c>
      <c r="L12" s="77">
        <v>10</v>
      </c>
      <c r="M12" t="s">
        <v>145</v>
      </c>
      <c r="N12" t="s">
        <v>147</v>
      </c>
      <c r="S12" s="208" t="s">
        <v>172</v>
      </c>
      <c r="T12" s="209"/>
      <c r="U12" s="210" t="s">
        <v>173</v>
      </c>
      <c r="V12" s="211"/>
    </row>
    <row r="13" spans="1:22" ht="15" thickBot="1">
      <c r="A13" s="198"/>
      <c r="B13" s="220"/>
      <c r="C13" s="140" t="s">
        <v>176</v>
      </c>
      <c r="D13" s="138" t="s">
        <v>177</v>
      </c>
      <c r="E13" s="138" t="s">
        <v>178</v>
      </c>
      <c r="F13" s="138" t="s">
        <v>179</v>
      </c>
      <c r="G13" s="138" t="s">
        <v>180</v>
      </c>
      <c r="H13" s="138" t="s">
        <v>181</v>
      </c>
      <c r="I13" s="138"/>
      <c r="J13" s="138"/>
      <c r="K13" s="138"/>
      <c r="L13" s="139"/>
      <c r="M13" t="s">
        <v>145</v>
      </c>
      <c r="N13" t="s">
        <v>146</v>
      </c>
      <c r="S13" s="176" t="s">
        <v>171</v>
      </c>
      <c r="T13" s="175" t="s">
        <v>170</v>
      </c>
      <c r="U13" s="181" t="s">
        <v>174</v>
      </c>
      <c r="V13" s="183" t="s">
        <v>175</v>
      </c>
    </row>
    <row r="14" spans="1:22" ht="15" thickBot="1">
      <c r="A14" s="134">
        <v>1E-4</v>
      </c>
      <c r="B14" s="159">
        <f>LOG10(A14/100)</f>
        <v>-6</v>
      </c>
      <c r="C14" s="192">
        <v>1.3794316069187937</v>
      </c>
      <c r="D14" s="192">
        <v>1.1429613410213637</v>
      </c>
      <c r="E14" s="190">
        <v>1</v>
      </c>
      <c r="F14" s="188">
        <v>1</v>
      </c>
      <c r="G14" s="192">
        <v>1.1373893449605039</v>
      </c>
      <c r="H14" s="188">
        <v>1</v>
      </c>
      <c r="I14" s="144"/>
      <c r="J14" s="144"/>
      <c r="K14" s="6"/>
      <c r="L14" s="141"/>
      <c r="S14" s="174">
        <v>2</v>
      </c>
      <c r="T14" s="177">
        <v>1.1499999999999999</v>
      </c>
      <c r="U14" s="178">
        <v>5</v>
      </c>
      <c r="V14" s="182">
        <v>1.2</v>
      </c>
    </row>
    <row r="15" spans="1:22" ht="15" customHeight="1">
      <c r="A15" s="134">
        <v>2.0000000000000001E-4</v>
      </c>
      <c r="B15" s="159">
        <f t="shared" ref="B15:B26" si="0">LOG10(A15/100)</f>
        <v>-5.6989700043360187</v>
      </c>
      <c r="C15" s="192">
        <v>1.7888343983013737</v>
      </c>
      <c r="D15" s="192">
        <v>1.4821819019462594</v>
      </c>
      <c r="E15" s="190">
        <v>1</v>
      </c>
      <c r="F15" s="188">
        <v>1</v>
      </c>
      <c r="G15" s="192">
        <v>1.4749561879848911</v>
      </c>
      <c r="H15" s="188">
        <v>1</v>
      </c>
      <c r="I15" s="144"/>
      <c r="J15" s="144"/>
      <c r="K15" s="6"/>
      <c r="L15" s="141"/>
      <c r="N15" s="199" t="s">
        <v>169</v>
      </c>
      <c r="O15" s="200"/>
      <c r="P15" s="200"/>
      <c r="Q15" s="201"/>
      <c r="S15" s="131">
        <v>2</v>
      </c>
      <c r="T15" s="134">
        <v>1.1499999999999999</v>
      </c>
      <c r="U15" s="179">
        <v>5</v>
      </c>
      <c r="V15" s="179">
        <v>1.4</v>
      </c>
    </row>
    <row r="16" spans="1:22">
      <c r="A16" s="134">
        <v>5.0000000000000001E-4</v>
      </c>
      <c r="B16" s="159">
        <f t="shared" si="0"/>
        <v>-5.3010299956639813</v>
      </c>
      <c r="C16" s="192">
        <v>2.5220215881194772</v>
      </c>
      <c r="D16" s="192">
        <v>2.0896818385078242</v>
      </c>
      <c r="E16" s="190">
        <v>1.1000000000000001</v>
      </c>
      <c r="F16" s="188">
        <v>1.1000000000000001</v>
      </c>
      <c r="G16" s="192">
        <v>2.0794945307182093</v>
      </c>
      <c r="H16" s="188">
        <v>1.1000000000000001</v>
      </c>
      <c r="I16" s="144"/>
      <c r="J16" s="144"/>
      <c r="K16" s="6"/>
      <c r="L16" s="141"/>
      <c r="N16" s="202"/>
      <c r="O16" s="203"/>
      <c r="P16" s="203"/>
      <c r="Q16" s="204"/>
      <c r="S16" s="131">
        <v>2</v>
      </c>
      <c r="T16" s="134">
        <v>1.1499999999999999</v>
      </c>
      <c r="U16" s="179">
        <v>5</v>
      </c>
      <c r="V16" s="179">
        <v>1.5</v>
      </c>
    </row>
    <row r="17" spans="1:22" ht="15" thickBot="1">
      <c r="A17" s="134">
        <v>1E-3</v>
      </c>
      <c r="B17" s="159">
        <f t="shared" si="0"/>
        <v>-5</v>
      </c>
      <c r="C17" s="192">
        <v>3.2700446218844279</v>
      </c>
      <c r="D17" s="192">
        <v>2.7094743715327598</v>
      </c>
      <c r="E17" s="190">
        <v>1.5</v>
      </c>
      <c r="F17" s="188">
        <v>1.5</v>
      </c>
      <c r="G17" s="192">
        <v>2.6962655428669633</v>
      </c>
      <c r="H17" s="188">
        <v>1.3</v>
      </c>
      <c r="I17" s="144"/>
      <c r="J17" s="144"/>
      <c r="K17" s="6"/>
      <c r="L17" s="141"/>
      <c r="N17" s="205"/>
      <c r="O17" s="206"/>
      <c r="P17" s="206"/>
      <c r="Q17" s="207"/>
      <c r="S17" s="131">
        <v>2</v>
      </c>
      <c r="T17" s="134">
        <v>1.25</v>
      </c>
      <c r="U17" s="179">
        <v>5</v>
      </c>
      <c r="V17" s="179">
        <v>2.5</v>
      </c>
    </row>
    <row r="18" spans="1:22">
      <c r="A18" s="134">
        <v>2E-3</v>
      </c>
      <c r="B18" s="159">
        <f t="shared" si="0"/>
        <v>-4.6989700043360187</v>
      </c>
      <c r="C18" s="192">
        <v>4.2391356188777625</v>
      </c>
      <c r="D18" s="192">
        <v>3.5124380994477158</v>
      </c>
      <c r="E18" s="190">
        <v>2.1</v>
      </c>
      <c r="F18" s="188">
        <v>2.1</v>
      </c>
      <c r="G18" s="192">
        <v>3.4953147807914196</v>
      </c>
      <c r="H18" s="188">
        <v>1.5</v>
      </c>
      <c r="I18" s="144"/>
      <c r="J18" s="144"/>
      <c r="K18" s="6"/>
      <c r="L18" s="141"/>
      <c r="S18" s="131">
        <v>2.1</v>
      </c>
      <c r="T18" s="134">
        <v>1.45</v>
      </c>
      <c r="U18" s="179">
        <v>5</v>
      </c>
      <c r="V18" s="179">
        <v>3</v>
      </c>
    </row>
    <row r="19" spans="1:22">
      <c r="A19" s="134">
        <v>5.0000000000000001E-3</v>
      </c>
      <c r="B19" s="159">
        <f t="shared" si="0"/>
        <v>-4.3010299956639813</v>
      </c>
      <c r="C19" s="192">
        <v>5.9705994477571096</v>
      </c>
      <c r="D19" s="192">
        <v>4.9470842318546451</v>
      </c>
      <c r="E19" s="190">
        <v>3.2</v>
      </c>
      <c r="F19" s="188">
        <v>3.2</v>
      </c>
      <c r="G19" s="192">
        <v>4.9229669385890631</v>
      </c>
      <c r="H19" s="188">
        <v>2</v>
      </c>
      <c r="I19" s="144"/>
      <c r="J19" s="144"/>
      <c r="K19" s="6"/>
      <c r="L19" s="141"/>
      <c r="S19" s="131">
        <v>2.25</v>
      </c>
      <c r="T19" s="134">
        <v>1.5</v>
      </c>
      <c r="U19" s="179">
        <v>5</v>
      </c>
      <c r="V19" s="179">
        <v>3.8</v>
      </c>
    </row>
    <row r="20" spans="1:22">
      <c r="A20" s="134">
        <v>0.01</v>
      </c>
      <c r="B20" s="159">
        <f t="shared" si="0"/>
        <v>-4</v>
      </c>
      <c r="C20" s="192">
        <v>7.7285130184356117</v>
      </c>
      <c r="D20" s="192">
        <v>6.4036459360121443</v>
      </c>
      <c r="E20" s="190">
        <v>5.5</v>
      </c>
      <c r="F20" s="188">
        <v>4.5</v>
      </c>
      <c r="G20" s="192">
        <v>6.3724278285836684</v>
      </c>
      <c r="H20" s="188">
        <v>2.8</v>
      </c>
      <c r="I20" s="144"/>
      <c r="J20" s="144"/>
      <c r="K20" s="6"/>
      <c r="L20" s="141"/>
      <c r="S20" s="131">
        <v>2.5</v>
      </c>
      <c r="T20" s="134">
        <v>1.6</v>
      </c>
      <c r="U20" s="179">
        <v>5.5</v>
      </c>
      <c r="V20" s="179">
        <v>5.5</v>
      </c>
    </row>
    <row r="21" spans="1:22">
      <c r="A21" s="134">
        <v>0.02</v>
      </c>
      <c r="B21" s="159">
        <f t="shared" si="0"/>
        <v>-3.6989700043360187</v>
      </c>
      <c r="C21" s="192">
        <v>9.9856799393040259</v>
      </c>
      <c r="D21" s="192">
        <v>8.2738760495205543</v>
      </c>
      <c r="E21" s="190">
        <v>8</v>
      </c>
      <c r="F21" s="188">
        <v>6</v>
      </c>
      <c r="G21" s="192">
        <v>8.2335404728904891</v>
      </c>
      <c r="H21" s="188">
        <v>3.5</v>
      </c>
      <c r="I21" s="144"/>
      <c r="J21" s="6"/>
      <c r="K21" s="6"/>
      <c r="L21" s="141"/>
      <c r="S21" s="131">
        <v>3</v>
      </c>
      <c r="T21" s="134">
        <v>2</v>
      </c>
      <c r="U21" s="179">
        <v>7.75</v>
      </c>
      <c r="V21" s="179">
        <v>7.75</v>
      </c>
    </row>
    <row r="22" spans="1:22">
      <c r="A22" s="134">
        <v>0.05</v>
      </c>
      <c r="B22" s="159">
        <f t="shared" si="0"/>
        <v>-3.3010299956639813</v>
      </c>
      <c r="C22" s="192">
        <v>13.927854540673524</v>
      </c>
      <c r="D22" s="192">
        <v>11.540259932796973</v>
      </c>
      <c r="E22" s="190">
        <v>12</v>
      </c>
      <c r="F22" s="188">
        <v>9</v>
      </c>
      <c r="G22" s="192">
        <v>11.484000564628509</v>
      </c>
      <c r="H22" s="188">
        <v>4.8</v>
      </c>
      <c r="I22" s="144"/>
      <c r="J22" s="6"/>
      <c r="K22" s="6"/>
      <c r="L22" s="141"/>
      <c r="S22" s="131">
        <v>4.5</v>
      </c>
      <c r="T22" s="134">
        <v>2.5</v>
      </c>
      <c r="U22" s="179">
        <v>11.8</v>
      </c>
      <c r="V22" s="179">
        <v>11.8</v>
      </c>
    </row>
    <row r="23" spans="1:22">
      <c r="A23" s="134">
        <v>0.1</v>
      </c>
      <c r="B23" s="159">
        <f t="shared" si="0"/>
        <v>-3</v>
      </c>
      <c r="C23" s="192">
        <v>17.749830127538242</v>
      </c>
      <c r="D23" s="192">
        <v>14.707050022427691</v>
      </c>
      <c r="E23" s="190">
        <v>14</v>
      </c>
      <c r="F23" s="188">
        <v>11.5</v>
      </c>
      <c r="G23" s="192">
        <v>14.635352387651519</v>
      </c>
      <c r="H23" s="188">
        <v>6</v>
      </c>
      <c r="I23" s="144"/>
      <c r="J23" s="6"/>
      <c r="K23" s="6"/>
      <c r="L23" s="141"/>
      <c r="S23" s="131">
        <v>5</v>
      </c>
      <c r="T23" s="134">
        <v>3.25</v>
      </c>
      <c r="U23" s="179">
        <v>15.3</v>
      </c>
      <c r="V23" s="179">
        <v>15.3</v>
      </c>
    </row>
    <row r="24" spans="1:22">
      <c r="A24" s="134">
        <v>0.2</v>
      </c>
      <c r="B24" s="159">
        <f t="shared" si="0"/>
        <v>-2.6989700043360187</v>
      </c>
      <c r="C24" s="192">
        <v>22.279720540947228</v>
      </c>
      <c r="D24" s="192">
        <v>18.460400022254504</v>
      </c>
      <c r="E24" s="190">
        <v>16</v>
      </c>
      <c r="F24" s="188">
        <v>14</v>
      </c>
      <c r="G24" s="192">
        <v>18.370404610761426</v>
      </c>
      <c r="H24" s="188">
        <v>7.8</v>
      </c>
      <c r="I24" s="144"/>
      <c r="J24" s="6"/>
      <c r="K24" s="6"/>
      <c r="L24" s="141"/>
      <c r="S24" s="131">
        <v>6</v>
      </c>
      <c r="T24" s="134">
        <v>4</v>
      </c>
      <c r="U24" s="179">
        <v>18.3</v>
      </c>
      <c r="V24" s="179">
        <v>18.3</v>
      </c>
    </row>
    <row r="25" spans="1:22">
      <c r="A25" s="134">
        <v>0.5</v>
      </c>
      <c r="B25" s="159">
        <f t="shared" si="0"/>
        <v>-2.3010299956639813</v>
      </c>
      <c r="C25" s="192">
        <v>28.89322286407095</v>
      </c>
      <c r="D25" s="192">
        <v>23.94017694354002</v>
      </c>
      <c r="E25" s="190">
        <v>19</v>
      </c>
      <c r="F25" s="188">
        <v>17.5</v>
      </c>
      <c r="G25" s="192">
        <v>23.823467334178705</v>
      </c>
      <c r="H25" s="188">
        <v>10.8</v>
      </c>
      <c r="I25" s="144"/>
      <c r="J25" s="6"/>
      <c r="K25" s="6"/>
      <c r="L25" s="141"/>
      <c r="S25" s="131">
        <v>7</v>
      </c>
      <c r="T25" s="134">
        <v>5.75</v>
      </c>
      <c r="U25" s="179">
        <v>21.7</v>
      </c>
      <c r="V25" s="179">
        <v>21.7</v>
      </c>
    </row>
    <row r="26" spans="1:22" ht="15" thickBot="1">
      <c r="A26" s="135">
        <v>1</v>
      </c>
      <c r="B26" s="160">
        <f t="shared" si="0"/>
        <v>-2</v>
      </c>
      <c r="C26" s="194">
        <v>33.638003359772419</v>
      </c>
      <c r="D26" s="193">
        <v>27.871579305946682</v>
      </c>
      <c r="E26" s="191">
        <v>21</v>
      </c>
      <c r="F26" s="189">
        <v>20</v>
      </c>
      <c r="G26" s="193">
        <v>27.735703905328233</v>
      </c>
      <c r="H26" s="189">
        <v>13.5</v>
      </c>
      <c r="I26" s="145"/>
      <c r="J26" s="142"/>
      <c r="K26" s="142"/>
      <c r="L26" s="143"/>
      <c r="S26" s="132">
        <v>11</v>
      </c>
      <c r="T26" s="135">
        <v>7.75</v>
      </c>
      <c r="U26" s="180">
        <v>23.7</v>
      </c>
      <c r="V26" s="180">
        <v>23.7</v>
      </c>
    </row>
  </sheetData>
  <mergeCells count="7">
    <mergeCell ref="A11:A13"/>
    <mergeCell ref="N15:Q17"/>
    <mergeCell ref="S12:T12"/>
    <mergeCell ref="U12:V12"/>
    <mergeCell ref="C10:L10"/>
    <mergeCell ref="C11:L11"/>
    <mergeCell ref="B11:B13"/>
  </mergeCells>
  <hyperlinks>
    <hyperlink ref="A8" r:id="rId1" xr:uid="{00000000-0004-0000-0500-000000000000}"/>
    <hyperlink ref="A7" r:id="rId2" xr:uid="{00000000-0004-0000-0500-000001000000}"/>
  </hyperlinks>
  <pageMargins left="0.7" right="0.7" top="0.75" bottom="0.75" header="0.3" footer="0.3"/>
  <pageSetup paperSize="9" orientation="portrait"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278"/>
  <sheetViews>
    <sheetView zoomScale="85" zoomScaleNormal="85" workbookViewId="0">
      <selection activeCell="B8" sqref="B8"/>
    </sheetView>
  </sheetViews>
  <sheetFormatPr defaultRowHeight="14.5"/>
  <cols>
    <col min="1" max="1" width="33" customWidth="1"/>
    <col min="2" max="2" width="22.54296875" style="30" customWidth="1"/>
    <col min="3" max="3" width="21.453125" style="30" customWidth="1"/>
    <col min="4" max="4" width="20.54296875" style="30" customWidth="1"/>
    <col min="5" max="5" width="13" style="30" customWidth="1"/>
    <col min="6" max="6" width="13.81640625" customWidth="1"/>
  </cols>
  <sheetData>
    <row r="1" spans="1:12">
      <c r="A1" t="s">
        <v>116</v>
      </c>
    </row>
    <row r="2" spans="1:12">
      <c r="A2" t="s">
        <v>125</v>
      </c>
      <c r="B2" s="127"/>
    </row>
    <row r="3" spans="1:12">
      <c r="A3" t="s">
        <v>15</v>
      </c>
      <c r="B3" s="1">
        <v>2080</v>
      </c>
      <c r="C3" s="30" t="s">
        <v>17</v>
      </c>
    </row>
    <row r="4" spans="1:12">
      <c r="A4" t="s">
        <v>16</v>
      </c>
      <c r="B4" s="1">
        <v>-80000</v>
      </c>
      <c r="C4" s="30" t="s">
        <v>18</v>
      </c>
    </row>
    <row r="6" spans="1:12">
      <c r="A6" s="9" t="s">
        <v>126</v>
      </c>
      <c r="B6" s="30" t="s">
        <v>19</v>
      </c>
    </row>
    <row r="7" spans="1:12">
      <c r="A7" s="9" t="s">
        <v>127</v>
      </c>
      <c r="B7" s="184">
        <v>1</v>
      </c>
      <c r="D7" s="30" t="s">
        <v>132</v>
      </c>
    </row>
    <row r="8" spans="1:12">
      <c r="A8" t="s">
        <v>128</v>
      </c>
      <c r="B8" s="153">
        <f>B7*B3</f>
        <v>2080</v>
      </c>
      <c r="C8" s="30" t="s">
        <v>17</v>
      </c>
    </row>
    <row r="9" spans="1:12">
      <c r="A9" t="s">
        <v>129</v>
      </c>
      <c r="B9" s="153">
        <f>B7*B4</f>
        <v>-80000</v>
      </c>
      <c r="C9" s="30" t="s">
        <v>18</v>
      </c>
    </row>
    <row r="11" spans="1:12">
      <c r="A11" t="s">
        <v>20</v>
      </c>
    </row>
    <row r="12" spans="1:12">
      <c r="A12" s="69" t="s">
        <v>76</v>
      </c>
      <c r="B12" s="30" t="s">
        <v>68</v>
      </c>
      <c r="C12" s="30" t="s">
        <v>69</v>
      </c>
      <c r="D12" s="221" t="s">
        <v>70</v>
      </c>
      <c r="E12" s="221"/>
    </row>
    <row r="13" spans="1:12">
      <c r="A13" s="69"/>
      <c r="B13" s="30" t="s">
        <v>22</v>
      </c>
      <c r="C13" s="30" t="s">
        <v>21</v>
      </c>
      <c r="D13" s="221" t="s">
        <v>73</v>
      </c>
      <c r="E13" s="221"/>
    </row>
    <row r="14" spans="1:12">
      <c r="A14" s="69"/>
      <c r="D14" t="s">
        <v>23</v>
      </c>
      <c r="E14" t="s">
        <v>24</v>
      </c>
      <c r="F14" t="s">
        <v>133</v>
      </c>
    </row>
    <row r="15" spans="1:12">
      <c r="A15" s="69" t="s">
        <v>62</v>
      </c>
      <c r="B15" s="30" t="s">
        <v>71</v>
      </c>
      <c r="C15" s="30" t="s">
        <v>71</v>
      </c>
      <c r="D15" t="s">
        <v>72</v>
      </c>
      <c r="E15" t="s">
        <v>72</v>
      </c>
      <c r="F15" t="s">
        <v>63</v>
      </c>
    </row>
    <row r="16" spans="1:12">
      <c r="A16" s="67">
        <v>1</v>
      </c>
      <c r="B16" s="74">
        <v>0</v>
      </c>
      <c r="C16" s="1">
        <v>1.2161557523129765E-2</v>
      </c>
      <c r="D16" s="1">
        <v>0</v>
      </c>
      <c r="E16" s="1">
        <v>0</v>
      </c>
      <c r="F16" s="153">
        <f>D16*ABS(B16-B17)</f>
        <v>0</v>
      </c>
      <c r="L16" s="2"/>
    </row>
    <row r="17" spans="1:12">
      <c r="A17" s="67">
        <v>2</v>
      </c>
      <c r="B17" s="74">
        <v>-0.66666666666666663</v>
      </c>
      <c r="C17" s="1">
        <v>1.1755139384416604E-2</v>
      </c>
      <c r="D17" s="1">
        <v>0</v>
      </c>
      <c r="E17" s="1">
        <v>0</v>
      </c>
      <c r="F17" s="153">
        <f>IF(B17="","",IF(B18="",ABS(E16*(B17-B16)/2),ABS(D17*(B18-B17)/2+E16*(B17-B16)/2)))</f>
        <v>0</v>
      </c>
      <c r="L17" s="2"/>
    </row>
    <row r="18" spans="1:12">
      <c r="A18" s="67">
        <v>3</v>
      </c>
      <c r="B18" s="74">
        <v>-1.3333333333333333</v>
      </c>
      <c r="C18" s="1">
        <v>1.1354512280793148E-2</v>
      </c>
      <c r="D18" s="1">
        <v>0</v>
      </c>
      <c r="E18" s="1">
        <v>0</v>
      </c>
      <c r="F18" s="153">
        <f t="shared" ref="F18:F81" si="0">IF(B18="","",IF(B19="",ABS(E17*(B18-B17)/2),ABS(D18*(B19-B18)/2+E17*(B18-B17)/2)))</f>
        <v>0</v>
      </c>
      <c r="L18" s="2"/>
    </row>
    <row r="19" spans="1:12">
      <c r="A19" s="67">
        <v>4</v>
      </c>
      <c r="B19" s="74">
        <v>-2</v>
      </c>
      <c r="C19" s="1">
        <v>1.0959774879960794E-2</v>
      </c>
      <c r="D19" s="1">
        <v>3095.1952119283383</v>
      </c>
      <c r="E19" s="1">
        <v>3241.3242173217209</v>
      </c>
      <c r="F19" s="153">
        <f>IF(B19="","",IF(B20="",ABS(E18*(B19-B18)/2),ABS(D19*(B20-B19)/2+E18*(B19-B18)/2)))</f>
        <v>185.71171271571833</v>
      </c>
      <c r="L19" s="2"/>
    </row>
    <row r="20" spans="1:12">
      <c r="A20" s="67">
        <v>5</v>
      </c>
      <c r="B20" s="74">
        <v>-2.1200000000000117</v>
      </c>
      <c r="C20" s="1">
        <v>1.0889376998989821E-2</v>
      </c>
      <c r="D20" s="1">
        <v>3241.3242173217209</v>
      </c>
      <c r="E20" s="1">
        <v>4141.9384597809012</v>
      </c>
      <c r="F20" s="153">
        <f>IF(B20="","",IF(B21="",ABS(E19*(B20-B19)/2),ABS(D20*(B21-B20)/2+E19*(B20-B19)/2)))</f>
        <v>1361.3561712751371</v>
      </c>
      <c r="L20" s="2"/>
    </row>
    <row r="21" spans="1:12">
      <c r="A21" s="67">
        <v>6</v>
      </c>
      <c r="B21" s="74">
        <v>-2.8400000000000087</v>
      </c>
      <c r="C21" s="1">
        <v>1.0471491927167257E-2</v>
      </c>
      <c r="D21" s="1">
        <v>4141.9384597809012</v>
      </c>
      <c r="E21" s="1">
        <v>5083.6014237032805</v>
      </c>
      <c r="F21" s="153">
        <f t="shared" si="0"/>
        <v>2982.1956910422368</v>
      </c>
      <c r="L21" s="2"/>
    </row>
    <row r="22" spans="1:12">
      <c r="A22" s="67">
        <v>7</v>
      </c>
      <c r="B22" s="74">
        <v>-3.5600000000000058</v>
      </c>
      <c r="C22" s="1">
        <v>1.006071261621388E-2</v>
      </c>
      <c r="D22" s="1">
        <v>5083.6014237032805</v>
      </c>
      <c r="E22" s="1">
        <v>6065.3750220522843</v>
      </c>
      <c r="F22" s="153">
        <f t="shared" si="0"/>
        <v>3660.1930250663472</v>
      </c>
      <c r="L22" s="2"/>
    </row>
    <row r="23" spans="1:12">
      <c r="A23" s="67">
        <v>8</v>
      </c>
      <c r="B23" s="74">
        <v>-4.2800000000000029</v>
      </c>
      <c r="C23" s="10">
        <v>9.6571855208858696E-3</v>
      </c>
      <c r="D23" s="1">
        <v>6065.3750220522843</v>
      </c>
      <c r="E23" s="1">
        <v>7085.6055151083256</v>
      </c>
      <c r="F23" s="153">
        <f t="shared" si="0"/>
        <v>4367.0700158776272</v>
      </c>
      <c r="L23" s="2"/>
    </row>
    <row r="24" spans="1:12">
      <c r="A24" s="67">
        <v>9</v>
      </c>
      <c r="B24" s="74">
        <v>-5</v>
      </c>
      <c r="C24" s="10">
        <v>9.2610533272109545E-3</v>
      </c>
      <c r="D24" s="1">
        <v>7085.6055135722445</v>
      </c>
      <c r="E24" s="1">
        <v>7419.6390360261003</v>
      </c>
      <c r="F24" s="153">
        <f t="shared" si="0"/>
        <v>3684.5148676105973</v>
      </c>
      <c r="L24" s="2"/>
    </row>
    <row r="25" spans="1:12">
      <c r="A25" s="67">
        <v>10</v>
      </c>
      <c r="B25" s="74">
        <v>-5.3200000000000145</v>
      </c>
      <c r="C25" s="10">
        <v>9.0874043860855146E-3</v>
      </c>
      <c r="D25" s="1">
        <v>7419.6390360261003</v>
      </c>
      <c r="E25" s="1">
        <v>8148.7075464022919</v>
      </c>
      <c r="F25" s="153">
        <f t="shared" si="0"/>
        <v>3759.2837782532615</v>
      </c>
      <c r="L25" s="2"/>
    </row>
    <row r="26" spans="1:12">
      <c r="A26" s="67">
        <v>11</v>
      </c>
      <c r="B26" s="74">
        <v>-6.0133333333333434</v>
      </c>
      <c r="C26" s="10">
        <v>8.7165391023133355E-3</v>
      </c>
      <c r="D26" s="1">
        <v>8148.7075464022919</v>
      </c>
      <c r="E26" s="1">
        <v>8886.7571309755076</v>
      </c>
      <c r="F26" s="153">
        <f t="shared" si="0"/>
        <v>5649.7705655055497</v>
      </c>
      <c r="L26" s="2"/>
    </row>
    <row r="27" spans="1:12">
      <c r="A27" s="67">
        <v>12</v>
      </c>
      <c r="B27" s="74">
        <v>-6.7066666666666714</v>
      </c>
      <c r="C27" s="10">
        <v>8.3525944720025929E-3</v>
      </c>
      <c r="D27" s="1">
        <v>8886.7571309755076</v>
      </c>
      <c r="E27" s="1">
        <v>9635.3642765170644</v>
      </c>
      <c r="F27" s="153">
        <f t="shared" si="0"/>
        <v>6161.484944142976</v>
      </c>
      <c r="L27" s="2"/>
    </row>
    <row r="28" spans="1:12">
      <c r="A28" s="67">
        <v>13</v>
      </c>
      <c r="B28" s="74">
        <v>-7.4</v>
      </c>
      <c r="C28" s="10">
        <v>7.9956708067286143E-3</v>
      </c>
      <c r="D28" s="1">
        <v>16474.769804091637</v>
      </c>
      <c r="E28" s="1">
        <v>17916.811002495149</v>
      </c>
      <c r="F28" s="153">
        <f t="shared" si="0"/>
        <v>9106.4290472912944</v>
      </c>
      <c r="L28" s="2"/>
    </row>
    <row r="29" spans="1:12">
      <c r="A29" s="67">
        <v>14</v>
      </c>
      <c r="B29" s="74">
        <v>-8.1</v>
      </c>
      <c r="C29" s="10">
        <v>7.6429743478283151E-3</v>
      </c>
      <c r="D29" s="1">
        <v>17916.811002495149</v>
      </c>
      <c r="E29" s="1">
        <v>19393.55619503581</v>
      </c>
      <c r="F29" s="153">
        <f t="shared" si="0"/>
        <v>12541.767701746609</v>
      </c>
      <c r="L29" s="2"/>
    </row>
    <row r="30" spans="1:12">
      <c r="A30" s="67">
        <v>15</v>
      </c>
      <c r="B30" s="74">
        <v>-8.8000000000000007</v>
      </c>
      <c r="C30" s="10">
        <v>7.2978594985626567E-3</v>
      </c>
      <c r="D30" s="1">
        <v>19393.55619503581</v>
      </c>
      <c r="E30" s="1">
        <v>20909.003320056603</v>
      </c>
      <c r="F30" s="153">
        <f t="shared" si="0"/>
        <v>13575.489336525072</v>
      </c>
      <c r="L30" s="2"/>
    </row>
    <row r="31" spans="1:12">
      <c r="A31" s="67">
        <v>16</v>
      </c>
      <c r="B31" s="74">
        <v>-9.5</v>
      </c>
      <c r="C31" s="10">
        <v>6.9604171945339844E-3</v>
      </c>
      <c r="D31" s="1">
        <v>20909.003320056603</v>
      </c>
      <c r="E31" s="1">
        <v>23923.65759608593</v>
      </c>
      <c r="F31" s="153">
        <f t="shared" si="0"/>
        <v>15420.389948541741</v>
      </c>
      <c r="L31" s="2"/>
    </row>
    <row r="32" spans="1:12">
      <c r="A32" s="67">
        <v>17</v>
      </c>
      <c r="B32" s="74">
        <v>-10.275</v>
      </c>
      <c r="C32" s="10">
        <v>6.5958798281596934E-3</v>
      </c>
      <c r="D32" s="1">
        <v>23923.65759608593</v>
      </c>
      <c r="E32" s="1">
        <v>27025.299190713464</v>
      </c>
      <c r="F32" s="153">
        <f t="shared" si="0"/>
        <v>18540.834636966603</v>
      </c>
      <c r="L32" s="2"/>
    </row>
    <row r="33" spans="1:12">
      <c r="A33" s="67">
        <v>18</v>
      </c>
      <c r="B33" s="74">
        <v>-11.05</v>
      </c>
      <c r="C33" s="10">
        <v>6.2409975845616012E-3</v>
      </c>
      <c r="D33" s="1">
        <v>27025.299190713464</v>
      </c>
      <c r="E33" s="1">
        <v>30212.120347923996</v>
      </c>
      <c r="F33" s="153">
        <f t="shared" si="0"/>
        <v>20944.60687280292</v>
      </c>
      <c r="L33" s="2"/>
    </row>
    <row r="34" spans="1:12">
      <c r="A34" s="67">
        <v>19</v>
      </c>
      <c r="B34" s="74">
        <v>-11.824999999999999</v>
      </c>
      <c r="C34" s="10">
        <v>5.8958975780676335E-3</v>
      </c>
      <c r="D34" s="1">
        <v>30212.120347923996</v>
      </c>
      <c r="E34" s="1">
        <v>33480.163045834401</v>
      </c>
      <c r="F34" s="153">
        <f t="shared" si="0"/>
        <v>23414.393269641077</v>
      </c>
      <c r="L34" s="2"/>
    </row>
    <row r="35" spans="1:12">
      <c r="A35" s="67">
        <v>20</v>
      </c>
      <c r="B35" s="74">
        <v>-12.6</v>
      </c>
      <c r="C35" s="10">
        <v>5.5606911559160045E-3</v>
      </c>
      <c r="D35" s="1">
        <v>33480.163045834401</v>
      </c>
      <c r="E35" s="1">
        <v>36823.789798548489</v>
      </c>
      <c r="F35" s="153">
        <f t="shared" si="0"/>
        <v>25947.126360521674</v>
      </c>
      <c r="L35" s="2"/>
    </row>
    <row r="36" spans="1:12">
      <c r="A36" s="67">
        <v>21</v>
      </c>
      <c r="B36" s="74">
        <v>-13.375</v>
      </c>
      <c r="C36" s="10">
        <v>5.2354733606438681E-3</v>
      </c>
      <c r="D36" s="1">
        <v>36823.789798548489</v>
      </c>
      <c r="E36" s="1">
        <v>40235.955606166397</v>
      </c>
      <c r="F36" s="153">
        <f t="shared" si="0"/>
        <v>28538.437093875091</v>
      </c>
      <c r="L36" s="2"/>
    </row>
    <row r="37" spans="1:12">
      <c r="A37" s="67">
        <v>22</v>
      </c>
      <c r="B37" s="74">
        <v>-14.15</v>
      </c>
      <c r="C37" s="10">
        <v>4.9203224885640551E-3</v>
      </c>
      <c r="D37" s="1">
        <v>40235.955606166404</v>
      </c>
      <c r="E37" s="1">
        <v>43708.381784354147</v>
      </c>
      <c r="F37" s="153">
        <f t="shared" si="0"/>
        <v>31182.865594778974</v>
      </c>
      <c r="L37" s="2"/>
    </row>
    <row r="38" spans="1:12">
      <c r="A38" s="67">
        <v>23</v>
      </c>
      <c r="B38" s="74">
        <v>-14.925000000000001</v>
      </c>
      <c r="C38" s="10">
        <v>4.6152997548468723E-3</v>
      </c>
      <c r="D38" s="1">
        <v>43708.381784354147</v>
      </c>
      <c r="E38" s="1">
        <v>47231.684350127594</v>
      </c>
      <c r="F38" s="153">
        <f t="shared" si="0"/>
        <v>33873.995882874442</v>
      </c>
      <c r="L38" s="2"/>
    </row>
    <row r="39" spans="1:12">
      <c r="A39" s="67">
        <v>24</v>
      </c>
      <c r="B39" s="74">
        <v>-15.7</v>
      </c>
      <c r="C39" s="10">
        <v>4.3204490727852957E-3</v>
      </c>
      <c r="D39" s="1">
        <v>47231.684350127594</v>
      </c>
      <c r="E39" s="1">
        <v>50795.486434984065</v>
      </c>
      <c r="F39" s="153">
        <f t="shared" si="0"/>
        <v>36604.555371348906</v>
      </c>
      <c r="L39" s="2"/>
    </row>
    <row r="40" spans="1:12">
      <c r="A40" s="67">
        <v>25</v>
      </c>
      <c r="B40" s="74">
        <v>-16.475000000000001</v>
      </c>
      <c r="C40" s="10">
        <v>4.0357969522205684E-3</v>
      </c>
      <c r="D40" s="1">
        <v>50795.486434984065</v>
      </c>
      <c r="E40" s="1">
        <v>54388.531998616141</v>
      </c>
      <c r="F40" s="153">
        <f t="shared" si="0"/>
        <v>39366.501987112671</v>
      </c>
      <c r="L40" s="2"/>
    </row>
    <row r="41" spans="1:12">
      <c r="A41" s="67">
        <v>26</v>
      </c>
      <c r="B41" s="74">
        <v>-17.25</v>
      </c>
      <c r="C41" s="10">
        <v>3.7613525198989172E-3</v>
      </c>
      <c r="D41" s="1">
        <v>54388.531998616141</v>
      </c>
      <c r="E41" s="1">
        <v>57998.81104238423</v>
      </c>
      <c r="F41" s="153">
        <f t="shared" si="0"/>
        <v>42151.11229892743</v>
      </c>
      <c r="L41" s="2"/>
    </row>
    <row r="42" spans="1:12">
      <c r="A42" s="67">
        <v>27</v>
      </c>
      <c r="B42" s="74">
        <v>-18.024999999999999</v>
      </c>
      <c r="C42" s="10">
        <v>3.4971076625858874E-3</v>
      </c>
      <c r="D42" s="1">
        <v>57998.81104238423</v>
      </c>
      <c r="E42" s="1">
        <v>61613.701906488735</v>
      </c>
      <c r="F42" s="153">
        <f t="shared" si="0"/>
        <v>44949.078557847795</v>
      </c>
      <c r="L42" s="2"/>
    </row>
    <row r="43" spans="1:12">
      <c r="A43" s="67">
        <v>28</v>
      </c>
      <c r="B43" s="74">
        <v>-18.8</v>
      </c>
      <c r="C43" s="10">
        <v>3.2430372919652274E-3</v>
      </c>
      <c r="D43" s="1">
        <v>61613.701904174217</v>
      </c>
      <c r="E43" s="1">
        <v>65274.146964235209</v>
      </c>
      <c r="F43" s="153">
        <f t="shared" si="0"/>
        <v>48520.790250434162</v>
      </c>
      <c r="L43" s="2"/>
    </row>
    <row r="44" spans="1:12">
      <c r="A44" s="67">
        <v>29</v>
      </c>
      <c r="B44" s="74">
        <v>-19.600000000000001</v>
      </c>
      <c r="C44" s="10">
        <v>2.9913986709460493E-3</v>
      </c>
      <c r="D44" s="1">
        <v>65274.146964235209</v>
      </c>
      <c r="E44" s="1">
        <v>68919.869580341881</v>
      </c>
      <c r="F44" s="153">
        <f t="shared" si="0"/>
        <v>52219.317571388099</v>
      </c>
      <c r="L44" s="2"/>
    </row>
    <row r="45" spans="1:12">
      <c r="A45" s="67">
        <v>30</v>
      </c>
      <c r="B45" s="74">
        <v>-20.399999999999999</v>
      </c>
      <c r="C45" s="10">
        <v>2.7504921950273148E-3</v>
      </c>
      <c r="D45" s="1">
        <v>68919.869580341881</v>
      </c>
      <c r="E45" s="1">
        <v>72536.187291832932</v>
      </c>
      <c r="F45" s="153">
        <f t="shared" si="0"/>
        <v>55135.895664273434</v>
      </c>
      <c r="L45" s="2"/>
    </row>
    <row r="46" spans="1:12">
      <c r="A46" s="67">
        <v>31</v>
      </c>
      <c r="B46" s="74">
        <v>-21.2</v>
      </c>
      <c r="C46" s="10">
        <v>2.520235875215032E-3</v>
      </c>
      <c r="D46" s="1">
        <v>72536.187291832932</v>
      </c>
      <c r="E46" s="1">
        <v>76108.44317685136</v>
      </c>
      <c r="F46" s="153">
        <f t="shared" si="0"/>
        <v>58028.949833466395</v>
      </c>
      <c r="L46" s="2"/>
    </row>
    <row r="47" spans="1:12">
      <c r="A47" s="67">
        <v>32</v>
      </c>
      <c r="B47" s="74">
        <v>-22</v>
      </c>
      <c r="C47" s="10">
        <v>2.3005312496848164E-3</v>
      </c>
      <c r="D47" s="1">
        <v>76108.44317685136</v>
      </c>
      <c r="E47" s="1">
        <v>79160.738539142782</v>
      </c>
      <c r="F47" s="153">
        <f t="shared" si="0"/>
        <v>58984.043462059824</v>
      </c>
      <c r="L47" s="2"/>
    </row>
    <row r="48" spans="1:12">
      <c r="A48" s="67">
        <v>33</v>
      </c>
      <c r="B48" s="74">
        <v>-22.75</v>
      </c>
      <c r="C48" s="10">
        <v>2.1040393492610496E-3</v>
      </c>
      <c r="D48" s="1">
        <v>79160.738539142782</v>
      </c>
      <c r="E48" s="1">
        <v>82186.391027961756</v>
      </c>
      <c r="F48" s="153">
        <f t="shared" si="0"/>
        <v>59370.55390435709</v>
      </c>
      <c r="L48" s="2"/>
    </row>
    <row r="49" spans="1:12">
      <c r="A49" s="67">
        <v>34</v>
      </c>
      <c r="B49" s="74">
        <v>-23.5</v>
      </c>
      <c r="C49" s="10">
        <v>1.9166130625920691E-3</v>
      </c>
      <c r="D49" s="1">
        <v>82186.391027961756</v>
      </c>
      <c r="E49" s="1">
        <v>85175.281946326228</v>
      </c>
      <c r="F49" s="153">
        <f t="shared" si="0"/>
        <v>61639.79327097132</v>
      </c>
      <c r="L49" s="2"/>
    </row>
    <row r="50" spans="1:12">
      <c r="A50" s="67">
        <v>35</v>
      </c>
      <c r="B50" s="74">
        <v>-24.25</v>
      </c>
      <c r="C50" s="10">
        <v>1.7381349121781424E-3</v>
      </c>
      <c r="D50" s="1">
        <v>85175.281946326228</v>
      </c>
      <c r="E50" s="1">
        <v>88117.253648320213</v>
      </c>
      <c r="F50" s="153">
        <f t="shared" si="0"/>
        <v>63881.461459744671</v>
      </c>
      <c r="L50" s="2"/>
    </row>
    <row r="51" spans="1:12">
      <c r="A51" s="67">
        <v>36</v>
      </c>
      <c r="B51" s="74">
        <v>-25</v>
      </c>
      <c r="C51" s="10">
        <v>1.5684784364943401E-3</v>
      </c>
      <c r="D51" s="1">
        <v>88117.253648320213</v>
      </c>
      <c r="E51" s="1">
        <v>91002.252162479403</v>
      </c>
      <c r="F51" s="153">
        <f t="shared" si="0"/>
        <v>66087.94023624016</v>
      </c>
      <c r="L51" s="2"/>
    </row>
    <row r="52" spans="1:12">
      <c r="A52" s="68">
        <v>37</v>
      </c>
      <c r="B52" s="74">
        <v>-25.75</v>
      </c>
      <c r="C52" s="10">
        <v>1.4075089656262255E-3</v>
      </c>
      <c r="D52" s="1">
        <v>91002.252162479403</v>
      </c>
      <c r="E52" s="1">
        <v>93820.473605760664</v>
      </c>
      <c r="F52" s="153">
        <f t="shared" si="0"/>
        <v>68251.689121859556</v>
      </c>
      <c r="L52" s="2"/>
    </row>
    <row r="53" spans="1:12">
      <c r="A53" s="67">
        <v>38</v>
      </c>
      <c r="B53" s="74">
        <v>-26.5</v>
      </c>
      <c r="C53" s="10">
        <v>1.255084423002347E-3</v>
      </c>
      <c r="D53" s="1">
        <v>93820.473605760664</v>
      </c>
      <c r="E53" s="1">
        <v>96562.509386994992</v>
      </c>
      <c r="F53" s="153">
        <f t="shared" si="0"/>
        <v>70365.355204320498</v>
      </c>
      <c r="L53" s="2"/>
    </row>
    <row r="54" spans="1:12">
      <c r="A54" s="67">
        <v>39</v>
      </c>
      <c r="B54" s="74">
        <v>-27.25</v>
      </c>
      <c r="C54" s="10">
        <v>1.1110561464282942E-3</v>
      </c>
      <c r="D54" s="1">
        <v>96562.509386994992</v>
      </c>
      <c r="E54" s="1">
        <v>99219.484924273827</v>
      </c>
      <c r="F54" s="153">
        <f t="shared" si="0"/>
        <v>72421.882040246244</v>
      </c>
      <c r="L54" s="2"/>
    </row>
    <row r="55" spans="1:12">
      <c r="A55" s="67">
        <v>40</v>
      </c>
      <c r="B55" s="74">
        <v>-28</v>
      </c>
      <c r="C55" s="10">
        <v>9.7526972127456109E-4</v>
      </c>
      <c r="D55" s="1">
        <v>99219.484923872384</v>
      </c>
      <c r="E55" s="1">
        <v>99553.688738472731</v>
      </c>
      <c r="F55" s="153">
        <f t="shared" si="0"/>
        <v>42168.28109279638</v>
      </c>
      <c r="L55" s="2"/>
    </row>
    <row r="56" spans="1:12">
      <c r="A56" s="67">
        <v>41</v>
      </c>
      <c r="B56" s="74">
        <v>-28.1</v>
      </c>
      <c r="C56" s="10">
        <v>9.5777898203852716E-4</v>
      </c>
      <c r="D56" s="1">
        <v>335093.69180372945</v>
      </c>
      <c r="E56" s="1">
        <v>347499.49048184446</v>
      </c>
      <c r="F56" s="153">
        <f t="shared" si="0"/>
        <v>118071.80542068252</v>
      </c>
      <c r="L56" s="2"/>
    </row>
    <row r="57" spans="1:12">
      <c r="A57" s="67">
        <v>42</v>
      </c>
      <c r="B57" s="74">
        <v>-28.775000000000002</v>
      </c>
      <c r="C57" s="10">
        <v>8.4360831951487726E-4</v>
      </c>
      <c r="D57" s="1">
        <v>347499.49048184446</v>
      </c>
      <c r="E57" s="1">
        <v>360052.09276302246</v>
      </c>
      <c r="F57" s="153">
        <f t="shared" si="0"/>
        <v>234562.15607524526</v>
      </c>
      <c r="L57" s="2"/>
    </row>
    <row r="58" spans="1:12">
      <c r="A58" s="68">
        <v>43</v>
      </c>
      <c r="B58" s="74">
        <v>-29.450000000000003</v>
      </c>
      <c r="C58" s="1">
        <v>7.3657440047009528E-4</v>
      </c>
      <c r="D58" s="1">
        <v>360052.09276302246</v>
      </c>
      <c r="E58" s="1">
        <v>372694.70304365898</v>
      </c>
      <c r="F58" s="153">
        <f t="shared" si="0"/>
        <v>243035.16261503976</v>
      </c>
      <c r="L58" s="2"/>
    </row>
    <row r="59" spans="1:12">
      <c r="A59" s="68">
        <v>44</v>
      </c>
      <c r="B59" s="74">
        <v>-30.125</v>
      </c>
      <c r="C59" s="1">
        <v>6.3648448942638591E-4</v>
      </c>
      <c r="D59" s="1">
        <v>372694.70304365898</v>
      </c>
      <c r="E59" s="1">
        <v>385360.56140790856</v>
      </c>
      <c r="F59" s="153">
        <f t="shared" si="0"/>
        <v>251568.92455446941</v>
      </c>
      <c r="L59" s="2"/>
    </row>
    <row r="60" spans="1:12">
      <c r="A60" s="68">
        <v>45</v>
      </c>
      <c r="B60" s="74">
        <v>-30.8</v>
      </c>
      <c r="C60" s="1">
        <v>5.4313762615079459E-4</v>
      </c>
      <c r="D60" s="1">
        <v>677954.66585698654</v>
      </c>
      <c r="E60" s="1">
        <v>678095.88948227942</v>
      </c>
      <c r="F60" s="153">
        <f t="shared" si="0"/>
        <v>401241.05581796414</v>
      </c>
      <c r="L60" s="2"/>
    </row>
    <row r="61" spans="1:12">
      <c r="A61" s="68">
        <v>46</v>
      </c>
      <c r="B61" s="74">
        <v>-31.6</v>
      </c>
      <c r="C61" s="1">
        <v>4.4177488303905586E-4</v>
      </c>
      <c r="D61" s="1">
        <v>1820194.1309390543</v>
      </c>
      <c r="E61" s="1">
        <v>1837360.4098530374</v>
      </c>
      <c r="F61" s="153">
        <f t="shared" si="0"/>
        <v>982414.20552409859</v>
      </c>
      <c r="L61" s="2"/>
    </row>
    <row r="62" spans="1:12">
      <c r="A62" s="68">
        <v>47</v>
      </c>
      <c r="B62" s="74">
        <v>-32.381428571428572</v>
      </c>
      <c r="C62" s="1">
        <v>3.538356452898123E-4</v>
      </c>
      <c r="D62" s="1">
        <v>1837360.4098530374</v>
      </c>
      <c r="E62" s="1">
        <v>1851549.9857874664</v>
      </c>
      <c r="F62" s="153">
        <f t="shared" si="0"/>
        <v>1435765.9202708714</v>
      </c>
      <c r="L62" s="2"/>
    </row>
    <row r="63" spans="1:12">
      <c r="A63" s="68">
        <v>48</v>
      </c>
      <c r="B63" s="74">
        <v>-33.162857142857142</v>
      </c>
      <c r="C63" s="1">
        <v>2.7618161364143738E-4</v>
      </c>
      <c r="D63" s="1">
        <v>1851549.9857874664</v>
      </c>
      <c r="E63" s="1">
        <v>1863107.4821129679</v>
      </c>
      <c r="F63" s="153">
        <f t="shared" si="0"/>
        <v>1446854.0603224894</v>
      </c>
      <c r="L63" s="2"/>
    </row>
    <row r="64" spans="1:12">
      <c r="A64" s="68">
        <v>49</v>
      </c>
      <c r="B64" s="74">
        <v>-33.944285714285712</v>
      </c>
      <c r="C64" s="1">
        <v>2.0790065333138637E-4</v>
      </c>
      <c r="D64" s="1">
        <v>1863107.4821129679</v>
      </c>
      <c r="E64" s="1">
        <v>1872359.8793337964</v>
      </c>
      <c r="F64" s="153">
        <f t="shared" si="0"/>
        <v>1455885.4181654104</v>
      </c>
      <c r="L64" s="2"/>
    </row>
    <row r="65" spans="1:12">
      <c r="A65" s="68">
        <v>50</v>
      </c>
      <c r="B65" s="74">
        <v>-34.725714285714275</v>
      </c>
      <c r="C65" s="1">
        <v>1.4812302591909172E-4</v>
      </c>
      <c r="D65" s="1">
        <v>1872359.8793337964</v>
      </c>
      <c r="E65" s="1">
        <v>1879608.8729213993</v>
      </c>
      <c r="F65" s="153">
        <f t="shared" si="0"/>
        <v>1463115.5057079722</v>
      </c>
      <c r="L65" s="2"/>
    </row>
    <row r="66" spans="1:12">
      <c r="A66" s="68">
        <v>51</v>
      </c>
      <c r="B66" s="74">
        <v>-35.507142857142846</v>
      </c>
      <c r="C66" s="10">
        <v>9.6024745410167118E-5</v>
      </c>
      <c r="D66" s="1">
        <v>1879608.8729213993</v>
      </c>
      <c r="E66" s="1">
        <v>1885126.7294829756</v>
      </c>
      <c r="F66" s="153">
        <f t="shared" si="0"/>
        <v>1468780.0764114342</v>
      </c>
      <c r="L66" s="2"/>
    </row>
    <row r="67" spans="1:12">
      <c r="A67" s="68">
        <v>52</v>
      </c>
      <c r="B67" s="74">
        <v>-36.288571428571416</v>
      </c>
      <c r="C67" s="10">
        <v>5.0829444009331049E-5</v>
      </c>
      <c r="D67" s="1">
        <v>1885126.7294829756</v>
      </c>
      <c r="E67" s="1">
        <v>1889154.7892309108</v>
      </c>
      <c r="F67" s="153">
        <f t="shared" si="0"/>
        <v>1473091.8871816944</v>
      </c>
      <c r="L67" s="2"/>
    </row>
    <row r="68" spans="1:12">
      <c r="A68" s="68">
        <v>53</v>
      </c>
      <c r="B68" s="74">
        <v>-37.069999999999986</v>
      </c>
      <c r="C68" s="10">
        <v>1.1809053877622702E-5</v>
      </c>
      <c r="D68" s="1">
        <v>1889154.7892309108</v>
      </c>
      <c r="E68" s="1">
        <v>1888047.9350068783</v>
      </c>
      <c r="F68" s="153">
        <f t="shared" si="0"/>
        <v>1446552.8100396679</v>
      </c>
      <c r="L68" s="2"/>
    </row>
    <row r="69" spans="1:12">
      <c r="A69" s="68">
        <v>54</v>
      </c>
      <c r="B69" s="74">
        <v>-37.819999999999986</v>
      </c>
      <c r="C69" s="10">
        <v>-1.9499682790483117E-5</v>
      </c>
      <c r="D69" s="1">
        <v>1888047.9350068783</v>
      </c>
      <c r="E69" s="1">
        <v>1885080.4216333569</v>
      </c>
      <c r="F69" s="153">
        <f t="shared" si="0"/>
        <v>1416035.9512551588</v>
      </c>
      <c r="L69" s="2"/>
    </row>
    <row r="70" spans="1:12">
      <c r="A70" s="68">
        <v>55</v>
      </c>
      <c r="B70" s="74">
        <v>-38.569999999999986</v>
      </c>
      <c r="C70" s="10">
        <v>-4.6157316124200722E-5</v>
      </c>
      <c r="D70" s="1">
        <v>1885080.4216333569</v>
      </c>
      <c r="E70" s="1">
        <v>1882470.9652532623</v>
      </c>
      <c r="F70" s="153">
        <f t="shared" si="0"/>
        <v>1413810.3162250177</v>
      </c>
      <c r="L70" s="2"/>
    </row>
    <row r="71" spans="1:12">
      <c r="A71" s="68">
        <v>56</v>
      </c>
      <c r="B71" s="74">
        <v>-39.319999999999986</v>
      </c>
      <c r="C71" s="10">
        <v>-6.8691148197594818E-5</v>
      </c>
      <c r="D71" s="1">
        <v>1882470.9652532623</v>
      </c>
      <c r="E71" s="1">
        <v>1880098.8204771848</v>
      </c>
      <c r="F71" s="153">
        <f t="shared" si="0"/>
        <v>1411853.2239399469</v>
      </c>
      <c r="L71" s="2"/>
    </row>
    <row r="72" spans="1:12">
      <c r="A72" s="68">
        <v>57</v>
      </c>
      <c r="B72" s="74">
        <v>-40.069999999999986</v>
      </c>
      <c r="C72" s="10">
        <v>-8.7588385066944885E-5</v>
      </c>
      <c r="D72" s="1">
        <v>1880098.8204771848</v>
      </c>
      <c r="E72" s="1">
        <v>1877861.94573098</v>
      </c>
      <c r="F72" s="153">
        <f t="shared" si="0"/>
        <v>1433575.350613852</v>
      </c>
      <c r="L72" s="2"/>
    </row>
    <row r="73" spans="1:12">
      <c r="A73" s="68">
        <v>58</v>
      </c>
      <c r="B73" s="74">
        <v>-40.844999999999985</v>
      </c>
      <c r="C73" s="10">
        <v>-1.0280015350728547E-4</v>
      </c>
      <c r="D73" s="1">
        <v>1877861.94573098</v>
      </c>
      <c r="E73" s="1">
        <v>1875677.6714067187</v>
      </c>
      <c r="F73" s="153">
        <f t="shared" si="0"/>
        <v>1455343.0079415068</v>
      </c>
      <c r="L73" s="2"/>
    </row>
    <row r="74" spans="1:12">
      <c r="A74" s="68">
        <v>59</v>
      </c>
      <c r="B74" s="74">
        <v>-41.619999999999983</v>
      </c>
      <c r="C74" s="10">
        <v>-1.1496053271479617E-4</v>
      </c>
      <c r="D74" s="1">
        <v>1875677.6714067187</v>
      </c>
      <c r="E74" s="1">
        <v>1873469.4569754626</v>
      </c>
      <c r="F74" s="153">
        <f t="shared" si="0"/>
        <v>1453650.1953402043</v>
      </c>
      <c r="L74" s="2"/>
    </row>
    <row r="75" spans="1:12">
      <c r="A75" s="68">
        <v>60</v>
      </c>
      <c r="B75" s="74">
        <v>-42.394999999999982</v>
      </c>
      <c r="C75" s="10">
        <v>-1.2449151239485347E-4</v>
      </c>
      <c r="D75" s="1">
        <v>1873469.4569754626</v>
      </c>
      <c r="E75" s="1">
        <v>1871174.6845418387</v>
      </c>
      <c r="F75" s="153">
        <f t="shared" si="0"/>
        <v>1451938.8291559808</v>
      </c>
      <c r="L75" s="2"/>
    </row>
    <row r="76" spans="1:12">
      <c r="A76" s="68">
        <v>61</v>
      </c>
      <c r="B76" s="74">
        <v>-43.16999999999998</v>
      </c>
      <c r="C76" s="10">
        <v>-1.3177783506086266E-4</v>
      </c>
      <c r="D76" s="1">
        <v>1871174.6845418387</v>
      </c>
      <c r="E76" s="1">
        <v>1868710.91554125</v>
      </c>
      <c r="F76" s="153">
        <f>IF(B76="","",IF(B77="",ABS(E75*(B76-B75)/2),ABS(D76*(B77-B76)/2+E75*(B76-B75)/2)))</f>
        <v>1501617.6843448225</v>
      </c>
      <c r="L76" s="2"/>
    </row>
    <row r="77" spans="1:12">
      <c r="A77" s="68">
        <v>62</v>
      </c>
      <c r="B77" s="1">
        <v>-43.999999999999979</v>
      </c>
      <c r="C77" s="10">
        <v>-1.3487454733480676E-4</v>
      </c>
      <c r="D77" s="1">
        <v>1868710.91554125</v>
      </c>
      <c r="E77" s="1">
        <v>1866028.9367800308</v>
      </c>
      <c r="F77" s="153">
        <f t="shared" si="0"/>
        <v>1551030.0598992412</v>
      </c>
    </row>
    <row r="78" spans="1:12">
      <c r="A78" s="68">
        <v>63</v>
      </c>
      <c r="B78" s="1">
        <v>-44.829999999999984</v>
      </c>
      <c r="C78" s="10">
        <v>-1.3598979230445199E-4</v>
      </c>
      <c r="D78" s="1">
        <v>1866028.9367800308</v>
      </c>
      <c r="E78" s="1">
        <v>1863088.6692160687</v>
      </c>
      <c r="F78" s="153">
        <f t="shared" si="0"/>
        <v>1548804.0175274289</v>
      </c>
    </row>
    <row r="79" spans="1:12">
      <c r="A79" s="68">
        <v>64</v>
      </c>
      <c r="B79" s="1">
        <v>-45.659999999999982</v>
      </c>
      <c r="C79" s="10">
        <v>-1.3547547780816481E-4</v>
      </c>
      <c r="D79" s="1">
        <v>1863088.6692160687</v>
      </c>
      <c r="E79" s="1">
        <v>1859859.2590621952</v>
      </c>
      <c r="F79" s="153">
        <f t="shared" si="0"/>
        <v>1546363.5954493338</v>
      </c>
    </row>
    <row r="80" spans="1:12">
      <c r="A80" s="68">
        <v>65</v>
      </c>
      <c r="B80" s="1">
        <v>-46.489999999999981</v>
      </c>
      <c r="C80" s="10">
        <v>-1.3364331117316473E-4</v>
      </c>
      <c r="D80" s="1">
        <v>1859859.2590621952</v>
      </c>
      <c r="E80" s="1">
        <v>1856317.3901018994</v>
      </c>
      <c r="F80" s="153">
        <f t="shared" si="0"/>
        <v>1543683.1850216254</v>
      </c>
    </row>
    <row r="81" spans="1:6">
      <c r="A81" s="68">
        <v>66</v>
      </c>
      <c r="B81" s="1">
        <v>-47.319999999999986</v>
      </c>
      <c r="C81" s="10">
        <v>-1.3076863552978339E-4</v>
      </c>
      <c r="D81" s="1">
        <v>1856317.3901018994</v>
      </c>
      <c r="E81" s="1">
        <v>1852445.8684237776</v>
      </c>
      <c r="F81" s="153">
        <f t="shared" si="0"/>
        <v>1540743.4337845799</v>
      </c>
    </row>
    <row r="82" spans="1:6">
      <c r="A82" s="68">
        <v>67</v>
      </c>
      <c r="B82" s="1">
        <v>-48.149999999999984</v>
      </c>
      <c r="C82" s="10">
        <v>-1.2709404089485376E-4</v>
      </c>
      <c r="D82" s="1">
        <v>1852445.8684237776</v>
      </c>
      <c r="E82" s="1">
        <v>1848232.4374046901</v>
      </c>
      <c r="F82" s="153">
        <f t="shared" ref="F82:F101" si="1">IF(B82="","",IF(B83="",ABS(E81*(B82-B81)/2),ABS(D82*(B83-B82)/2+E81*(B82-B81)/2)))</f>
        <v>1537530.0707917323</v>
      </c>
    </row>
    <row r="83" spans="1:6">
      <c r="A83" s="68">
        <v>68</v>
      </c>
      <c r="B83" s="1">
        <v>-48.979999999999983</v>
      </c>
      <c r="C83" s="10">
        <v>-1.2283274819721506E-4</v>
      </c>
      <c r="D83" s="1">
        <v>1848232.4374046901</v>
      </c>
      <c r="E83" s="1">
        <v>1843668.7882761452</v>
      </c>
      <c r="F83" s="153">
        <f t="shared" si="1"/>
        <v>1534032.9230458962</v>
      </c>
    </row>
    <row r="84" spans="1:6">
      <c r="A84" s="68">
        <v>69</v>
      </c>
      <c r="B84" s="1">
        <v>-49.809999999999988</v>
      </c>
      <c r="C84" s="10">
        <v>-1.1817176632662549E-4</v>
      </c>
      <c r="D84" s="1">
        <v>1843668.7882761452</v>
      </c>
      <c r="E84" s="1">
        <v>1838749.7372191418</v>
      </c>
      <c r="F84" s="153">
        <f t="shared" si="1"/>
        <v>1530245.094269204</v>
      </c>
    </row>
    <row r="85" spans="1:6">
      <c r="A85" s="68">
        <v>70</v>
      </c>
      <c r="B85" s="1">
        <v>-50.639999999999986</v>
      </c>
      <c r="C85" s="10">
        <v>-1.1327482410811762E-4</v>
      </c>
      <c r="D85" s="1">
        <v>1838749.7372191418</v>
      </c>
      <c r="E85" s="1">
        <v>1833472.5442737255</v>
      </c>
      <c r="F85" s="153">
        <f t="shared" si="1"/>
        <v>1526162.2818918845</v>
      </c>
    </row>
    <row r="86" spans="1:6">
      <c r="A86" s="68">
        <v>71</v>
      </c>
      <c r="B86" s="1">
        <v>-51.469999999999985</v>
      </c>
      <c r="C86" s="10">
        <v>-1.08285080718976E-4</v>
      </c>
      <c r="D86" s="1">
        <v>1833472.5442737255</v>
      </c>
      <c r="E86" s="1">
        <v>1827836.3528272652</v>
      </c>
      <c r="F86" s="153">
        <f t="shared" si="1"/>
        <v>1521782.2117471956</v>
      </c>
    </row>
    <row r="87" spans="1:6">
      <c r="A87" s="68">
        <v>72</v>
      </c>
      <c r="B87" s="1">
        <v>-52.29999999999999</v>
      </c>
      <c r="C87" s="10">
        <v>-1.0332761940856907E-4</v>
      </c>
      <c r="D87" s="1">
        <v>1827836.3528272652</v>
      </c>
      <c r="E87" s="1">
        <v>1821841.7313220969</v>
      </c>
      <c r="F87" s="153">
        <f t="shared" si="1"/>
        <v>1517104.1728466335</v>
      </c>
    </row>
    <row r="88" spans="1:6">
      <c r="A88" s="68">
        <v>73</v>
      </c>
      <c r="B88" s="1">
        <v>-53.129999999999988</v>
      </c>
      <c r="C88" s="10">
        <v>-9.8511730422022649E-5</v>
      </c>
      <c r="D88" s="1">
        <v>1821841.7313220969</v>
      </c>
      <c r="E88" s="1">
        <v>1815490.3012659531</v>
      </c>
      <c r="F88" s="153">
        <f t="shared" si="1"/>
        <v>1512128.6369973437</v>
      </c>
    </row>
    <row r="89" spans="1:6">
      <c r="A89" s="68">
        <v>74</v>
      </c>
      <c r="B89" s="1">
        <v>-53.959999999999994</v>
      </c>
      <c r="C89" s="10">
        <v>-9.3932989761906529E-5</v>
      </c>
      <c r="D89" s="1">
        <v>1815490.3012659531</v>
      </c>
      <c r="E89" s="1">
        <v>1808784.437743003</v>
      </c>
      <c r="F89" s="153">
        <f t="shared" si="1"/>
        <v>1506856.9500507445</v>
      </c>
    </row>
    <row r="90" spans="1:6">
      <c r="A90" s="68">
        <v>75</v>
      </c>
      <c r="B90" s="1">
        <v>-54.789999999999992</v>
      </c>
      <c r="C90" s="1">
        <v>-8.9675140858900659E-5</v>
      </c>
      <c r="D90" s="1">
        <v>1808784.437743003</v>
      </c>
      <c r="E90" s="1">
        <v>1801727.0304767259</v>
      </c>
      <c r="F90" s="153">
        <f t="shared" si="1"/>
        <v>1501291.0833266894</v>
      </c>
    </row>
    <row r="91" spans="1:6">
      <c r="A91" s="68">
        <v>76</v>
      </c>
      <c r="B91" s="1">
        <v>-55.61999999999999</v>
      </c>
      <c r="C91" s="1">
        <v>-8.581178638428276E-5</v>
      </c>
      <c r="D91" s="1">
        <v>1801727.0304767259</v>
      </c>
      <c r="E91" s="1">
        <v>1794321.2951309716</v>
      </c>
      <c r="F91" s="153">
        <f t="shared" si="1"/>
        <v>1495433.4352956794</v>
      </c>
    </row>
    <row r="92" spans="1:6">
      <c r="A92" s="68">
        <v>77</v>
      </c>
      <c r="B92" s="1">
        <v>-56.449999999999989</v>
      </c>
      <c r="C92" s="1">
        <v>-8.2407897351355968E-5</v>
      </c>
      <c r="D92" s="1">
        <v>1794321.2951309716</v>
      </c>
      <c r="E92" s="1">
        <v>1786570.6259817281</v>
      </c>
      <c r="F92" s="153">
        <f t="shared" si="1"/>
        <v>1489286.6749587096</v>
      </c>
    </row>
    <row r="93" spans="1:6">
      <c r="A93" s="68">
        <v>78</v>
      </c>
      <c r="B93" s="1">
        <v>-57.279999999999994</v>
      </c>
      <c r="C93" s="1">
        <v>-7.9521146349668535E-5</v>
      </c>
      <c r="D93" s="1">
        <v>1786570.6259817281</v>
      </c>
      <c r="E93" s="1">
        <v>1779628.9144289016</v>
      </c>
      <c r="F93" s="153">
        <f t="shared" si="1"/>
        <v>1378339.2379449089</v>
      </c>
    </row>
    <row r="94" spans="1:6">
      <c r="A94" s="68">
        <v>79</v>
      </c>
      <c r="B94" s="1">
        <v>-57.992999999999995</v>
      </c>
      <c r="C94" s="1">
        <v>-7.8493043774538324E-5</v>
      </c>
      <c r="D94" s="1">
        <v>1779628.9144289016</v>
      </c>
      <c r="E94" s="1">
        <v>1772440.8570206875</v>
      </c>
      <c r="F94" s="153">
        <f t="shared" si="1"/>
        <v>1268875.4159878085</v>
      </c>
    </row>
    <row r="95" spans="1:6">
      <c r="A95" s="68">
        <v>80</v>
      </c>
      <c r="B95" s="1">
        <v>-58.705999999999996</v>
      </c>
      <c r="C95" s="1">
        <v>-7.7833160687489748E-5</v>
      </c>
      <c r="D95" s="1">
        <v>1772440.8570206875</v>
      </c>
      <c r="E95" s="1">
        <v>1765008.0666775021</v>
      </c>
      <c r="F95" s="153">
        <f>IF(B95="","",IF(B96="",ABS(E94*(B95-B94)/2),ABS(D95*(B96-B95)/2+E94*(B95-B94)/2)))</f>
        <v>1263750.331055752</v>
      </c>
    </row>
    <row r="96" spans="1:6">
      <c r="A96" s="68">
        <v>81</v>
      </c>
      <c r="B96" s="1">
        <v>-59.418999999999997</v>
      </c>
      <c r="C96" s="1">
        <v>-7.7569570230534031E-5</v>
      </c>
      <c r="D96" s="1">
        <v>1765008.0666775021</v>
      </c>
      <c r="E96" s="1">
        <v>1757332.1402690359</v>
      </c>
      <c r="F96" s="153">
        <f t="shared" si="1"/>
        <v>1258450.7515410606</v>
      </c>
    </row>
    <row r="97" spans="1:6">
      <c r="A97" s="68">
        <v>82</v>
      </c>
      <c r="B97" s="1">
        <v>-60.131999999999998</v>
      </c>
      <c r="C97" s="1">
        <v>-7.7727970625927136E-5</v>
      </c>
      <c r="D97" s="1">
        <v>1757332.1402690359</v>
      </c>
      <c r="E97" s="1">
        <v>1749733.4304418303</v>
      </c>
      <c r="F97" s="153">
        <f t="shared" si="1"/>
        <v>1227935.8330129897</v>
      </c>
    </row>
    <row r="98" spans="1:6">
      <c r="A98" s="68">
        <v>83</v>
      </c>
      <c r="B98" s="1">
        <v>-60.816499999999998</v>
      </c>
      <c r="C98" s="1">
        <v>-7.8689393528558324E-5</v>
      </c>
      <c r="D98" s="1">
        <v>1749733.4304418303</v>
      </c>
      <c r="E98" s="1">
        <v>1741914.6108721492</v>
      </c>
      <c r="F98" s="153">
        <f t="shared" si="1"/>
        <v>1197692.5331374325</v>
      </c>
    </row>
    <row r="99" spans="1:6">
      <c r="A99" s="68">
        <v>84</v>
      </c>
      <c r="B99" s="1">
        <v>-61.500999999999998</v>
      </c>
      <c r="C99" s="1">
        <v>-7.9998731969777788E-5</v>
      </c>
      <c r="D99" s="1">
        <v>1741914.6108721492</v>
      </c>
      <c r="E99" s="1">
        <v>1733876.6535528491</v>
      </c>
      <c r="F99" s="153">
        <f t="shared" si="1"/>
        <v>1192340.5511419859</v>
      </c>
    </row>
    <row r="100" spans="1:6">
      <c r="A100" s="68">
        <v>85</v>
      </c>
      <c r="B100" s="1">
        <v>-62.185499999999998</v>
      </c>
      <c r="C100" s="1">
        <v>-8.1671475229439403E-5</v>
      </c>
      <c r="D100" s="1">
        <v>1733876.6535528491</v>
      </c>
      <c r="E100" s="1">
        <v>1725620.4844372561</v>
      </c>
      <c r="F100" s="153">
        <f t="shared" si="1"/>
        <v>1186838.5693569251</v>
      </c>
    </row>
    <row r="101" spans="1:6">
      <c r="A101" s="68">
        <v>86</v>
      </c>
      <c r="B101" s="1">
        <v>-62.87</v>
      </c>
      <c r="C101" s="1">
        <v>-8.3721323906533397E-5</v>
      </c>
      <c r="D101" s="1">
        <v>5281914.1201942982</v>
      </c>
      <c r="E101" s="1">
        <v>5281914.1201942982</v>
      </c>
      <c r="F101" s="153">
        <f t="shared" si="1"/>
        <v>590593.61079865077</v>
      </c>
    </row>
    <row r="102" spans="1:6">
      <c r="A102" s="68"/>
      <c r="B102" s="1"/>
      <c r="C102" s="1"/>
      <c r="D102" s="1"/>
      <c r="E102" s="1"/>
      <c r="F102" s="153"/>
    </row>
    <row r="103" spans="1:6">
      <c r="A103" s="68"/>
      <c r="B103" s="1"/>
      <c r="C103" s="1"/>
      <c r="D103" s="1"/>
      <c r="E103" s="1"/>
      <c r="F103" s="153"/>
    </row>
    <row r="104" spans="1:6">
      <c r="A104" s="68"/>
      <c r="B104" s="1"/>
      <c r="C104" s="1"/>
      <c r="D104" s="1"/>
      <c r="E104" s="1"/>
      <c r="F104" s="153"/>
    </row>
    <row r="105" spans="1:6">
      <c r="A105" s="68"/>
      <c r="B105" s="1"/>
      <c r="C105" s="1"/>
      <c r="D105" s="1"/>
      <c r="E105" s="1"/>
      <c r="F105" s="153"/>
    </row>
    <row r="106" spans="1:6">
      <c r="A106" s="68"/>
      <c r="B106" s="1"/>
      <c r="C106" s="1"/>
      <c r="D106" s="1"/>
      <c r="E106" s="1"/>
      <c r="F106" s="153"/>
    </row>
    <row r="107" spans="1:6">
      <c r="A107" s="68"/>
      <c r="B107" s="1"/>
      <c r="C107" s="1"/>
      <c r="D107" s="1"/>
      <c r="E107" s="1"/>
      <c r="F107" s="153"/>
    </row>
    <row r="108" spans="1:6">
      <c r="A108" s="68"/>
      <c r="B108" s="1"/>
      <c r="C108" s="1"/>
      <c r="D108" s="1"/>
      <c r="E108" s="1"/>
      <c r="F108" s="153"/>
    </row>
    <row r="109" spans="1:6">
      <c r="A109" s="68"/>
      <c r="B109" s="1"/>
      <c r="C109" s="1"/>
      <c r="D109" s="1"/>
      <c r="E109" s="1"/>
      <c r="F109" s="153"/>
    </row>
    <row r="110" spans="1:6">
      <c r="A110" s="68"/>
      <c r="B110" s="1"/>
      <c r="C110" s="1"/>
      <c r="D110" s="1"/>
      <c r="E110" s="1"/>
      <c r="F110" s="153"/>
    </row>
    <row r="111" spans="1:6">
      <c r="A111" s="68"/>
      <c r="B111" s="1"/>
      <c r="C111" s="1"/>
      <c r="D111" s="1"/>
      <c r="E111" s="1"/>
      <c r="F111" s="153"/>
    </row>
    <row r="112" spans="1:6">
      <c r="A112" s="68"/>
      <c r="B112" s="1"/>
      <c r="C112" s="1"/>
      <c r="D112" s="1"/>
      <c r="E112" s="1"/>
      <c r="F112" s="153"/>
    </row>
    <row r="113" spans="1:6">
      <c r="A113" s="68"/>
      <c r="B113" s="1"/>
      <c r="C113" s="1"/>
      <c r="D113" s="1"/>
      <c r="E113" s="1"/>
      <c r="F113" s="153"/>
    </row>
    <row r="114" spans="1:6">
      <c r="A114" s="68"/>
      <c r="B114" s="1"/>
      <c r="C114" s="1"/>
      <c r="D114" s="1"/>
      <c r="E114" s="1"/>
      <c r="F114" s="153"/>
    </row>
    <row r="115" spans="1:6">
      <c r="A115" s="68"/>
      <c r="B115" s="1"/>
      <c r="C115" s="1"/>
      <c r="D115" s="1"/>
      <c r="E115" s="1"/>
      <c r="F115" s="153"/>
    </row>
    <row r="116" spans="1:6">
      <c r="B116"/>
      <c r="C116"/>
      <c r="D116"/>
      <c r="E116"/>
    </row>
    <row r="117" spans="1:6">
      <c r="B117"/>
      <c r="C117"/>
      <c r="D117"/>
      <c r="E117"/>
    </row>
    <row r="118" spans="1:6">
      <c r="B118"/>
      <c r="C118"/>
      <c r="D118"/>
      <c r="E118"/>
    </row>
    <row r="119" spans="1:6">
      <c r="B119"/>
      <c r="C119"/>
      <c r="D119"/>
      <c r="E119"/>
    </row>
    <row r="120" spans="1:6">
      <c r="B120"/>
      <c r="C120"/>
      <c r="D120"/>
      <c r="E120"/>
    </row>
    <row r="121" spans="1:6">
      <c r="B121"/>
      <c r="C121"/>
      <c r="D121"/>
      <c r="E121"/>
    </row>
    <row r="122" spans="1:6">
      <c r="B122"/>
      <c r="C122"/>
      <c r="D122"/>
      <c r="E122"/>
    </row>
    <row r="123" spans="1:6">
      <c r="B123"/>
      <c r="C123"/>
      <c r="D123"/>
      <c r="E123"/>
    </row>
    <row r="124" spans="1:6">
      <c r="B124"/>
      <c r="C124"/>
      <c r="D124"/>
      <c r="E124"/>
    </row>
    <row r="125" spans="1:6">
      <c r="B125"/>
      <c r="C125"/>
      <c r="D125"/>
      <c r="E125"/>
    </row>
    <row r="126" spans="1:6">
      <c r="B126"/>
      <c r="C126"/>
      <c r="D126"/>
      <c r="E126"/>
    </row>
    <row r="127" spans="1:6">
      <c r="B127"/>
      <c r="C127"/>
      <c r="D127"/>
      <c r="E127"/>
    </row>
    <row r="128" spans="1:6">
      <c r="B128"/>
      <c r="C128"/>
      <c r="D128"/>
      <c r="E128"/>
    </row>
    <row r="129" spans="2:5">
      <c r="B129"/>
      <c r="C129"/>
      <c r="D129"/>
      <c r="E129"/>
    </row>
    <row r="130" spans="2:5">
      <c r="B130"/>
      <c r="C130"/>
      <c r="D130"/>
      <c r="E130"/>
    </row>
    <row r="131" spans="2:5">
      <c r="B131"/>
      <c r="C131"/>
      <c r="D131"/>
      <c r="E131"/>
    </row>
    <row r="132" spans="2:5">
      <c r="B132"/>
      <c r="C132"/>
      <c r="D132"/>
      <c r="E132"/>
    </row>
    <row r="133" spans="2:5">
      <c r="B133"/>
      <c r="C133"/>
      <c r="D133"/>
      <c r="E133"/>
    </row>
    <row r="134" spans="2:5">
      <c r="B134"/>
      <c r="C134"/>
      <c r="D134"/>
      <c r="E134"/>
    </row>
    <row r="135" spans="2:5">
      <c r="B135"/>
      <c r="C135"/>
      <c r="D135"/>
      <c r="E135"/>
    </row>
    <row r="136" spans="2:5">
      <c r="B136"/>
      <c r="C136"/>
      <c r="D136"/>
      <c r="E136"/>
    </row>
    <row r="137" spans="2:5">
      <c r="B137"/>
      <c r="C137"/>
      <c r="D137"/>
      <c r="E137"/>
    </row>
    <row r="138" spans="2:5">
      <c r="B138"/>
      <c r="C138"/>
      <c r="D138"/>
      <c r="E138"/>
    </row>
    <row r="139" spans="2:5">
      <c r="B139"/>
      <c r="C139"/>
      <c r="D139"/>
      <c r="E139"/>
    </row>
    <row r="140" spans="2:5">
      <c r="B140"/>
      <c r="C140"/>
      <c r="D140"/>
      <c r="E140"/>
    </row>
    <row r="141" spans="2:5">
      <c r="B141"/>
      <c r="C141"/>
      <c r="D141"/>
      <c r="E141"/>
    </row>
    <row r="142" spans="2:5">
      <c r="B142"/>
      <c r="C142"/>
      <c r="D142"/>
      <c r="E142"/>
    </row>
    <row r="143" spans="2:5">
      <c r="B143"/>
      <c r="C143"/>
      <c r="D143"/>
      <c r="E143"/>
    </row>
    <row r="144" spans="2:5">
      <c r="B144"/>
      <c r="C144"/>
      <c r="D144"/>
      <c r="E144"/>
    </row>
    <row r="145" spans="2:5">
      <c r="B145"/>
      <c r="C145"/>
      <c r="D145"/>
      <c r="E145"/>
    </row>
    <row r="146" spans="2:5">
      <c r="B146"/>
      <c r="C146"/>
      <c r="D146"/>
      <c r="E146"/>
    </row>
    <row r="147" spans="2:5">
      <c r="B147"/>
      <c r="C147"/>
      <c r="D147"/>
      <c r="E147"/>
    </row>
    <row r="148" spans="2:5">
      <c r="B148"/>
      <c r="C148"/>
      <c r="D148"/>
      <c r="E148"/>
    </row>
    <row r="149" spans="2:5">
      <c r="B149"/>
      <c r="C149"/>
      <c r="D149"/>
      <c r="E149"/>
    </row>
    <row r="150" spans="2:5">
      <c r="B150"/>
      <c r="C150"/>
      <c r="D150"/>
      <c r="E150"/>
    </row>
    <row r="151" spans="2:5">
      <c r="B151"/>
      <c r="C151"/>
      <c r="D151"/>
      <c r="E151"/>
    </row>
    <row r="152" spans="2:5">
      <c r="B152"/>
      <c r="C152"/>
      <c r="D152"/>
      <c r="E152"/>
    </row>
    <row r="153" spans="2:5">
      <c r="B153"/>
      <c r="C153"/>
      <c r="D153"/>
      <c r="E153"/>
    </row>
    <row r="154" spans="2:5">
      <c r="B154"/>
      <c r="C154"/>
      <c r="D154"/>
      <c r="E154"/>
    </row>
    <row r="155" spans="2:5">
      <c r="B155"/>
      <c r="C155"/>
      <c r="D155"/>
      <c r="E155"/>
    </row>
    <row r="156" spans="2:5">
      <c r="B156"/>
      <c r="C156"/>
      <c r="D156"/>
      <c r="E156"/>
    </row>
    <row r="157" spans="2:5">
      <c r="B157"/>
      <c r="C157"/>
      <c r="D157"/>
      <c r="E157"/>
    </row>
    <row r="158" spans="2:5">
      <c r="B158"/>
      <c r="C158"/>
      <c r="D158"/>
      <c r="E158"/>
    </row>
    <row r="159" spans="2:5">
      <c r="B159"/>
      <c r="C159"/>
      <c r="D159"/>
      <c r="E159"/>
    </row>
    <row r="160" spans="2:5">
      <c r="B160"/>
      <c r="C160"/>
      <c r="D160"/>
      <c r="E160"/>
    </row>
    <row r="161" spans="2:5">
      <c r="B161"/>
      <c r="C161"/>
      <c r="D161"/>
      <c r="E161"/>
    </row>
    <row r="162" spans="2:5">
      <c r="B162"/>
      <c r="C162"/>
      <c r="D162"/>
      <c r="E162"/>
    </row>
    <row r="163" spans="2:5">
      <c r="B163"/>
      <c r="C163"/>
      <c r="D163"/>
      <c r="E163"/>
    </row>
    <row r="164" spans="2:5">
      <c r="B164"/>
      <c r="C164"/>
      <c r="D164"/>
      <c r="E164"/>
    </row>
    <row r="165" spans="2:5">
      <c r="B165"/>
      <c r="C165"/>
      <c r="D165"/>
      <c r="E165"/>
    </row>
    <row r="166" spans="2:5">
      <c r="B166"/>
      <c r="C166"/>
      <c r="D166"/>
      <c r="E166"/>
    </row>
    <row r="167" spans="2:5">
      <c r="B167"/>
      <c r="C167"/>
      <c r="D167"/>
      <c r="E167"/>
    </row>
    <row r="168" spans="2:5">
      <c r="B168"/>
      <c r="C168"/>
      <c r="D168"/>
      <c r="E168"/>
    </row>
    <row r="169" spans="2:5">
      <c r="B169"/>
      <c r="C169"/>
      <c r="D169"/>
      <c r="E169"/>
    </row>
    <row r="170" spans="2:5">
      <c r="B170"/>
      <c r="C170"/>
      <c r="D170"/>
      <c r="E170"/>
    </row>
    <row r="171" spans="2:5">
      <c r="B171"/>
      <c r="C171"/>
      <c r="D171"/>
      <c r="E171"/>
    </row>
    <row r="172" spans="2:5">
      <c r="B172"/>
      <c r="C172"/>
      <c r="D172"/>
      <c r="E172"/>
    </row>
    <row r="173" spans="2:5">
      <c r="B173"/>
      <c r="C173"/>
      <c r="D173"/>
      <c r="E173"/>
    </row>
    <row r="174" spans="2:5">
      <c r="B174"/>
      <c r="C174"/>
      <c r="D174"/>
      <c r="E174"/>
    </row>
    <row r="175" spans="2:5">
      <c r="B175"/>
      <c r="C175"/>
      <c r="D175"/>
      <c r="E175"/>
    </row>
    <row r="176" spans="2:5">
      <c r="B176"/>
      <c r="C176"/>
      <c r="D176"/>
      <c r="E176"/>
    </row>
    <row r="177" spans="2:5">
      <c r="B177"/>
      <c r="C177"/>
      <c r="D177"/>
      <c r="E177"/>
    </row>
    <row r="178" spans="2:5">
      <c r="B178"/>
      <c r="C178"/>
      <c r="D178"/>
      <c r="E178"/>
    </row>
    <row r="179" spans="2:5">
      <c r="B179"/>
      <c r="C179"/>
      <c r="D179"/>
      <c r="E179"/>
    </row>
    <row r="180" spans="2:5">
      <c r="B180"/>
      <c r="C180"/>
      <c r="D180"/>
      <c r="E180"/>
    </row>
    <row r="181" spans="2:5">
      <c r="B181"/>
      <c r="C181"/>
      <c r="D181"/>
      <c r="E181"/>
    </row>
    <row r="182" spans="2:5">
      <c r="B182"/>
      <c r="C182"/>
      <c r="D182"/>
      <c r="E182"/>
    </row>
    <row r="183" spans="2:5">
      <c r="B183"/>
      <c r="C183"/>
      <c r="D183"/>
      <c r="E183"/>
    </row>
    <row r="184" spans="2:5">
      <c r="B184"/>
      <c r="C184"/>
      <c r="D184"/>
      <c r="E184"/>
    </row>
    <row r="185" spans="2:5">
      <c r="B185"/>
      <c r="C185"/>
      <c r="D185"/>
      <c r="E185"/>
    </row>
    <row r="186" spans="2:5">
      <c r="B186"/>
      <c r="C186"/>
      <c r="D186"/>
      <c r="E186"/>
    </row>
    <row r="187" spans="2:5">
      <c r="B187"/>
      <c r="C187"/>
      <c r="D187"/>
      <c r="E187"/>
    </row>
    <row r="188" spans="2:5">
      <c r="B188"/>
      <c r="C188"/>
      <c r="D188"/>
      <c r="E188"/>
    </row>
    <row r="189" spans="2:5">
      <c r="B189"/>
      <c r="C189"/>
      <c r="D189"/>
      <c r="E189"/>
    </row>
    <row r="190" spans="2:5">
      <c r="B190"/>
      <c r="C190"/>
      <c r="D190"/>
      <c r="E190"/>
    </row>
    <row r="191" spans="2:5">
      <c r="B191"/>
      <c r="C191"/>
      <c r="D191"/>
      <c r="E191"/>
    </row>
    <row r="192" spans="2:5">
      <c r="B192"/>
      <c r="C192"/>
      <c r="D192"/>
      <c r="E192"/>
    </row>
    <row r="193" spans="2:5">
      <c r="B193"/>
      <c r="C193"/>
      <c r="D193"/>
      <c r="E193"/>
    </row>
    <row r="194" spans="2:5">
      <c r="B194"/>
      <c r="C194"/>
      <c r="D194"/>
      <c r="E194"/>
    </row>
    <row r="195" spans="2:5">
      <c r="B195"/>
      <c r="C195"/>
      <c r="D195"/>
      <c r="E195"/>
    </row>
    <row r="196" spans="2:5">
      <c r="B196"/>
      <c r="C196"/>
      <c r="D196"/>
      <c r="E196"/>
    </row>
    <row r="197" spans="2:5">
      <c r="B197"/>
      <c r="C197"/>
      <c r="D197"/>
      <c r="E197"/>
    </row>
    <row r="198" spans="2:5">
      <c r="B198"/>
      <c r="C198"/>
      <c r="D198"/>
      <c r="E198"/>
    </row>
    <row r="199" spans="2:5">
      <c r="B199"/>
      <c r="C199"/>
      <c r="D199"/>
      <c r="E199"/>
    </row>
    <row r="200" spans="2:5">
      <c r="B200"/>
      <c r="C200"/>
      <c r="D200"/>
      <c r="E200"/>
    </row>
    <row r="201" spans="2:5">
      <c r="B201"/>
      <c r="C201"/>
      <c r="D201"/>
      <c r="E201"/>
    </row>
    <row r="202" spans="2:5">
      <c r="B202"/>
      <c r="C202"/>
      <c r="D202"/>
      <c r="E202"/>
    </row>
    <row r="203" spans="2:5">
      <c r="B203"/>
      <c r="C203"/>
      <c r="D203"/>
      <c r="E203"/>
    </row>
    <row r="204" spans="2:5">
      <c r="B204"/>
      <c r="C204"/>
      <c r="D204"/>
      <c r="E204"/>
    </row>
    <row r="205" spans="2:5">
      <c r="B205"/>
      <c r="C205"/>
      <c r="D205"/>
      <c r="E205"/>
    </row>
    <row r="206" spans="2:5">
      <c r="B206"/>
      <c r="C206"/>
      <c r="D206"/>
      <c r="E206"/>
    </row>
    <row r="207" spans="2:5">
      <c r="B207"/>
      <c r="C207"/>
      <c r="D207"/>
      <c r="E207"/>
    </row>
    <row r="208" spans="2:5">
      <c r="B208"/>
      <c r="C208"/>
      <c r="D208"/>
      <c r="E208"/>
    </row>
    <row r="209" spans="2:5">
      <c r="B209"/>
      <c r="C209"/>
      <c r="D209"/>
      <c r="E209"/>
    </row>
    <row r="210" spans="2:5">
      <c r="B210"/>
      <c r="C210"/>
      <c r="D210"/>
      <c r="E210"/>
    </row>
    <row r="211" spans="2:5">
      <c r="B211"/>
      <c r="C211"/>
      <c r="D211"/>
      <c r="E211"/>
    </row>
    <row r="212" spans="2:5">
      <c r="B212"/>
      <c r="C212"/>
      <c r="D212"/>
      <c r="E212"/>
    </row>
    <row r="213" spans="2:5">
      <c r="B213"/>
      <c r="C213"/>
      <c r="D213"/>
      <c r="E213"/>
    </row>
    <row r="214" spans="2:5">
      <c r="B214"/>
      <c r="C214"/>
      <c r="D214"/>
      <c r="E214"/>
    </row>
    <row r="215" spans="2:5">
      <c r="B215"/>
      <c r="C215"/>
      <c r="D215"/>
      <c r="E215"/>
    </row>
    <row r="216" spans="2:5">
      <c r="B216"/>
      <c r="C216"/>
      <c r="D216"/>
      <c r="E216"/>
    </row>
    <row r="217" spans="2:5">
      <c r="B217"/>
      <c r="C217"/>
      <c r="D217"/>
      <c r="E217"/>
    </row>
    <row r="218" spans="2:5">
      <c r="B218"/>
      <c r="C218"/>
      <c r="D218"/>
      <c r="E218"/>
    </row>
    <row r="219" spans="2:5">
      <c r="B219"/>
      <c r="C219"/>
      <c r="D219"/>
      <c r="E219"/>
    </row>
    <row r="220" spans="2:5">
      <c r="B220"/>
      <c r="C220"/>
      <c r="D220"/>
      <c r="E220"/>
    </row>
    <row r="221" spans="2:5">
      <c r="B221"/>
      <c r="C221"/>
      <c r="D221"/>
      <c r="E221"/>
    </row>
    <row r="222" spans="2:5">
      <c r="B222"/>
      <c r="C222"/>
      <c r="D222"/>
      <c r="E222"/>
    </row>
    <row r="223" spans="2:5">
      <c r="B223"/>
      <c r="C223"/>
      <c r="D223"/>
      <c r="E223"/>
    </row>
    <row r="224" spans="2:5">
      <c r="B224"/>
      <c r="C224"/>
      <c r="D224"/>
      <c r="E224"/>
    </row>
    <row r="225" spans="2:5">
      <c r="B225"/>
      <c r="C225"/>
      <c r="D225"/>
      <c r="E225"/>
    </row>
    <row r="226" spans="2:5">
      <c r="B226"/>
      <c r="C226"/>
      <c r="D226"/>
      <c r="E226"/>
    </row>
    <row r="227" spans="2:5">
      <c r="B227"/>
      <c r="C227"/>
      <c r="D227"/>
      <c r="E227"/>
    </row>
    <row r="228" spans="2:5">
      <c r="B228"/>
      <c r="C228"/>
      <c r="D228"/>
      <c r="E228"/>
    </row>
    <row r="229" spans="2:5">
      <c r="B229"/>
      <c r="C229"/>
      <c r="D229"/>
      <c r="E229"/>
    </row>
    <row r="230" spans="2:5">
      <c r="B230"/>
      <c r="C230"/>
      <c r="D230"/>
      <c r="E230"/>
    </row>
    <row r="231" spans="2:5">
      <c r="B231"/>
      <c r="C231"/>
      <c r="D231"/>
      <c r="E231"/>
    </row>
    <row r="232" spans="2:5">
      <c r="B232"/>
      <c r="C232"/>
      <c r="D232"/>
      <c r="E232"/>
    </row>
    <row r="233" spans="2:5">
      <c r="B233"/>
      <c r="C233"/>
      <c r="D233"/>
      <c r="E233"/>
    </row>
    <row r="234" spans="2:5">
      <c r="B234"/>
      <c r="C234"/>
      <c r="D234"/>
      <c r="E234"/>
    </row>
    <row r="235" spans="2:5">
      <c r="B235"/>
      <c r="C235"/>
      <c r="D235"/>
      <c r="E235"/>
    </row>
    <row r="236" spans="2:5">
      <c r="B236"/>
      <c r="C236"/>
      <c r="D236"/>
      <c r="E236"/>
    </row>
    <row r="237" spans="2:5">
      <c r="B237"/>
      <c r="C237"/>
      <c r="D237"/>
      <c r="E237"/>
    </row>
    <row r="238" spans="2:5">
      <c r="B238"/>
      <c r="C238"/>
      <c r="D238"/>
      <c r="E238"/>
    </row>
    <row r="239" spans="2:5">
      <c r="B239"/>
      <c r="C239"/>
      <c r="D239"/>
      <c r="E239"/>
    </row>
    <row r="240" spans="2:5">
      <c r="B240"/>
      <c r="C240"/>
      <c r="D240"/>
      <c r="E240"/>
    </row>
    <row r="241" spans="2:5">
      <c r="B241"/>
      <c r="C241"/>
      <c r="D241"/>
      <c r="E241"/>
    </row>
    <row r="242" spans="2:5">
      <c r="B242"/>
      <c r="C242"/>
      <c r="D242"/>
      <c r="E242"/>
    </row>
    <row r="243" spans="2:5">
      <c r="B243"/>
      <c r="C243"/>
      <c r="D243"/>
      <c r="E243"/>
    </row>
    <row r="244" spans="2:5">
      <c r="B244"/>
      <c r="C244"/>
      <c r="D244"/>
      <c r="E244"/>
    </row>
    <row r="245" spans="2:5">
      <c r="B245"/>
      <c r="C245"/>
      <c r="D245"/>
      <c r="E245"/>
    </row>
    <row r="246" spans="2:5">
      <c r="B246"/>
      <c r="C246"/>
      <c r="D246"/>
      <c r="E246"/>
    </row>
    <row r="247" spans="2:5">
      <c r="B247"/>
      <c r="C247"/>
      <c r="D247"/>
      <c r="E247"/>
    </row>
    <row r="248" spans="2:5">
      <c r="B248"/>
      <c r="C248"/>
      <c r="D248"/>
      <c r="E248"/>
    </row>
    <row r="249" spans="2:5">
      <c r="B249"/>
      <c r="C249"/>
      <c r="D249"/>
      <c r="E249"/>
    </row>
    <row r="250" spans="2:5">
      <c r="B250"/>
      <c r="C250"/>
      <c r="D250"/>
      <c r="E250"/>
    </row>
    <row r="251" spans="2:5">
      <c r="B251"/>
      <c r="C251"/>
      <c r="D251"/>
      <c r="E251"/>
    </row>
    <row r="252" spans="2:5">
      <c r="B252"/>
      <c r="C252"/>
      <c r="D252"/>
      <c r="E252"/>
    </row>
    <row r="253" spans="2:5">
      <c r="B253"/>
      <c r="C253"/>
      <c r="D253"/>
      <c r="E253"/>
    </row>
    <row r="254" spans="2:5">
      <c r="B254"/>
      <c r="C254"/>
      <c r="D254"/>
      <c r="E254"/>
    </row>
    <row r="255" spans="2:5">
      <c r="B255"/>
      <c r="C255"/>
      <c r="D255"/>
      <c r="E255"/>
    </row>
    <row r="256" spans="2:5">
      <c r="B256"/>
      <c r="C256"/>
      <c r="D256"/>
      <c r="E256"/>
    </row>
    <row r="257" spans="2:5">
      <c r="B257"/>
      <c r="C257"/>
      <c r="D257"/>
      <c r="E257"/>
    </row>
    <row r="258" spans="2:5">
      <c r="B258"/>
      <c r="C258"/>
      <c r="D258"/>
      <c r="E258"/>
    </row>
    <row r="259" spans="2:5">
      <c r="B259"/>
      <c r="C259"/>
      <c r="D259"/>
      <c r="E259"/>
    </row>
    <row r="260" spans="2:5">
      <c r="B260"/>
      <c r="C260"/>
      <c r="D260"/>
      <c r="E260"/>
    </row>
    <row r="261" spans="2:5">
      <c r="B261"/>
      <c r="C261"/>
      <c r="D261"/>
      <c r="E261"/>
    </row>
    <row r="262" spans="2:5">
      <c r="B262"/>
      <c r="C262"/>
      <c r="D262"/>
      <c r="E262"/>
    </row>
    <row r="263" spans="2:5">
      <c r="B263"/>
      <c r="C263"/>
      <c r="D263"/>
      <c r="E263"/>
    </row>
    <row r="264" spans="2:5">
      <c r="B264"/>
      <c r="C264"/>
      <c r="D264"/>
      <c r="E264"/>
    </row>
    <row r="265" spans="2:5">
      <c r="B265"/>
      <c r="C265"/>
      <c r="D265"/>
      <c r="E265"/>
    </row>
    <row r="266" spans="2:5">
      <c r="B266"/>
      <c r="C266"/>
      <c r="D266"/>
      <c r="E266"/>
    </row>
    <row r="267" spans="2:5">
      <c r="B267"/>
      <c r="C267"/>
      <c r="D267"/>
      <c r="E267"/>
    </row>
    <row r="268" spans="2:5">
      <c r="B268"/>
      <c r="C268"/>
      <c r="D268"/>
      <c r="E268"/>
    </row>
    <row r="269" spans="2:5">
      <c r="B269"/>
      <c r="C269"/>
      <c r="D269"/>
      <c r="E269"/>
    </row>
    <row r="270" spans="2:5">
      <c r="B270"/>
      <c r="C270"/>
      <c r="D270"/>
      <c r="E270"/>
    </row>
    <row r="271" spans="2:5">
      <c r="B271"/>
      <c r="C271"/>
      <c r="D271"/>
      <c r="E271"/>
    </row>
    <row r="272" spans="2:5">
      <c r="C272" s="65"/>
    </row>
    <row r="273" spans="3:3">
      <c r="C273" s="65"/>
    </row>
    <row r="274" spans="3:3">
      <c r="C274" s="65"/>
    </row>
    <row r="275" spans="3:3">
      <c r="C275" s="65"/>
    </row>
    <row r="276" spans="3:3">
      <c r="C276" s="65"/>
    </row>
    <row r="277" spans="3:3">
      <c r="C277" s="65"/>
    </row>
    <row r="278" spans="3:3">
      <c r="C278" s="65"/>
    </row>
  </sheetData>
  <mergeCells count="2">
    <mergeCell ref="D13:E13"/>
    <mergeCell ref="D12:E12"/>
  </mergeCells>
  <pageMargins left="0.7" right="0.7" top="0.75" bottom="0.75" header="0.3" footer="0.3"/>
  <pageSetup paperSize="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A163"/>
  <sheetViews>
    <sheetView zoomScale="70" zoomScaleNormal="70" workbookViewId="0">
      <selection activeCell="B2" sqref="B2"/>
    </sheetView>
  </sheetViews>
  <sheetFormatPr defaultRowHeight="14.5"/>
  <cols>
    <col min="1" max="1" width="13.54296875" style="70" customWidth="1"/>
    <col min="2" max="2" width="11.81640625" customWidth="1"/>
    <col min="10" max="10" width="12" customWidth="1"/>
    <col min="13" max="13" width="12.1796875" style="73" customWidth="1"/>
    <col min="14" max="14" width="11.54296875" customWidth="1"/>
    <col min="15" max="15" width="9.54296875" bestFit="1" customWidth="1"/>
  </cols>
  <sheetData>
    <row r="1" spans="1:27">
      <c r="A1" t="str">
        <f>'1.1 Input - General'!A11</f>
        <v>Mudline level</v>
      </c>
      <c r="B1" s="153">
        <f>'1.1 Input - General'!$B$11</f>
        <v>-43.73</v>
      </c>
      <c r="C1" t="str">
        <f>'1.1 Input - General'!$D$11</f>
        <v>[mMSL]</v>
      </c>
    </row>
    <row r="2" spans="1:27">
      <c r="A2" t="str">
        <f>'1.1 Input - General'!A13</f>
        <v>OD</v>
      </c>
      <c r="B2" s="153">
        <f>'1.1 Input - General'!$B$13</f>
        <v>9.6</v>
      </c>
      <c r="C2" t="str">
        <f>'1.1 Input - General'!D13</f>
        <v>[m]</v>
      </c>
      <c r="D2" t="str">
        <f>'1.1 Input - General'!E13</f>
        <v>Pile outer diameter under mudline</v>
      </c>
    </row>
    <row r="3" spans="1:27">
      <c r="A3"/>
      <c r="D3" s="128"/>
      <c r="E3" s="128"/>
      <c r="F3" s="30"/>
      <c r="G3" s="30"/>
      <c r="H3" s="30"/>
      <c r="I3" s="30"/>
      <c r="J3" s="30"/>
      <c r="K3" s="30"/>
      <c r="L3" s="30"/>
    </row>
    <row r="4" spans="1:27">
      <c r="A4"/>
      <c r="D4" s="128"/>
      <c r="E4" s="128"/>
      <c r="F4" s="30"/>
      <c r="G4" s="30"/>
      <c r="H4" s="30"/>
      <c r="I4" s="30"/>
      <c r="J4" s="30"/>
      <c r="K4" s="30"/>
      <c r="L4" s="30"/>
      <c r="U4" s="121"/>
    </row>
    <row r="5" spans="1:27" ht="44.25" customHeight="1">
      <c r="U5" s="222" t="s">
        <v>150</v>
      </c>
      <c r="V5" s="222"/>
      <c r="W5" s="222"/>
      <c r="X5" s="222"/>
      <c r="Y5" s="222"/>
      <c r="Z5" s="222"/>
      <c r="AA5" s="222"/>
    </row>
    <row r="6" spans="1:27" ht="87">
      <c r="A6" s="104" t="s">
        <v>74</v>
      </c>
      <c r="B6" s="105" t="s">
        <v>77</v>
      </c>
      <c r="C6" s="105" t="s">
        <v>75</v>
      </c>
      <c r="D6" s="105" t="s">
        <v>7</v>
      </c>
      <c r="E6" s="105" t="s">
        <v>137</v>
      </c>
      <c r="F6" s="105" t="s">
        <v>143</v>
      </c>
      <c r="G6" s="106" t="s">
        <v>88</v>
      </c>
      <c r="H6" s="106"/>
      <c r="I6" s="105" t="s">
        <v>84</v>
      </c>
      <c r="J6" s="105" t="s">
        <v>85</v>
      </c>
      <c r="K6" s="105" t="s">
        <v>94</v>
      </c>
      <c r="L6" s="105" t="s">
        <v>134</v>
      </c>
      <c r="M6" s="105" t="s">
        <v>135</v>
      </c>
      <c r="N6" s="105" t="s">
        <v>92</v>
      </c>
      <c r="O6" s="105" t="s">
        <v>93</v>
      </c>
    </row>
    <row r="7" spans="1:27" ht="16.5">
      <c r="A7" s="104"/>
      <c r="B7" s="105"/>
      <c r="C7" s="105"/>
      <c r="D7" s="105"/>
      <c r="E7" s="105" t="s">
        <v>83</v>
      </c>
      <c r="F7" s="105" t="s">
        <v>32</v>
      </c>
      <c r="G7" s="104" t="s">
        <v>1</v>
      </c>
      <c r="H7" s="104" t="s">
        <v>3</v>
      </c>
      <c r="I7" s="105"/>
      <c r="J7" s="105" t="s">
        <v>89</v>
      </c>
      <c r="K7" s="105" t="s">
        <v>89</v>
      </c>
      <c r="L7" s="105"/>
      <c r="M7" s="105" t="s">
        <v>91</v>
      </c>
      <c r="N7" s="105" t="s">
        <v>90</v>
      </c>
      <c r="O7" s="4"/>
    </row>
    <row r="8" spans="1:27">
      <c r="A8" s="104"/>
      <c r="B8" s="105"/>
      <c r="C8" s="105"/>
      <c r="D8" s="105"/>
      <c r="E8" s="105"/>
      <c r="F8" s="129"/>
      <c r="G8" s="104"/>
      <c r="H8" s="104"/>
      <c r="I8" s="105"/>
      <c r="J8" s="105"/>
      <c r="K8" s="105" t="s">
        <v>55</v>
      </c>
      <c r="L8" s="105"/>
      <c r="M8" s="105" t="s">
        <v>52</v>
      </c>
      <c r="N8" s="105" t="s">
        <v>53</v>
      </c>
      <c r="O8" s="4" t="s">
        <v>54</v>
      </c>
      <c r="P8" s="71"/>
    </row>
    <row r="9" spans="1:27">
      <c r="A9" s="104" t="s">
        <v>62</v>
      </c>
      <c r="B9" s="4" t="s">
        <v>71</v>
      </c>
      <c r="C9" s="157" t="str">
        <f>'1.1 Input - General'!$D$11</f>
        <v>[mMSL]</v>
      </c>
      <c r="D9" s="104" t="s">
        <v>62</v>
      </c>
      <c r="E9" s="104" t="s">
        <v>62</v>
      </c>
      <c r="F9" s="104" t="s">
        <v>62</v>
      </c>
      <c r="G9" s="104" t="s">
        <v>65</v>
      </c>
      <c r="H9" s="104" t="s">
        <v>62</v>
      </c>
      <c r="I9" s="104" t="s">
        <v>62</v>
      </c>
      <c r="J9" s="104" t="s">
        <v>65</v>
      </c>
      <c r="K9" s="104" t="s">
        <v>65</v>
      </c>
      <c r="L9" s="104" t="s">
        <v>62</v>
      </c>
      <c r="M9" s="104" t="s">
        <v>62</v>
      </c>
      <c r="N9" s="4" t="s">
        <v>63</v>
      </c>
      <c r="O9" s="4" t="s">
        <v>64</v>
      </c>
      <c r="P9" s="186"/>
      <c r="Q9" s="186"/>
      <c r="R9" s="186"/>
    </row>
    <row r="10" spans="1:27">
      <c r="A10" s="161">
        <v>1</v>
      </c>
      <c r="B10" s="162">
        <f>IF('1.5 Input - COSPIN results'!B16="","",ABS('1.5 Input - COSPIN results'!B16))</f>
        <v>0</v>
      </c>
      <c r="C10" s="162">
        <f t="shared" ref="C10:C41" si="0">IF(B10="","",$B$1-B10)</f>
        <v>-43.73</v>
      </c>
      <c r="D10" s="157">
        <f>IF(B10="","",LOOKUP(B10+0.0001,'1.3 Input - Soil profile'!$C$9:$C$20,'1.3 Input - Soil profile'!$B$9:$B$20))</f>
        <v>1</v>
      </c>
      <c r="E10" s="157">
        <f>IF(B10="","",LOOKUP(B10+0.0001,'1.3 Input - Soil profile'!$C$9:$C$20,'1.3 Input - Soil profile'!$E$9:$E$20))</f>
        <v>0.3</v>
      </c>
      <c r="F10" s="163">
        <f>IF(B10="","",LOOKUP(B10+0.0001,'1.3 Input - Soil profile'!$C$9:$C$20,'1.3 Input - Soil profile'!$F$9:$F$20))</f>
        <v>3.5</v>
      </c>
      <c r="G10" s="164">
        <f>IF('1.5 Input - COSPIN results'!C16="","",(1+E10)/(F10*$B$2)*ABS('1.5 Input - COSPIN results'!C16)*100)</f>
        <v>4.7053645178775881E-2</v>
      </c>
      <c r="H10" s="165">
        <f>IF(G10="","",LOG10(G10/100))</f>
        <v>-3.3274067267594276</v>
      </c>
      <c r="I10" s="157">
        <f>IF(H10="","",MATCH('2.1 Calculations Modal shape 1'!H10,'1.4 Input - Spec. damp. ratio'!$B$14:$B$26))</f>
        <v>8</v>
      </c>
      <c r="J10" s="165">
        <f ca="1">IF(D10="","",TREND(OFFSET('1.4 Input - Spec. damp. ratio'!$B$14,I10-1,D10,2,1),OFFSET('1.4 Input - Spec. damp. ratio'!$B$14,I10-1,0,2,1),H10))</f>
        <v>13.666554653440222</v>
      </c>
      <c r="K10" s="165">
        <f t="shared" ref="K10:K73" ca="1" si="1">IF(ISERROR(J10),K9,J10)</f>
        <v>13.666554653440222</v>
      </c>
      <c r="L10" s="165">
        <f ca="1">IF(B10="","",TREND(OFFSET('1.2.1 Input - Modal shape 1'!$C$10,MATCH(B10,'1.2.1 Input - Modal shape 1'!$D$10:$D$156)-1,0,2,1),OFFSET('1.2.1 Input - Modal shape 1'!$D$10,MATCH(B10,'1.2.1 Input - Modal shape 1'!$D$10:$D$156)-1,0,2,1),B10))</f>
        <v>0.13004691904080481</v>
      </c>
      <c r="M10" s="166">
        <f ca="1">IF(L10="","",L10)</f>
        <v>0.13004691904080481</v>
      </c>
      <c r="N10" s="167">
        <f>IF('1.5 Input - COSPIN results'!F16="","",'1.5 Input - COSPIN results'!F16)</f>
        <v>0</v>
      </c>
      <c r="O10" s="167">
        <f t="shared" ref="O10:O41" ca="1" si="2">IF(B10="","",N10*1000*M10^2*K10/100)</f>
        <v>0</v>
      </c>
      <c r="Q10" s="73"/>
      <c r="R10" s="146"/>
    </row>
    <row r="11" spans="1:27">
      <c r="A11" s="161">
        <v>2</v>
      </c>
      <c r="B11" s="162">
        <f>IF('1.5 Input - COSPIN results'!B17="","",ABS('1.5 Input - COSPIN results'!B17))</f>
        <v>0.66666666666666663</v>
      </c>
      <c r="C11" s="162">
        <f t="shared" si="0"/>
        <v>-44.396666666666661</v>
      </c>
      <c r="D11" s="157">
        <f>IF(B11="","",LOOKUP(B11+0.0001,'1.3 Input - Soil profile'!$C$9:$C$20,'1.3 Input - Soil profile'!$B$9:$B$20))</f>
        <v>2</v>
      </c>
      <c r="E11" s="157">
        <f>IF(B11="","",LOOKUP(B11+0.0001,'1.3 Input - Soil profile'!$C$9:$C$20,'1.3 Input - Soil profile'!$E$9:$E$20))</f>
        <v>0.3</v>
      </c>
      <c r="F11" s="163">
        <f>IF(B11="","",LOOKUP(B11+0.0001,'1.3 Input - Soil profile'!$C$9:$C$20,'1.3 Input - Soil profile'!$F$9:$F$20))</f>
        <v>3.5</v>
      </c>
      <c r="G11" s="164">
        <f>IF('1.5 Input - COSPIN results'!C17="","",(1+E11)/(F11*$B$2)*ABS('1.5 Input - COSPIN results'!C17)*100)</f>
        <v>4.5481194046849957E-2</v>
      </c>
      <c r="H11" s="165">
        <f t="shared" ref="H11:H74" si="3">IF(G11="","",LOG10(G11/100))</f>
        <v>-3.3421681420240814</v>
      </c>
      <c r="I11" s="157">
        <f>IF(H11="","",MATCH('2.1 Calculations Modal shape 1'!H11,'1.4 Input - Spec. damp. ratio'!$B$14:$B$26))</f>
        <v>8</v>
      </c>
      <c r="J11" s="165">
        <f ca="1">IF(D11="","",TREND(OFFSET('1.4 Input - Spec. damp. ratio'!$B$14,I11-1,D11,2,1),OFFSET('1.4 Input - Spec. damp. ratio'!$B$14,I11-1,0,2,1),H11))</f>
        <v>11.202588486523169</v>
      </c>
      <c r="K11" s="165">
        <f t="shared" ca="1" si="1"/>
        <v>11.202588486523169</v>
      </c>
      <c r="L11" s="165">
        <f ca="1">IF(B11="","",TREND(OFFSET('1.2.1 Input - Modal shape 1'!$C$10,MATCH(B11,'1.2.1 Input - Modal shape 1'!$D$10:$D$156)-1,0,2,1),OFFSET('1.2.1 Input - Modal shape 1'!$D$10,MATCH(B11,'1.2.1 Input - Modal shape 1'!$D$10:$D$156)-1,0,2,1),B11))</f>
        <v>0.12565138834684819</v>
      </c>
      <c r="M11" s="166">
        <f t="shared" ref="M11:M74" ca="1" si="4">IF(L11="","",L11)</f>
        <v>0.12565138834684819</v>
      </c>
      <c r="N11" s="167">
        <f>IF('1.5 Input - COSPIN results'!F17="","",'1.5 Input - COSPIN results'!F17)</f>
        <v>0</v>
      </c>
      <c r="O11" s="167">
        <f t="shared" ca="1" si="2"/>
        <v>0</v>
      </c>
      <c r="Q11" s="73"/>
      <c r="R11" s="146"/>
      <c r="T11" s="185"/>
    </row>
    <row r="12" spans="1:27">
      <c r="A12" s="161">
        <v>3</v>
      </c>
      <c r="B12" s="162">
        <f>IF('1.5 Input - COSPIN results'!B18="","",ABS('1.5 Input - COSPIN results'!B18))</f>
        <v>1.3333333333333333</v>
      </c>
      <c r="C12" s="162">
        <f t="shared" si="0"/>
        <v>-45.063333333333333</v>
      </c>
      <c r="D12" s="157">
        <f>IF(B12="","",LOOKUP(B12+0.0001,'1.3 Input - Soil profile'!$C$9:$C$20,'1.3 Input - Soil profile'!$B$9:$B$20))</f>
        <v>2</v>
      </c>
      <c r="E12" s="157">
        <f>IF(B12="","",LOOKUP(B12+0.0001,'1.3 Input - Soil profile'!$C$9:$C$20,'1.3 Input - Soil profile'!$E$9:$E$20))</f>
        <v>0.3</v>
      </c>
      <c r="F12" s="163">
        <f>IF(B12="","",LOOKUP(B12+0.0001,'1.3 Input - Soil profile'!$C$9:$C$20,'1.3 Input - Soil profile'!$F$9:$F$20))</f>
        <v>3.5</v>
      </c>
      <c r="G12" s="164">
        <f>IF('1.5 Input - COSPIN results'!C18="","",(1+E12)/(F12*$B$2)*ABS('1.5 Input - COSPIN results'!C18)*100)</f>
        <v>4.3931148705449681E-2</v>
      </c>
      <c r="H12" s="165">
        <f t="shared" si="3"/>
        <v>-3.3572274407156542</v>
      </c>
      <c r="I12" s="157">
        <f>IF(H12="","",MATCH('2.1 Calculations Modal shape 1'!H12,'1.4 Input - Spec. damp. ratio'!$B$14:$B$26))</f>
        <v>8</v>
      </c>
      <c r="J12" s="165">
        <f ca="1">IF(D12="","",TREND(OFFSET('1.4 Input - Spec. damp. ratio'!$B$14,I12-1,D12,2,1),OFFSET('1.4 Input - Spec. damp. ratio'!$B$14,I12-1,0,2,1),H12))</f>
        <v>11.078978270240196</v>
      </c>
      <c r="K12" s="165">
        <f t="shared" ca="1" si="1"/>
        <v>11.078978270240196</v>
      </c>
      <c r="L12" s="165">
        <f ca="1">IF(B12="","",TREND(OFFSET('1.2.1 Input - Modal shape 1'!$C$10,MATCH(B12,'1.2.1 Input - Modal shape 1'!$D$10:$D$156)-1,0,2,1),OFFSET('1.2.1 Input - Modal shape 1'!$D$10,MATCH(B12,'1.2.1 Input - Modal shape 1'!$D$10:$D$156)-1,0,2,1),B12))</f>
        <v>0.12132096035153145</v>
      </c>
      <c r="M12" s="166">
        <f t="shared" ca="1" si="4"/>
        <v>0.12132096035153145</v>
      </c>
      <c r="N12" s="167">
        <f>IF('1.5 Input - COSPIN results'!F18="","",'1.5 Input - COSPIN results'!F18)</f>
        <v>0</v>
      </c>
      <c r="O12" s="167">
        <f t="shared" ca="1" si="2"/>
        <v>0</v>
      </c>
      <c r="Q12" s="73"/>
      <c r="R12" s="146"/>
    </row>
    <row r="13" spans="1:27">
      <c r="A13" s="161">
        <v>4</v>
      </c>
      <c r="B13" s="162">
        <f>IF('1.5 Input - COSPIN results'!B19="","",ABS('1.5 Input - COSPIN results'!B19))</f>
        <v>2</v>
      </c>
      <c r="C13" s="162">
        <f t="shared" si="0"/>
        <v>-45.73</v>
      </c>
      <c r="D13" s="157">
        <f>IF(B13="","",LOOKUP(B13+0.0001,'1.3 Input - Soil profile'!$C$9:$C$20,'1.3 Input - Soil profile'!$B$9:$B$20))</f>
        <v>2</v>
      </c>
      <c r="E13" s="157">
        <f>IF(B13="","",LOOKUP(B13+0.0001,'1.3 Input - Soil profile'!$C$9:$C$20,'1.3 Input - Soil profile'!$E$9:$E$20))</f>
        <v>0.3</v>
      </c>
      <c r="F13" s="163">
        <f>IF(B13="","",LOOKUP(B13+0.0001,'1.3 Input - Soil profile'!$C$9:$C$20,'1.3 Input - Soil profile'!$F$9:$F$20))</f>
        <v>3.5</v>
      </c>
      <c r="G13" s="164">
        <f>IF('1.5 Input - COSPIN results'!C19="","",(1+E13)/(F13*$B$2)*ABS('1.5 Input - COSPIN results'!C19)*100)</f>
        <v>4.2403890904610213E-2</v>
      </c>
      <c r="H13" s="165">
        <f t="shared" si="3"/>
        <v>-3.3725942914998845</v>
      </c>
      <c r="I13" s="157">
        <f>IF(H13="","",MATCH('2.1 Calculations Modal shape 1'!H13,'1.4 Input - Spec. damp. ratio'!$B$14:$B$26))</f>
        <v>8</v>
      </c>
      <c r="J13" s="165">
        <f ca="1">IF(D13="","",TREND(OFFSET('1.4 Input - Spec. damp. ratio'!$B$14,I13-1,D13,2,1),OFFSET('1.4 Input - Spec. damp. ratio'!$B$14,I13-1,0,2,1),H13))</f>
        <v>10.952843595051778</v>
      </c>
      <c r="K13" s="165">
        <f t="shared" ca="1" si="1"/>
        <v>10.952843595051778</v>
      </c>
      <c r="L13" s="165">
        <f ca="1">IF(B13="","",TREND(OFFSET('1.2.1 Input - Modal shape 1'!$C$10,MATCH(B13,'1.2.1 Input - Modal shape 1'!$D$10:$D$156)-1,0,2,1),OFFSET('1.2.1 Input - Modal shape 1'!$D$10,MATCH(B13,'1.2.1 Input - Modal shape 1'!$D$10:$D$156)-1,0,2,1),B13))</f>
        <v>0.11705546160183859</v>
      </c>
      <c r="M13" s="166">
        <f t="shared" ca="1" si="4"/>
        <v>0.11705546160183859</v>
      </c>
      <c r="N13" s="167">
        <f>IF('1.5 Input - COSPIN results'!F19="","",'1.5 Input - COSPIN results'!F19)</f>
        <v>185.71171271571833</v>
      </c>
      <c r="O13" s="167">
        <f ca="1">IF(B13="","",N13*1000*M13^2*K13/100)</f>
        <v>278.70807081143113</v>
      </c>
      <c r="Q13" s="73"/>
      <c r="R13" s="146"/>
    </row>
    <row r="14" spans="1:27">
      <c r="A14" s="161">
        <v>5</v>
      </c>
      <c r="B14" s="162">
        <f>IF('1.5 Input - COSPIN results'!B20="","",ABS('1.5 Input - COSPIN results'!B20))</f>
        <v>2.1200000000000117</v>
      </c>
      <c r="C14" s="162">
        <f t="shared" si="0"/>
        <v>-45.850000000000009</v>
      </c>
      <c r="D14" s="157">
        <f>IF(B14="","",LOOKUP(B14+0.0001,'1.3 Input - Soil profile'!$C$9:$C$20,'1.3 Input - Soil profile'!$B$9:$B$20))</f>
        <v>2</v>
      </c>
      <c r="E14" s="157">
        <f>IF(B14="","",LOOKUP(B14+0.0001,'1.3 Input - Soil profile'!$C$9:$C$20,'1.3 Input - Soil profile'!$E$9:$E$20))</f>
        <v>0.3</v>
      </c>
      <c r="F14" s="163">
        <f>IF(B14="","",LOOKUP(B14+0.0001,'1.3 Input - Soil profile'!$C$9:$C$20,'1.3 Input - Soil profile'!$F$9:$F$20))</f>
        <v>3.5</v>
      </c>
      <c r="G14" s="164">
        <f>IF('1.5 Input - COSPIN results'!C20="","",(1+E14)/(F14*$B$2)*ABS('1.5 Input - COSPIN results'!C20)*100)</f>
        <v>4.2131518150853475E-2</v>
      </c>
      <c r="H14" s="165">
        <f t="shared" si="3"/>
        <v>-3.3753928913915643</v>
      </c>
      <c r="I14" s="157">
        <f>IF(H14="","",MATCH('2.1 Calculations Modal shape 1'!H14,'1.4 Input - Spec. damp. ratio'!$B$14:$B$26))</f>
        <v>8</v>
      </c>
      <c r="J14" s="165">
        <f ca="1">IF(D14="","",TREND(OFFSET('1.4 Input - Spec. damp. ratio'!$B$14,I14-1,D14,2,1),OFFSET('1.4 Input - Spec. damp. ratio'!$B$14,I14-1,0,2,1),H14))</f>
        <v>10.929872038076578</v>
      </c>
      <c r="K14" s="165">
        <f ca="1">IF(ISERROR(J14),K13,J14)</f>
        <v>10.929872038076578</v>
      </c>
      <c r="L14" s="165">
        <f ca="1">IF(B14="","",TREND(OFFSET('1.2.1 Input - Modal shape 1'!$C$10,MATCH(B14,'1.2.1 Input - Modal shape 1'!$D$10:$D$156)-1,0,2,1),OFFSET('1.2.1 Input - Modal shape 1'!$D$10,MATCH(B14,'1.2.1 Input - Modal shape 1'!$D$10:$D$156)-1,0,2,1),B14))</f>
        <v>0.11629573739213386</v>
      </c>
      <c r="M14" s="166">
        <f t="shared" ca="1" si="4"/>
        <v>0.11629573739213386</v>
      </c>
      <c r="N14" s="167">
        <f>IF('1.5 Input - COSPIN results'!F20="","",'1.5 Input - COSPIN results'!F20)</f>
        <v>1361.3561712751371</v>
      </c>
      <c r="O14" s="167">
        <f t="shared" ca="1" si="2"/>
        <v>2012.4005872319403</v>
      </c>
      <c r="Q14" s="73"/>
      <c r="R14" s="146"/>
    </row>
    <row r="15" spans="1:27">
      <c r="A15" s="161">
        <v>6</v>
      </c>
      <c r="B15" s="162">
        <f>IF('1.5 Input - COSPIN results'!B21="","",ABS('1.5 Input - COSPIN results'!B21))</f>
        <v>2.8400000000000087</v>
      </c>
      <c r="C15" s="162">
        <f t="shared" si="0"/>
        <v>-46.570000000000007</v>
      </c>
      <c r="D15" s="157">
        <f>IF(B15="","",LOOKUP(B15+0.0001,'1.3 Input - Soil profile'!$C$9:$C$20,'1.3 Input - Soil profile'!$B$9:$B$20))</f>
        <v>2</v>
      </c>
      <c r="E15" s="157">
        <f>IF(B15="","",LOOKUP(B15+0.0001,'1.3 Input - Soil profile'!$C$9:$C$20,'1.3 Input - Soil profile'!$E$9:$E$20))</f>
        <v>0.3</v>
      </c>
      <c r="F15" s="163">
        <f>IF(B15="","",LOOKUP(B15+0.0001,'1.3 Input - Soil profile'!$C$9:$C$20,'1.3 Input - Soil profile'!$F$9:$F$20))</f>
        <v>3.5</v>
      </c>
      <c r="G15" s="164">
        <f>IF('1.5 Input - COSPIN results'!C21="","",(1+E15)/(F15*$B$2)*ABS('1.5 Input - COSPIN results'!C21)*100)</f>
        <v>4.0514700908682845E-2</v>
      </c>
      <c r="H15" s="165">
        <f t="shared" si="3"/>
        <v>-3.3923873628333352</v>
      </c>
      <c r="I15" s="157">
        <f>IF(H15="","",MATCH('2.1 Calculations Modal shape 1'!H15,'1.4 Input - Spec. damp. ratio'!$B$14:$B$26))</f>
        <v>8</v>
      </c>
      <c r="J15" s="165">
        <f ca="1">IF(D15="","",TREND(OFFSET('1.4 Input - Spec. damp. ratio'!$B$14,I15-1,D15,2,1),OFFSET('1.4 Input - Spec. damp. ratio'!$B$14,I15-1,0,2,1),H15))</f>
        <v>10.79037747504572</v>
      </c>
      <c r="K15" s="165">
        <f t="shared" ca="1" si="1"/>
        <v>10.79037747504572</v>
      </c>
      <c r="L15" s="165">
        <f ca="1">IF(B15="","",TREND(OFFSET('1.2.1 Input - Modal shape 1'!$C$10,MATCH(B15,'1.2.1 Input - Modal shape 1'!$D$10:$D$156)-1,0,2,1),OFFSET('1.2.1 Input - Modal shape 1'!$D$10,MATCH(B15,'1.2.1 Input - Modal shape 1'!$D$10:$D$156)-1,0,2,1),B15))</f>
        <v>0.11179150947487093</v>
      </c>
      <c r="M15" s="166">
        <f t="shared" ca="1" si="4"/>
        <v>0.11179150947487093</v>
      </c>
      <c r="N15" s="167">
        <f>IF('1.5 Input - COSPIN results'!F21="","",'1.5 Input - COSPIN results'!F21)</f>
        <v>2982.1956910422368</v>
      </c>
      <c r="O15" s="167">
        <f t="shared" ca="1" si="2"/>
        <v>4021.5217013542865</v>
      </c>
      <c r="Q15" s="73"/>
      <c r="R15" s="146"/>
    </row>
    <row r="16" spans="1:27">
      <c r="A16" s="161">
        <v>7</v>
      </c>
      <c r="B16" s="162">
        <f>IF('1.5 Input - COSPIN results'!B22="","",ABS('1.5 Input - COSPIN results'!B22))</f>
        <v>3.5600000000000058</v>
      </c>
      <c r="C16" s="162">
        <f t="shared" si="0"/>
        <v>-47.290000000000006</v>
      </c>
      <c r="D16" s="157">
        <f>IF(B16="","",LOOKUP(B16+0.0001,'1.3 Input - Soil profile'!$C$9:$C$20,'1.3 Input - Soil profile'!$B$9:$B$20))</f>
        <v>3</v>
      </c>
      <c r="E16" s="157">
        <f>IF(B16="","",LOOKUP(B16+0.0001,'1.3 Input - Soil profile'!$C$9:$C$20,'1.3 Input - Soil profile'!$E$9:$E$20))</f>
        <v>0.3</v>
      </c>
      <c r="F16" s="163">
        <f>IF(B16="","",LOOKUP(B16+0.0001,'1.3 Input - Soil profile'!$C$9:$C$20,'1.3 Input - Soil profile'!$F$9:$F$20))</f>
        <v>3.5</v>
      </c>
      <c r="G16" s="164">
        <f>IF('1.5 Input - COSPIN results'!C22="","",(1+E16)/(F16*$B$2)*ABS('1.5 Input - COSPIN results'!C22)*100)</f>
        <v>3.8925376193684656E-2</v>
      </c>
      <c r="H16" s="165">
        <f t="shared" si="3"/>
        <v>-3.4097671815073851</v>
      </c>
      <c r="I16" s="157">
        <f>IF(H16="","",MATCH('2.1 Calculations Modal shape 1'!H16,'1.4 Input - Spec. damp. ratio'!$B$14:$B$26))</f>
        <v>8</v>
      </c>
      <c r="J16" s="165">
        <f ca="1">IF(D16="","",TREND(OFFSET('1.4 Input - Spec. damp. ratio'!$B$14,I16-1,D16,2,1),OFFSET('1.4 Input - Spec. damp. ratio'!$B$14,I16-1,0,2,1),H16))</f>
        <v>10.906999211199995</v>
      </c>
      <c r="K16" s="165">
        <f t="shared" ca="1" si="1"/>
        <v>10.906999211199995</v>
      </c>
      <c r="L16" s="165">
        <f ca="1">IF(B16="","",TREND(OFFSET('1.2.1 Input - Modal shape 1'!$C$10,MATCH(B16,'1.2.1 Input - Modal shape 1'!$D$10:$D$156)-1,0,2,1),OFFSET('1.2.1 Input - Modal shape 1'!$D$10,MATCH(B16,'1.2.1 Input - Modal shape 1'!$D$10:$D$156)-1,0,2,1),B16))</f>
        <v>0.107358223841117</v>
      </c>
      <c r="M16" s="166">
        <f t="shared" ca="1" si="4"/>
        <v>0.107358223841117</v>
      </c>
      <c r="N16" s="167">
        <f>IF('1.5 Input - COSPIN results'!F22="","",'1.5 Input - COSPIN results'!F22)</f>
        <v>3660.1930250663472</v>
      </c>
      <c r="O16" s="167">
        <f t="shared" ca="1" si="2"/>
        <v>4601.2931844151244</v>
      </c>
      <c r="Q16" s="73"/>
      <c r="R16" s="146"/>
    </row>
    <row r="17" spans="1:18">
      <c r="A17" s="161">
        <v>8</v>
      </c>
      <c r="B17" s="162">
        <f>IF('1.5 Input - COSPIN results'!B23="","",ABS('1.5 Input - COSPIN results'!B23))</f>
        <v>4.2800000000000029</v>
      </c>
      <c r="C17" s="162">
        <f t="shared" si="0"/>
        <v>-48.01</v>
      </c>
      <c r="D17" s="157">
        <f>IF(B17="","",LOOKUP(B17+0.0001,'1.3 Input - Soil profile'!$C$9:$C$20,'1.3 Input - Soil profile'!$B$9:$B$20))</f>
        <v>3</v>
      </c>
      <c r="E17" s="157">
        <f>IF(B17="","",LOOKUP(B17+0.0001,'1.3 Input - Soil profile'!$C$9:$C$20,'1.3 Input - Soil profile'!$E$9:$E$20))</f>
        <v>0.3</v>
      </c>
      <c r="F17" s="163">
        <f>IF(B17="","",LOOKUP(B17+0.0001,'1.3 Input - Soil profile'!$C$9:$C$20,'1.3 Input - Soil profile'!$F$9:$F$20))</f>
        <v>3.5</v>
      </c>
      <c r="G17" s="164">
        <f>IF('1.5 Input - COSPIN results'!C23="","",(1+E17)/(F17*$B$2)*ABS('1.5 Input - COSPIN results'!C23)*100)</f>
        <v>3.7364110646284615E-2</v>
      </c>
      <c r="H17" s="165">
        <f t="shared" si="3"/>
        <v>-3.4275453505149378</v>
      </c>
      <c r="I17" s="157">
        <f>IF(H17="","",MATCH('2.1 Calculations Modal shape 1'!H17,'1.4 Input - Spec. damp. ratio'!$B$14:$B$26))</f>
        <v>8</v>
      </c>
      <c r="J17" s="165">
        <f ca="1">IF(D17="","",TREND(OFFSET('1.4 Input - Spec. damp. ratio'!$B$14,I17-1,D17,2,1),OFFSET('1.4 Input - Spec. damp. ratio'!$B$14,I17-1,0,2,1),H17))</f>
        <v>10.728297209690972</v>
      </c>
      <c r="K17" s="165">
        <f t="shared" ca="1" si="1"/>
        <v>10.728297209690972</v>
      </c>
      <c r="L17" s="165">
        <f ca="1">IF(B17="","",TREND(OFFSET('1.2.1 Input - Modal shape 1'!$C$10,MATCH(B17,'1.2.1 Input - Modal shape 1'!$D$10:$D$156)-1,0,2,1),OFFSET('1.2.1 Input - Modal shape 1'!$D$10,MATCH(B17,'1.2.1 Input - Modal shape 1'!$D$10:$D$156)-1,0,2,1),B17))</f>
        <v>0.1030153939551624</v>
      </c>
      <c r="M17" s="166">
        <f t="shared" ca="1" si="4"/>
        <v>0.1030153939551624</v>
      </c>
      <c r="N17" s="167">
        <f>IF('1.5 Input - COSPIN results'!F23="","",'1.5 Input - COSPIN results'!F23)</f>
        <v>4367.0700158776272</v>
      </c>
      <c r="O17" s="167">
        <f t="shared" ca="1" si="2"/>
        <v>4971.9323031181912</v>
      </c>
      <c r="Q17" s="73"/>
      <c r="R17" s="146"/>
    </row>
    <row r="18" spans="1:18">
      <c r="A18" s="161">
        <v>9</v>
      </c>
      <c r="B18" s="162">
        <f>IF('1.5 Input - COSPIN results'!B24="","",ABS('1.5 Input - COSPIN results'!B24))</f>
        <v>5</v>
      </c>
      <c r="C18" s="162">
        <f t="shared" si="0"/>
        <v>-48.73</v>
      </c>
      <c r="D18" s="157">
        <f>IF(B18="","",LOOKUP(B18+0.0001,'1.3 Input - Soil profile'!$C$9:$C$20,'1.3 Input - Soil profile'!$B$9:$B$20))</f>
        <v>3</v>
      </c>
      <c r="E18" s="157">
        <f>IF(B18="","",LOOKUP(B18+0.0001,'1.3 Input - Soil profile'!$C$9:$C$20,'1.3 Input - Soil profile'!$E$9:$E$20))</f>
        <v>0.3</v>
      </c>
      <c r="F18" s="163">
        <f>IF(B18="","",LOOKUP(B18+0.0001,'1.3 Input - Soil profile'!$C$9:$C$20,'1.3 Input - Soil profile'!$F$9:$F$20))</f>
        <v>3.5</v>
      </c>
      <c r="G18" s="164">
        <f>IF('1.5 Input - COSPIN results'!C24="","",(1+E18)/(F18*$B$2)*ABS('1.5 Input - COSPIN results'!C24)*100)</f>
        <v>3.5831456325518575E-2</v>
      </c>
      <c r="H18" s="165">
        <f t="shared" si="3"/>
        <v>-3.4457355401095429</v>
      </c>
      <c r="I18" s="157">
        <f>IF(H18="","",MATCH('2.1 Calculations Modal shape 1'!H18,'1.4 Input - Spec. damp. ratio'!$B$14:$B$26))</f>
        <v>8</v>
      </c>
      <c r="J18" s="165">
        <f ca="1">IF(D18="","",TREND(OFFSET('1.4 Input - Spec. damp. ratio'!$B$14,I18-1,D18,2,1),OFFSET('1.4 Input - Spec. damp. ratio'!$B$14,I18-1,0,2,1),H18))</f>
        <v>10.54545367349759</v>
      </c>
      <c r="K18" s="165">
        <f t="shared" ca="1" si="1"/>
        <v>10.54545367349759</v>
      </c>
      <c r="L18" s="165">
        <f ca="1">IF(B18="","",TREND(OFFSET('1.2.1 Input - Modal shape 1'!$C$10,MATCH(B18,'1.2.1 Input - Modal shape 1'!$D$10:$D$156)-1,0,2,1),OFFSET('1.2.1 Input - Modal shape 1'!$D$10,MATCH(B18,'1.2.1 Input - Modal shape 1'!$D$10:$D$156)-1,0,2,1),B18))</f>
        <v>9.8745934694939488E-2</v>
      </c>
      <c r="M18" s="166">
        <f t="shared" ca="1" si="4"/>
        <v>9.8745934694939488E-2</v>
      </c>
      <c r="N18" s="167">
        <f>IF('1.5 Input - COSPIN results'!F24="","",'1.5 Input - COSPIN results'!F24)</f>
        <v>3684.5148676105973</v>
      </c>
      <c r="O18" s="167">
        <f t="shared" ca="1" si="2"/>
        <v>3788.6460314265983</v>
      </c>
      <c r="Q18" s="73"/>
      <c r="R18" s="146"/>
    </row>
    <row r="19" spans="1:18">
      <c r="A19" s="161">
        <v>10</v>
      </c>
      <c r="B19" s="162">
        <f>IF('1.5 Input - COSPIN results'!B25="","",ABS('1.5 Input - COSPIN results'!B25))</f>
        <v>5.3200000000000145</v>
      </c>
      <c r="C19" s="162">
        <f t="shared" si="0"/>
        <v>-49.050000000000011</v>
      </c>
      <c r="D19" s="157">
        <f>IF(B19="","",LOOKUP(B19+0.0001,'1.3 Input - Soil profile'!$C$9:$C$20,'1.3 Input - Soil profile'!$B$9:$B$20))</f>
        <v>3</v>
      </c>
      <c r="E19" s="157">
        <f>IF(B19="","",LOOKUP(B19+0.0001,'1.3 Input - Soil profile'!$C$9:$C$20,'1.3 Input - Soil profile'!$E$9:$E$20))</f>
        <v>0.3</v>
      </c>
      <c r="F19" s="163">
        <f>IF(B19="","",LOOKUP(B19+0.0001,'1.3 Input - Soil profile'!$C$9:$C$20,'1.3 Input - Soil profile'!$F$9:$F$20))</f>
        <v>3.5</v>
      </c>
      <c r="G19" s="164">
        <f>IF('1.5 Input - COSPIN results'!C25="","",(1+E19)/(F19*$B$2)*ABS('1.5 Input - COSPIN results'!C25)*100)</f>
        <v>3.5159600303307052E-2</v>
      </c>
      <c r="H19" s="165">
        <f t="shared" si="3"/>
        <v>-3.4539560706589838</v>
      </c>
      <c r="I19" s="157">
        <f>IF(H19="","",MATCH('2.1 Calculations Modal shape 1'!H19,'1.4 Input - Spec. damp. ratio'!$B$14:$B$26))</f>
        <v>8</v>
      </c>
      <c r="J19" s="165">
        <f ca="1">IF(D19="","",TREND(OFFSET('1.4 Input - Spec. damp. ratio'!$B$14,I19-1,D19,2,1),OFFSET('1.4 Input - Spec. damp. ratio'!$B$14,I19-1,0,2,1),H19))</f>
        <v>10.462822820903767</v>
      </c>
      <c r="K19" s="165">
        <f t="shared" ca="1" si="1"/>
        <v>10.462822820903767</v>
      </c>
      <c r="L19" s="165">
        <f ca="1">IF(B19="","",TREND(OFFSET('1.2.1 Input - Modal shape 1'!$C$10,MATCH(B19,'1.2.1 Input - Modal shape 1'!$D$10:$D$156)-1,0,2,1),OFFSET('1.2.1 Input - Modal shape 1'!$D$10,MATCH(B19,'1.2.1 Input - Modal shape 1'!$D$10:$D$156)-1,0,2,1),B19))</f>
        <v>9.6877498807510412E-2</v>
      </c>
      <c r="M19" s="166">
        <f t="shared" ca="1" si="4"/>
        <v>9.6877498807510412E-2</v>
      </c>
      <c r="N19" s="167">
        <f>IF('1.5 Input - COSPIN results'!F25="","",'1.5 Input - COSPIN results'!F25)</f>
        <v>3759.2837782532615</v>
      </c>
      <c r="O19" s="167">
        <f t="shared" ca="1" si="2"/>
        <v>3691.4740252681695</v>
      </c>
      <c r="Q19" s="73"/>
      <c r="R19" s="146"/>
    </row>
    <row r="20" spans="1:18">
      <c r="A20" s="161">
        <v>11</v>
      </c>
      <c r="B20" s="162">
        <f>IF('1.5 Input - COSPIN results'!B26="","",ABS('1.5 Input - COSPIN results'!B26))</f>
        <v>6.0133333333333434</v>
      </c>
      <c r="C20" s="162">
        <f t="shared" si="0"/>
        <v>-49.743333333333339</v>
      </c>
      <c r="D20" s="157">
        <f>IF(B20="","",LOOKUP(B20+0.0001,'1.3 Input - Soil profile'!$C$9:$C$20,'1.3 Input - Soil profile'!$B$9:$B$20))</f>
        <v>3</v>
      </c>
      <c r="E20" s="157">
        <f>IF(B20="","",LOOKUP(B20+0.0001,'1.3 Input - Soil profile'!$C$9:$C$20,'1.3 Input - Soil profile'!$E$9:$E$20))</f>
        <v>0.3</v>
      </c>
      <c r="F20" s="163">
        <f>IF(B20="","",LOOKUP(B20+0.0001,'1.3 Input - Soil profile'!$C$9:$C$20,'1.3 Input - Soil profile'!$F$9:$F$20))</f>
        <v>3.5</v>
      </c>
      <c r="G20" s="164">
        <f>IF('1.5 Input - COSPIN results'!C26="","",(1+E20)/(F20*$B$2)*ABS('1.5 Input - COSPIN results'!C26)*100)</f>
        <v>3.3724704860140883E-2</v>
      </c>
      <c r="H20" s="165">
        <f t="shared" si="3"/>
        <v>-3.4720518423431765</v>
      </c>
      <c r="I20" s="157">
        <f>IF(H20="","",MATCH('2.1 Calculations Modal shape 1'!H20,'1.4 Input - Spec. damp. ratio'!$B$14:$B$26))</f>
        <v>8</v>
      </c>
      <c r="J20" s="165">
        <f ca="1">IF(D20="","",TREND(OFFSET('1.4 Input - Spec. damp. ratio'!$B$14,I20-1,D20,2,1),OFFSET('1.4 Input - Spec. damp. ratio'!$B$14,I20-1,0,2,1),H20))</f>
        <v>10.280928351487837</v>
      </c>
      <c r="K20" s="165">
        <f t="shared" ca="1" si="1"/>
        <v>10.280928351487837</v>
      </c>
      <c r="L20" s="165">
        <f ca="1">IF(B20="","",TREND(OFFSET('1.2.1 Input - Modal shape 1'!$C$10,MATCH(B20,'1.2.1 Input - Modal shape 1'!$D$10:$D$156)-1,0,2,1),OFFSET('1.2.1 Input - Modal shape 1'!$D$10,MATCH(B20,'1.2.1 Input - Modal shape 1'!$D$10:$D$156)-1,0,2,1),B20))</f>
        <v>9.2891432866455584E-2</v>
      </c>
      <c r="M20" s="166">
        <f t="shared" ca="1" si="4"/>
        <v>9.2891432866455584E-2</v>
      </c>
      <c r="N20" s="167">
        <f>IF('1.5 Input - COSPIN results'!F26="","",'1.5 Input - COSPIN results'!F26)</f>
        <v>5649.7705655055497</v>
      </c>
      <c r="O20" s="167">
        <f t="shared" ca="1" si="2"/>
        <v>5012.0393060261631</v>
      </c>
      <c r="Q20" s="73"/>
      <c r="R20" s="146"/>
    </row>
    <row r="21" spans="1:18">
      <c r="A21" s="161">
        <v>12</v>
      </c>
      <c r="B21" s="162">
        <f>IF('1.5 Input - COSPIN results'!B27="","",ABS('1.5 Input - COSPIN results'!B27))</f>
        <v>6.7066666666666714</v>
      </c>
      <c r="C21" s="162">
        <f t="shared" si="0"/>
        <v>-50.436666666666667</v>
      </c>
      <c r="D21" s="157">
        <f>IF(B21="","",LOOKUP(B21+0.0001,'1.3 Input - Soil profile'!$C$9:$C$20,'1.3 Input - Soil profile'!$B$9:$B$20))</f>
        <v>3</v>
      </c>
      <c r="E21" s="157">
        <f>IF(B21="","",LOOKUP(B21+0.0001,'1.3 Input - Soil profile'!$C$9:$C$20,'1.3 Input - Soil profile'!$E$9:$E$20))</f>
        <v>0.3</v>
      </c>
      <c r="F21" s="163">
        <f>IF(B21="","",LOOKUP(B21+0.0001,'1.3 Input - Soil profile'!$C$9:$C$20,'1.3 Input - Soil profile'!$F$9:$F$20))</f>
        <v>3.5</v>
      </c>
      <c r="G21" s="164">
        <f>IF('1.5 Input - COSPIN results'!C27="","",(1+E21)/(F21*$B$2)*ABS('1.5 Input - COSPIN results'!C27)*100)</f>
        <v>3.2316585754771941E-2</v>
      </c>
      <c r="H21" s="165">
        <f t="shared" si="3"/>
        <v>-3.490574528658215</v>
      </c>
      <c r="I21" s="157">
        <f>IF(H21="","",MATCH('2.1 Calculations Modal shape 1'!H21,'1.4 Input - Spec. damp. ratio'!$B$14:$B$26))</f>
        <v>8</v>
      </c>
      <c r="J21" s="165">
        <f ca="1">IF(D21="","",TREND(OFFSET('1.4 Input - Spec. damp. ratio'!$B$14,I21-1,D21,2,1),OFFSET('1.4 Input - Spec. damp. ratio'!$B$14,I21-1,0,2,1),H21))</f>
        <v>10.0947426359389</v>
      </c>
      <c r="K21" s="165">
        <f t="shared" ca="1" si="1"/>
        <v>10.0947426359389</v>
      </c>
      <c r="L21" s="165">
        <f ca="1">IF(B21="","",TREND(OFFSET('1.2.1 Input - Modal shape 1'!$C$10,MATCH(B21,'1.2.1 Input - Modal shape 1'!$D$10:$D$156)-1,0,2,1),OFFSET('1.2.1 Input - Modal shape 1'!$D$10,MATCH(B21,'1.2.1 Input - Modal shape 1'!$D$10:$D$156)-1,0,2,1),B21))</f>
        <v>8.8979084457164306E-2</v>
      </c>
      <c r="M21" s="166">
        <f t="shared" ca="1" si="4"/>
        <v>8.8979084457164306E-2</v>
      </c>
      <c r="N21" s="167">
        <f>IF('1.5 Input - COSPIN results'!F27="","",'1.5 Input - COSPIN results'!F27)</f>
        <v>6161.484944142976</v>
      </c>
      <c r="O21" s="167">
        <f t="shared" ca="1" si="2"/>
        <v>4924.4361223389124</v>
      </c>
      <c r="Q21" s="73"/>
      <c r="R21" s="146"/>
    </row>
    <row r="22" spans="1:18">
      <c r="A22" s="161">
        <v>13</v>
      </c>
      <c r="B22" s="162">
        <f>IF('1.5 Input - COSPIN results'!B28="","",ABS('1.5 Input - COSPIN results'!B28))</f>
        <v>7.4</v>
      </c>
      <c r="C22" s="162">
        <f t="shared" si="0"/>
        <v>-51.129999999999995</v>
      </c>
      <c r="D22" s="157">
        <f>IF(B22="","",LOOKUP(B22+0.0001,'1.3 Input - Soil profile'!$C$9:$C$20,'1.3 Input - Soil profile'!$B$9:$B$20))</f>
        <v>3</v>
      </c>
      <c r="E22" s="157">
        <f>IF(B22="","",LOOKUP(B22+0.0001,'1.3 Input - Soil profile'!$C$9:$C$20,'1.3 Input - Soil profile'!$E$9:$E$20))</f>
        <v>0.3</v>
      </c>
      <c r="F22" s="163">
        <f>IF(B22="","",LOOKUP(B22+0.0001,'1.3 Input - Soil profile'!$C$9:$C$20,'1.3 Input - Soil profile'!$F$9:$F$20))</f>
        <v>3.5</v>
      </c>
      <c r="G22" s="164">
        <f>IF('1.5 Input - COSPIN results'!C28="","",(1+E22)/(F22*$B$2)*ABS('1.5 Input - COSPIN results'!C28)*100)</f>
        <v>3.0935631097461898E-2</v>
      </c>
      <c r="H22" s="165">
        <f t="shared" si="3"/>
        <v>-3.5095410197975427</v>
      </c>
      <c r="I22" s="157">
        <f>IF(H22="","",MATCH('2.1 Calculations Modal shape 1'!H22,'1.4 Input - Spec. damp. ratio'!$B$14:$B$26))</f>
        <v>8</v>
      </c>
      <c r="J22" s="165">
        <f ca="1">IF(D22="","",TREND(OFFSET('1.4 Input - Spec. damp. ratio'!$B$14,I22-1,D22,2,1),OFFSET('1.4 Input - Spec. damp. ratio'!$B$14,I22-1,0,2,1),H22))</f>
        <v>9.9040958979783653</v>
      </c>
      <c r="K22" s="165">
        <f t="shared" ca="1" si="1"/>
        <v>9.9040958979783653</v>
      </c>
      <c r="L22" s="165">
        <f ca="1">IF(B22="","",TREND(OFFSET('1.2.1 Input - Modal shape 1'!$C$10,MATCH(B22,'1.2.1 Input - Modal shape 1'!$D$10:$D$156)-1,0,2,1),OFFSET('1.2.1 Input - Modal shape 1'!$D$10,MATCH(B22,'1.2.1 Input - Modal shape 1'!$D$10:$D$156)-1,0,2,1),B22))</f>
        <v>8.5141494297732101E-2</v>
      </c>
      <c r="M22" s="166">
        <f t="shared" ca="1" si="4"/>
        <v>8.5141494297732101E-2</v>
      </c>
      <c r="N22" s="167">
        <f>IF('1.5 Input - COSPIN results'!F28="","",'1.5 Input - COSPIN results'!F28)</f>
        <v>9106.4290472912944</v>
      </c>
      <c r="O22" s="167">
        <f t="shared" ca="1" si="2"/>
        <v>6538.0085045651567</v>
      </c>
      <c r="Q22" s="73"/>
      <c r="R22" s="146"/>
    </row>
    <row r="23" spans="1:18">
      <c r="A23" s="161">
        <v>14</v>
      </c>
      <c r="B23" s="162">
        <f>IF('1.5 Input - COSPIN results'!B29="","",ABS('1.5 Input - COSPIN results'!B29))</f>
        <v>8.1</v>
      </c>
      <c r="C23" s="162">
        <f t="shared" si="0"/>
        <v>-51.83</v>
      </c>
      <c r="D23" s="157">
        <f>IF(B23="","",LOOKUP(B23+0.0001,'1.3 Input - Soil profile'!$C$9:$C$20,'1.3 Input - Soil profile'!$B$9:$B$20))</f>
        <v>3</v>
      </c>
      <c r="E23" s="157">
        <f>IF(B23="","",LOOKUP(B23+0.0001,'1.3 Input - Soil profile'!$C$9:$C$20,'1.3 Input - Soil profile'!$E$9:$E$20))</f>
        <v>0.3</v>
      </c>
      <c r="F23" s="163">
        <f>IF(B23="","",LOOKUP(B23+0.0001,'1.3 Input - Soil profile'!$C$9:$C$20,'1.3 Input - Soil profile'!$F$9:$F$20))</f>
        <v>3.5</v>
      </c>
      <c r="G23" s="164">
        <f>IF('1.5 Input - COSPIN results'!C29="","",(1+E23)/(F23*$B$2)*ABS('1.5 Input - COSPIN results'!C29)*100)</f>
        <v>2.9571031702907175E-2</v>
      </c>
      <c r="H23" s="165">
        <f t="shared" si="3"/>
        <v>-3.5291335231213887</v>
      </c>
      <c r="I23" s="157">
        <f>IF(H23="","",MATCH('2.1 Calculations Modal shape 1'!H23,'1.4 Input - Spec. damp. ratio'!$B$14:$B$26))</f>
        <v>8</v>
      </c>
      <c r="J23" s="165">
        <f ca="1">IF(D23="","",TREND(OFFSET('1.4 Input - Spec. damp. ratio'!$B$14,I23-1,D23,2,1),OFFSET('1.4 Input - Spec. damp. ratio'!$B$14,I23-1,0,2,1),H23))</f>
        <v>9.7071566317886919</v>
      </c>
      <c r="K23" s="165">
        <f t="shared" ca="1" si="1"/>
        <v>9.7071566317886919</v>
      </c>
      <c r="L23" s="165">
        <f ca="1">IF(B23="","",TREND(OFFSET('1.2.1 Input - Modal shape 1'!$C$10,MATCH(B23,'1.2.1 Input - Modal shape 1'!$D$10:$D$156)-1,0,2,1),OFFSET('1.2.1 Input - Modal shape 1'!$D$10,MATCH(B23,'1.2.1 Input - Modal shape 1'!$D$10:$D$156)-1,0,2,1),B23))</f>
        <v>8.135449460127489E-2</v>
      </c>
      <c r="M23" s="166">
        <f t="shared" ca="1" si="4"/>
        <v>8.135449460127489E-2</v>
      </c>
      <c r="N23" s="167">
        <f>IF('1.5 Input - COSPIN results'!F29="","",'1.5 Input - COSPIN results'!F29)</f>
        <v>12541.767701746609</v>
      </c>
      <c r="O23" s="167">
        <f t="shared" ca="1" si="2"/>
        <v>8057.7519283053671</v>
      </c>
      <c r="Q23" s="73"/>
      <c r="R23" s="146"/>
    </row>
    <row r="24" spans="1:18">
      <c r="A24" s="161">
        <v>15</v>
      </c>
      <c r="B24" s="162">
        <f>IF('1.5 Input - COSPIN results'!B30="","",ABS('1.5 Input - COSPIN results'!B30))</f>
        <v>8.8000000000000007</v>
      </c>
      <c r="C24" s="162">
        <f t="shared" si="0"/>
        <v>-52.53</v>
      </c>
      <c r="D24" s="157">
        <f>IF(B24="","",LOOKUP(B24+0.0001,'1.3 Input - Soil profile'!$C$9:$C$20,'1.3 Input - Soil profile'!$B$9:$B$20))</f>
        <v>3</v>
      </c>
      <c r="E24" s="157">
        <f>IF(B24="","",LOOKUP(B24+0.0001,'1.3 Input - Soil profile'!$C$9:$C$20,'1.3 Input - Soil profile'!$E$9:$E$20))</f>
        <v>0.3</v>
      </c>
      <c r="F24" s="163">
        <f>IF(B24="","",LOOKUP(B24+0.0001,'1.3 Input - Soil profile'!$C$9:$C$20,'1.3 Input - Soil profile'!$F$9:$F$20))</f>
        <v>3.5</v>
      </c>
      <c r="G24" s="164">
        <f>IF('1.5 Input - COSPIN results'!C30="","",(1+E24)/(F24*$B$2)*ABS('1.5 Input - COSPIN results'!C30)*100)</f>
        <v>2.8235765917057898E-2</v>
      </c>
      <c r="H24" s="165">
        <f t="shared" si="3"/>
        <v>-3.5492004271925413</v>
      </c>
      <c r="I24" s="157">
        <f>IF(H24="","",MATCH('2.1 Calculations Modal shape 1'!H24,'1.4 Input - Spec. damp. ratio'!$B$14:$B$26))</f>
        <v>8</v>
      </c>
      <c r="J24" s="165">
        <f ca="1">IF(D24="","",TREND(OFFSET('1.4 Input - Spec. damp. ratio'!$B$14,I24-1,D24,2,1),OFFSET('1.4 Input - Spec. damp. ratio'!$B$14,I24-1,0,2,1),H24))</f>
        <v>9.5054488001171009</v>
      </c>
      <c r="K24" s="165">
        <f t="shared" ca="1" si="1"/>
        <v>9.5054488001171009</v>
      </c>
      <c r="L24" s="165">
        <f ca="1">IF(B24="","",TREND(OFFSET('1.2.1 Input - Modal shape 1'!$C$10,MATCH(B24,'1.2.1 Input - Modal shape 1'!$D$10:$D$156)-1,0,2,1),OFFSET('1.2.1 Input - Modal shape 1'!$D$10,MATCH(B24,'1.2.1 Input - Modal shape 1'!$D$10:$D$156)-1,0,2,1),B24))</f>
        <v>7.7647398927482181E-2</v>
      </c>
      <c r="M24" s="166">
        <f t="shared" ca="1" si="4"/>
        <v>7.7647398927482181E-2</v>
      </c>
      <c r="N24" s="167">
        <f>IF('1.5 Input - COSPIN results'!F30="","",'1.5 Input - COSPIN results'!F30)</f>
        <v>13575.489336525072</v>
      </c>
      <c r="O24" s="167">
        <f t="shared" ca="1" si="2"/>
        <v>7780.0420453648521</v>
      </c>
      <c r="Q24" s="73"/>
      <c r="R24" s="146"/>
    </row>
    <row r="25" spans="1:18">
      <c r="A25" s="161">
        <v>16</v>
      </c>
      <c r="B25" s="162">
        <f>IF('1.5 Input - COSPIN results'!B31="","",ABS('1.5 Input - COSPIN results'!B31))</f>
        <v>9.5</v>
      </c>
      <c r="C25" s="162">
        <f t="shared" si="0"/>
        <v>-53.23</v>
      </c>
      <c r="D25" s="157">
        <f>IF(B25="","",LOOKUP(B25+0.0001,'1.3 Input - Soil profile'!$C$9:$C$20,'1.3 Input - Soil profile'!$B$9:$B$20))</f>
        <v>3</v>
      </c>
      <c r="E25" s="157">
        <f>IF(B25="","",LOOKUP(B25+0.0001,'1.3 Input - Soil profile'!$C$9:$C$20,'1.3 Input - Soil profile'!$E$9:$E$20))</f>
        <v>0.3</v>
      </c>
      <c r="F25" s="163">
        <f>IF(B25="","",LOOKUP(B25+0.0001,'1.3 Input - Soil profile'!$C$9:$C$20,'1.3 Input - Soil profile'!$F$9:$F$20))</f>
        <v>3.5</v>
      </c>
      <c r="G25" s="164">
        <f>IF('1.5 Input - COSPIN results'!C31="","",(1+E25)/(F25*$B$2)*ABS('1.5 Input - COSPIN results'!C31)*100)</f>
        <v>2.6930185574089823E-2</v>
      </c>
      <c r="H25" s="165">
        <f t="shared" si="3"/>
        <v>-3.5697606538842375</v>
      </c>
      <c r="I25" s="157">
        <f>IF(H25="","",MATCH('2.1 Calculations Modal shape 1'!H25,'1.4 Input - Spec. damp. ratio'!$B$14:$B$26))</f>
        <v>8</v>
      </c>
      <c r="J25" s="165">
        <f ca="1">IF(D25="","",TREND(OFFSET('1.4 Input - Spec. damp. ratio'!$B$14,I25-1,D25,2,1),OFFSET('1.4 Input - Spec. damp. ratio'!$B$14,I25-1,0,2,1),H25))</f>
        <v>9.2987822047143709</v>
      </c>
      <c r="K25" s="165">
        <f t="shared" ca="1" si="1"/>
        <v>9.2987822047143709</v>
      </c>
      <c r="L25" s="165">
        <f ca="1">IF(B25="","",TREND(OFFSET('1.2.1 Input - Modal shape 1'!$C$10,MATCH(B25,'1.2.1 Input - Modal shape 1'!$D$10:$D$156)-1,0,2,1),OFFSET('1.2.1 Input - Modal shape 1'!$D$10,MATCH(B25,'1.2.1 Input - Modal shape 1'!$D$10:$D$156)-1,0,2,1),B25))</f>
        <v>7.4021247994449493E-2</v>
      </c>
      <c r="M25" s="166">
        <f t="shared" ca="1" si="4"/>
        <v>7.4021247994449493E-2</v>
      </c>
      <c r="N25" s="167">
        <f>IF('1.5 Input - COSPIN results'!F31="","",'1.5 Input - COSPIN results'!F31)</f>
        <v>15420.389948541741</v>
      </c>
      <c r="O25" s="167">
        <f t="shared" ca="1" si="2"/>
        <v>7856.5926808653485</v>
      </c>
      <c r="Q25" s="73"/>
      <c r="R25" s="146"/>
    </row>
    <row r="26" spans="1:18">
      <c r="A26" s="161">
        <v>17</v>
      </c>
      <c r="B26" s="162">
        <f>IF('1.5 Input - COSPIN results'!B32="","",ABS('1.5 Input - COSPIN results'!B32))</f>
        <v>10.275</v>
      </c>
      <c r="C26" s="162">
        <f t="shared" si="0"/>
        <v>-54.004999999999995</v>
      </c>
      <c r="D26" s="157">
        <f>IF(B26="","",LOOKUP(B26+0.0001,'1.3 Input - Soil profile'!$C$9:$C$20,'1.3 Input - Soil profile'!$B$9:$B$20))</f>
        <v>4</v>
      </c>
      <c r="E26" s="157">
        <f>IF(B26="","",LOOKUP(B26+0.0001,'1.3 Input - Soil profile'!$C$9:$C$20,'1.3 Input - Soil profile'!$E$9:$E$20))</f>
        <v>0.3</v>
      </c>
      <c r="F26" s="163">
        <f>IF(B26="","",LOOKUP(B26+0.0001,'1.3 Input - Soil profile'!$C$9:$C$20,'1.3 Input - Soil profile'!$F$9:$F$20))</f>
        <v>2.5</v>
      </c>
      <c r="G26" s="164">
        <f>IF('1.5 Input - COSPIN results'!C32="","",(1+E26)/(F26*$B$2)*ABS('1.5 Input - COSPIN results'!C32)*100)</f>
        <v>3.5727682402531671E-2</v>
      </c>
      <c r="H26" s="165">
        <f t="shared" si="3"/>
        <v>-3.4469951548705162</v>
      </c>
      <c r="I26" s="157">
        <f>IF(H26="","",MATCH('2.1 Calculations Modal shape 1'!H26,'1.4 Input - Spec. damp. ratio'!$B$14:$B$26))</f>
        <v>8</v>
      </c>
      <c r="J26" s="165">
        <f ca="1">IF(D26="","",TREND(OFFSET('1.4 Input - Spec. damp. ratio'!$B$14,I26-1,D26,2,1),OFFSET('1.4 Input - Spec. damp. ratio'!$B$14,I26-1,0,2,1),H26))</f>
        <v>7.89959424014463</v>
      </c>
      <c r="K26" s="165">
        <f t="shared" ca="1" si="1"/>
        <v>7.89959424014463</v>
      </c>
      <c r="L26" s="165">
        <f ca="1">IF(B26="","",TREND(OFFSET('1.2.1 Input - Modal shape 1'!$C$10,MATCH(B26,'1.2.1 Input - Modal shape 1'!$D$10:$D$156)-1,0,2,1),OFFSET('1.2.1 Input - Modal shape 1'!$D$10,MATCH(B26,'1.2.1 Input - Modal shape 1'!$D$10:$D$156)-1,0,2,1),B26))</f>
        <v>7.0114366958426766E-2</v>
      </c>
      <c r="M26" s="166">
        <f t="shared" ca="1" si="4"/>
        <v>7.0114366958426766E-2</v>
      </c>
      <c r="N26" s="167">
        <f>IF('1.5 Input - COSPIN results'!F32="","",'1.5 Input - COSPIN results'!F32)</f>
        <v>18540.834636966603</v>
      </c>
      <c r="O26" s="167">
        <f t="shared" ca="1" si="2"/>
        <v>7200.2586825984272</v>
      </c>
      <c r="Q26" s="73"/>
      <c r="R26" s="146"/>
    </row>
    <row r="27" spans="1:18">
      <c r="A27" s="161">
        <v>18</v>
      </c>
      <c r="B27" s="162">
        <f>IF('1.5 Input - COSPIN results'!B33="","",ABS('1.5 Input - COSPIN results'!B33))</f>
        <v>11.05</v>
      </c>
      <c r="C27" s="162">
        <f t="shared" si="0"/>
        <v>-54.78</v>
      </c>
      <c r="D27" s="157">
        <f>IF(B27="","",LOOKUP(B27+0.0001,'1.3 Input - Soil profile'!$C$9:$C$20,'1.3 Input - Soil profile'!$B$9:$B$20))</f>
        <v>4</v>
      </c>
      <c r="E27" s="157">
        <f>IF(B27="","",LOOKUP(B27+0.0001,'1.3 Input - Soil profile'!$C$9:$C$20,'1.3 Input - Soil profile'!$E$9:$E$20))</f>
        <v>0.3</v>
      </c>
      <c r="F27" s="163">
        <f>IF(B27="","",LOOKUP(B27+0.0001,'1.3 Input - Soil profile'!$C$9:$C$20,'1.3 Input - Soil profile'!$F$9:$F$20))</f>
        <v>2.5</v>
      </c>
      <c r="G27" s="164">
        <f>IF('1.5 Input - COSPIN results'!C33="","",(1+E27)/(F27*$B$2)*ABS('1.5 Input - COSPIN results'!C33)*100)</f>
        <v>3.3805403583042008E-2</v>
      </c>
      <c r="H27" s="165">
        <f t="shared" si="3"/>
        <v>-3.4710138749078108</v>
      </c>
      <c r="I27" s="157">
        <f>IF(H27="","",MATCH('2.1 Calculations Modal shape 1'!H27,'1.4 Input - Spec. damp. ratio'!$B$14:$B$26))</f>
        <v>8</v>
      </c>
      <c r="J27" s="165">
        <f ca="1">IF(D27="","",TREND(OFFSET('1.4 Input - Spec. damp. ratio'!$B$14,I27-1,D27,2,1),OFFSET('1.4 Input - Spec. damp. ratio'!$B$14,I27-1,0,2,1),H27))</f>
        <v>7.7185213182428036</v>
      </c>
      <c r="K27" s="165">
        <f t="shared" ca="1" si="1"/>
        <v>7.7185213182428036</v>
      </c>
      <c r="L27" s="165">
        <f ca="1">IF(B27="","",TREND(OFFSET('1.2.1 Input - Modal shape 1'!$C$10,MATCH(B27,'1.2.1 Input - Modal shape 1'!$D$10:$D$156)-1,0,2,1),OFFSET('1.2.1 Input - Modal shape 1'!$D$10,MATCH(B27,'1.2.1 Input - Modal shape 1'!$D$10:$D$156)-1,0,2,1),B27))</f>
        <v>6.6305977622346274E-2</v>
      </c>
      <c r="M27" s="166">
        <f t="shared" ca="1" si="4"/>
        <v>6.6305977622346274E-2</v>
      </c>
      <c r="N27" s="167">
        <f>IF('1.5 Input - COSPIN results'!F33="","",'1.5 Input - COSPIN results'!F33)</f>
        <v>20944.60687280292</v>
      </c>
      <c r="O27" s="167">
        <f t="shared" ca="1" si="2"/>
        <v>7107.415197367568</v>
      </c>
      <c r="Q27" s="73"/>
      <c r="R27" s="146"/>
    </row>
    <row r="28" spans="1:18">
      <c r="A28" s="161">
        <v>19</v>
      </c>
      <c r="B28" s="162">
        <f>IF('1.5 Input - COSPIN results'!B34="","",ABS('1.5 Input - COSPIN results'!B34))</f>
        <v>11.824999999999999</v>
      </c>
      <c r="C28" s="162">
        <f t="shared" si="0"/>
        <v>-55.554999999999993</v>
      </c>
      <c r="D28" s="157">
        <f>IF(B28="","",LOOKUP(B28+0.0001,'1.3 Input - Soil profile'!$C$9:$C$20,'1.3 Input - Soil profile'!$B$9:$B$20))</f>
        <v>4</v>
      </c>
      <c r="E28" s="157">
        <f>IF(B28="","",LOOKUP(B28+0.0001,'1.3 Input - Soil profile'!$C$9:$C$20,'1.3 Input - Soil profile'!$E$9:$E$20))</f>
        <v>0.3</v>
      </c>
      <c r="F28" s="163">
        <f>IF(B28="","",LOOKUP(B28+0.0001,'1.3 Input - Soil profile'!$C$9:$C$20,'1.3 Input - Soil profile'!$F$9:$F$20))</f>
        <v>2.5</v>
      </c>
      <c r="G28" s="164">
        <f>IF('1.5 Input - COSPIN results'!C34="","",(1+E28)/(F28*$B$2)*ABS('1.5 Input - COSPIN results'!C34)*100)</f>
        <v>3.1936111881199679E-2</v>
      </c>
      <c r="H28" s="165">
        <f t="shared" si="3"/>
        <v>-3.4957179589341014</v>
      </c>
      <c r="I28" s="157">
        <f>IF(H28="","",MATCH('2.1 Calculations Modal shape 1'!H28,'1.4 Input - Spec. damp. ratio'!$B$14:$B$26))</f>
        <v>8</v>
      </c>
      <c r="J28" s="165">
        <f ca="1">IF(D28="","",TREND(OFFSET('1.4 Input - Spec. damp. ratio'!$B$14,I28-1,D28,2,1),OFFSET('1.4 Input - Spec. damp. ratio'!$B$14,I28-1,0,2,1),H28))</f>
        <v>7.5322815573145405</v>
      </c>
      <c r="K28" s="165">
        <f t="shared" ca="1" si="1"/>
        <v>7.5322815573145405</v>
      </c>
      <c r="L28" s="165">
        <f ca="1">IF(B28="","",TREND(OFFSET('1.2.1 Input - Modal shape 1'!$C$10,MATCH(B28,'1.2.1 Input - Modal shape 1'!$D$10:$D$156)-1,0,2,1),OFFSET('1.2.1 Input - Modal shape 1'!$D$10,MATCH(B28,'1.2.1 Input - Modal shape 1'!$D$10:$D$156)-1,0,2,1),B28))</f>
        <v>6.2605531044009899E-2</v>
      </c>
      <c r="M28" s="166">
        <f t="shared" ca="1" si="4"/>
        <v>6.2605531044009899E-2</v>
      </c>
      <c r="N28" s="167">
        <f>IF('1.5 Input - COSPIN results'!F34="","",'1.5 Input - COSPIN results'!F34)</f>
        <v>23414.393269641077</v>
      </c>
      <c r="O28" s="167">
        <f t="shared" ca="1" si="2"/>
        <v>6912.4955006406708</v>
      </c>
      <c r="Q28" s="73"/>
      <c r="R28" s="146"/>
    </row>
    <row r="29" spans="1:18">
      <c r="A29" s="161">
        <v>20</v>
      </c>
      <c r="B29" s="162">
        <f>IF('1.5 Input - COSPIN results'!B35="","",ABS('1.5 Input - COSPIN results'!B35))</f>
        <v>12.6</v>
      </c>
      <c r="C29" s="162">
        <f t="shared" si="0"/>
        <v>-56.33</v>
      </c>
      <c r="D29" s="157">
        <f>IF(B29="","",LOOKUP(B29+0.0001,'1.3 Input - Soil profile'!$C$9:$C$20,'1.3 Input - Soil profile'!$B$9:$B$20))</f>
        <v>4</v>
      </c>
      <c r="E29" s="157">
        <f>IF(B29="","",LOOKUP(B29+0.0001,'1.3 Input - Soil profile'!$C$9:$C$20,'1.3 Input - Soil profile'!$E$9:$E$20))</f>
        <v>0.3</v>
      </c>
      <c r="F29" s="163">
        <f>IF(B29="","",LOOKUP(B29+0.0001,'1.3 Input - Soil profile'!$C$9:$C$20,'1.3 Input - Soil profile'!$F$9:$F$20))</f>
        <v>2.5</v>
      </c>
      <c r="G29" s="164">
        <f>IF('1.5 Input - COSPIN results'!C35="","",(1+E29)/(F29*$B$2)*ABS('1.5 Input - COSPIN results'!C35)*100)</f>
        <v>3.0120410427878358E-2</v>
      </c>
      <c r="H29" s="165">
        <f t="shared" si="3"/>
        <v>-3.5211391146310858</v>
      </c>
      <c r="I29" s="157">
        <f>IF(H29="","",MATCH('2.1 Calculations Modal shape 1'!H29,'1.4 Input - Spec. damp. ratio'!$B$14:$B$26))</f>
        <v>8</v>
      </c>
      <c r="J29" s="165">
        <f ca="1">IF(D29="","",TREND(OFFSET('1.4 Input - Spec. damp. ratio'!$B$14,I29-1,D29,2,1),OFFSET('1.4 Input - Spec. damp. ratio'!$B$14,I29-1,0,2,1),H29))</f>
        <v>7.3406359187032031</v>
      </c>
      <c r="K29" s="165">
        <f t="shared" ca="1" si="1"/>
        <v>7.3406359187032031</v>
      </c>
      <c r="L29" s="165">
        <f ca="1">IF(B29="","",TREND(OFFSET('1.2.1 Input - Modal shape 1'!$C$10,MATCH(B29,'1.2.1 Input - Modal shape 1'!$D$10:$D$156)-1,0,2,1),OFFSET('1.2.1 Input - Modal shape 1'!$D$10,MATCH(B29,'1.2.1 Input - Modal shape 1'!$D$10:$D$156)-1,0,2,1),B29))</f>
        <v>5.9016658851093501E-2</v>
      </c>
      <c r="M29" s="166">
        <f t="shared" ca="1" si="4"/>
        <v>5.9016658851093501E-2</v>
      </c>
      <c r="N29" s="167">
        <f>IF('1.5 Input - COSPIN results'!F35="","",'1.5 Input - COSPIN results'!F35)</f>
        <v>25947.126360521674</v>
      </c>
      <c r="O29" s="167">
        <f t="shared" ca="1" si="2"/>
        <v>6633.9499244460385</v>
      </c>
      <c r="Q29" s="73"/>
      <c r="R29" s="146"/>
    </row>
    <row r="30" spans="1:18">
      <c r="A30" s="161">
        <v>21</v>
      </c>
      <c r="B30" s="162">
        <f>IF('1.5 Input - COSPIN results'!B36="","",ABS('1.5 Input - COSPIN results'!B36))</f>
        <v>13.375</v>
      </c>
      <c r="C30" s="162">
        <f t="shared" si="0"/>
        <v>-57.104999999999997</v>
      </c>
      <c r="D30" s="157">
        <f>IF(B30="","",LOOKUP(B30+0.0001,'1.3 Input - Soil profile'!$C$9:$C$20,'1.3 Input - Soil profile'!$B$9:$B$20))</f>
        <v>4</v>
      </c>
      <c r="E30" s="157">
        <f>IF(B30="","",LOOKUP(B30+0.0001,'1.3 Input - Soil profile'!$C$9:$C$20,'1.3 Input - Soil profile'!$E$9:$E$20))</f>
        <v>0.3</v>
      </c>
      <c r="F30" s="163">
        <f>IF(B30="","",LOOKUP(B30+0.0001,'1.3 Input - Soil profile'!$C$9:$C$20,'1.3 Input - Soil profile'!$F$9:$F$20))</f>
        <v>2.5</v>
      </c>
      <c r="G30" s="164">
        <f>IF('1.5 Input - COSPIN results'!C36="","",(1+E30)/(F30*$B$2)*ABS('1.5 Input - COSPIN results'!C36)*100)</f>
        <v>2.8358814036820956E-2</v>
      </c>
      <c r="H30" s="165">
        <f t="shared" si="3"/>
        <v>-3.5473119352673237</v>
      </c>
      <c r="I30" s="157">
        <f>IF(H30="","",MATCH('2.1 Calculations Modal shape 1'!H30,'1.4 Input - Spec. damp. ratio'!$B$14:$B$26))</f>
        <v>8</v>
      </c>
      <c r="J30" s="165">
        <f ca="1">IF(D30="","",TREND(OFFSET('1.4 Input - Spec. damp. ratio'!$B$14,I30-1,D30,2,1),OFFSET('1.4 Input - Spec. damp. ratio'!$B$14,I30-1,0,2,1),H30))</f>
        <v>7.1433236098184132</v>
      </c>
      <c r="K30" s="165">
        <f t="shared" ca="1" si="1"/>
        <v>7.1433236098184132</v>
      </c>
      <c r="L30" s="165">
        <f ca="1">IF(B30="","",TREND(OFFSET('1.2.1 Input - Modal shape 1'!$C$10,MATCH(B30,'1.2.1 Input - Modal shape 1'!$D$10:$D$156)-1,0,2,1),OFFSET('1.2.1 Input - Modal shape 1'!$D$10,MATCH(B30,'1.2.1 Input - Modal shape 1'!$D$10:$D$156)-1,0,2,1),B30))</f>
        <v>5.5530846762986252E-2</v>
      </c>
      <c r="M30" s="166">
        <f t="shared" ca="1" si="4"/>
        <v>5.5530846762986252E-2</v>
      </c>
      <c r="N30" s="167">
        <f>IF('1.5 Input - COSPIN results'!F36="","",'1.5 Input - COSPIN results'!F36)</f>
        <v>28538.437093875091</v>
      </c>
      <c r="O30" s="167">
        <f t="shared" ca="1" si="2"/>
        <v>6286.3578887441536</v>
      </c>
      <c r="Q30" s="73"/>
      <c r="R30" s="146"/>
    </row>
    <row r="31" spans="1:18">
      <c r="A31" s="161">
        <v>22</v>
      </c>
      <c r="B31" s="162">
        <f>IF('1.5 Input - COSPIN results'!B37="","",ABS('1.5 Input - COSPIN results'!B37))</f>
        <v>14.15</v>
      </c>
      <c r="C31" s="162">
        <f t="shared" si="0"/>
        <v>-57.879999999999995</v>
      </c>
      <c r="D31" s="157">
        <f>IF(B31="","",LOOKUP(B31+0.0001,'1.3 Input - Soil profile'!$C$9:$C$20,'1.3 Input - Soil profile'!$B$9:$B$20))</f>
        <v>5</v>
      </c>
      <c r="E31" s="157">
        <f>IF(B31="","",LOOKUP(B31+0.0001,'1.3 Input - Soil profile'!$C$9:$C$20,'1.3 Input - Soil profile'!$E$9:$E$20))</f>
        <v>0.3</v>
      </c>
      <c r="F31" s="163">
        <f>IF(B31="","",LOOKUP(B31+0.0001,'1.3 Input - Soil profile'!$C$9:$C$20,'1.3 Input - Soil profile'!$F$9:$F$20))</f>
        <v>3.5</v>
      </c>
      <c r="G31" s="164">
        <f>IF('1.5 Input - COSPIN results'!C37="","",(1+E31)/(F31*$B$2)*ABS('1.5 Input - COSPIN results'!C37)*100)</f>
        <v>1.9036962009325212E-2</v>
      </c>
      <c r="H31" s="165">
        <f t="shared" si="3"/>
        <v>-3.7204023567843478</v>
      </c>
      <c r="I31" s="157">
        <f>IF(H31="","",MATCH('2.1 Calculations Modal shape 1'!H31,'1.4 Input - Spec. damp. ratio'!$B$14:$B$26))</f>
        <v>7</v>
      </c>
      <c r="J31" s="165">
        <f ca="1">IF(D31="","",TREND(OFFSET('1.4 Input - Spec. damp. ratio'!$B$14,I31-1,D31,2,1),OFFSET('1.4 Input - Spec. damp. ratio'!$B$14,I31-1,0,2,1),H31))</f>
        <v>8.1010353314980357</v>
      </c>
      <c r="K31" s="165">
        <f t="shared" ca="1" si="1"/>
        <v>8.1010353314980357</v>
      </c>
      <c r="L31" s="165">
        <f ca="1">IF(B31="","",TREND(OFFSET('1.2.1 Input - Modal shape 1'!$C$10,MATCH(B31,'1.2.1 Input - Modal shape 1'!$D$10:$D$156)-1,0,2,1),OFFSET('1.2.1 Input - Modal shape 1'!$D$10,MATCH(B31,'1.2.1 Input - Modal shape 1'!$D$10:$D$156)-1,0,2,1),B31))</f>
        <v>5.2161311304800319E-2</v>
      </c>
      <c r="M31" s="166">
        <f t="shared" ca="1" si="4"/>
        <v>5.2161311304800319E-2</v>
      </c>
      <c r="N31" s="167">
        <f>IF('1.5 Input - COSPIN results'!F37="","",'1.5 Input - COSPIN results'!F37)</f>
        <v>31182.865594778974</v>
      </c>
      <c r="O31" s="167">
        <f t="shared" ca="1" si="2"/>
        <v>6873.1140522464584</v>
      </c>
      <c r="Q31" s="73"/>
      <c r="R31" s="146"/>
    </row>
    <row r="32" spans="1:18">
      <c r="A32" s="161">
        <v>23</v>
      </c>
      <c r="B32" s="162">
        <f>IF('1.5 Input - COSPIN results'!B38="","",ABS('1.5 Input - COSPIN results'!B38))</f>
        <v>14.925000000000001</v>
      </c>
      <c r="C32" s="162">
        <f t="shared" si="0"/>
        <v>-58.655000000000001</v>
      </c>
      <c r="D32" s="157">
        <f>IF(B32="","",LOOKUP(B32+0.0001,'1.3 Input - Soil profile'!$C$9:$C$20,'1.3 Input - Soil profile'!$B$9:$B$20))</f>
        <v>5</v>
      </c>
      <c r="E32" s="157">
        <f>IF(B32="","",LOOKUP(B32+0.0001,'1.3 Input - Soil profile'!$C$9:$C$20,'1.3 Input - Soil profile'!$E$9:$E$20))</f>
        <v>0.3</v>
      </c>
      <c r="F32" s="163">
        <f>IF(B32="","",LOOKUP(B32+0.0001,'1.3 Input - Soil profile'!$C$9:$C$20,'1.3 Input - Soil profile'!$F$9:$F$20))</f>
        <v>3.5</v>
      </c>
      <c r="G32" s="164">
        <f>IF('1.5 Input - COSPIN results'!C38="","",(1+E32)/(F32*$B$2)*ABS('1.5 Input - COSPIN results'!C38)*100)</f>
        <v>1.7856814527681352E-2</v>
      </c>
      <c r="H32" s="165">
        <f t="shared" si="3"/>
        <v>-3.7481960122133198</v>
      </c>
      <c r="I32" s="157">
        <f>IF(H32="","",MATCH('2.1 Calculations Modal shape 1'!H32,'1.4 Input - Spec. damp. ratio'!$B$14:$B$26))</f>
        <v>7</v>
      </c>
      <c r="J32" s="165">
        <f ca="1">IF(D32="","",TREND(OFFSET('1.4 Input - Spec. damp. ratio'!$B$14,I32-1,D32,2,1),OFFSET('1.4 Input - Spec. damp. ratio'!$B$14,I32-1,0,2,1),H32))</f>
        <v>7.929201546508363</v>
      </c>
      <c r="K32" s="165">
        <f t="shared" ca="1" si="1"/>
        <v>7.929201546508363</v>
      </c>
      <c r="L32" s="165">
        <f ca="1">IF(B32="","",TREND(OFFSET('1.2.1 Input - Modal shape 1'!$C$10,MATCH(B32,'1.2.1 Input - Modal shape 1'!$D$10:$D$156)-1,0,2,1),OFFSET('1.2.1 Input - Modal shape 1'!$D$10,MATCH(B32,'1.2.1 Input - Modal shape 1'!$D$10:$D$156)-1,0,2,1),B32))</f>
        <v>4.8894361842391695E-2</v>
      </c>
      <c r="M32" s="166">
        <f t="shared" ca="1" si="4"/>
        <v>4.8894361842391695E-2</v>
      </c>
      <c r="N32" s="167">
        <f>IF('1.5 Input - COSPIN results'!F38="","",'1.5 Input - COSPIN results'!F38)</f>
        <v>33873.995882874442</v>
      </c>
      <c r="O32" s="167">
        <f t="shared" ca="1" si="2"/>
        <v>6421.1594109537264</v>
      </c>
      <c r="Q32" s="73"/>
      <c r="R32" s="146"/>
    </row>
    <row r="33" spans="1:18">
      <c r="A33" s="161">
        <v>24</v>
      </c>
      <c r="B33" s="162">
        <f>IF('1.5 Input - COSPIN results'!B39="","",ABS('1.5 Input - COSPIN results'!B39))</f>
        <v>15.7</v>
      </c>
      <c r="C33" s="162">
        <f t="shared" si="0"/>
        <v>-59.429999999999993</v>
      </c>
      <c r="D33" s="157">
        <f>IF(B33="","",LOOKUP(B33+0.0001,'1.3 Input - Soil profile'!$C$9:$C$20,'1.3 Input - Soil profile'!$B$9:$B$20))</f>
        <v>5</v>
      </c>
      <c r="E33" s="157">
        <f>IF(B33="","",LOOKUP(B33+0.0001,'1.3 Input - Soil profile'!$C$9:$C$20,'1.3 Input - Soil profile'!$E$9:$E$20))</f>
        <v>0.3</v>
      </c>
      <c r="F33" s="163">
        <f>IF(B33="","",LOOKUP(B33+0.0001,'1.3 Input - Soil profile'!$C$9:$C$20,'1.3 Input - Soil profile'!$F$9:$F$20))</f>
        <v>3.5</v>
      </c>
      <c r="G33" s="164">
        <f>IF('1.5 Input - COSPIN results'!C39="","",(1+E33)/(F33*$B$2)*ABS('1.5 Input - COSPIN results'!C39)*100)</f>
        <v>1.6716023198276444E-2</v>
      </c>
      <c r="H33" s="165">
        <f t="shared" si="3"/>
        <v>-3.7768670348198414</v>
      </c>
      <c r="I33" s="157">
        <f>IF(H33="","",MATCH('2.1 Calculations Modal shape 1'!H33,'1.4 Input - Spec. damp. ratio'!$B$14:$B$26))</f>
        <v>7</v>
      </c>
      <c r="J33" s="165">
        <f ca="1">IF(D33="","",TREND(OFFSET('1.4 Input - Spec. damp. ratio'!$B$14,I33-1,D33,2,1),OFFSET('1.4 Input - Spec. damp. ratio'!$B$14,I33-1,0,2,1),H33))</f>
        <v>7.7519434544019319</v>
      </c>
      <c r="K33" s="165">
        <f t="shared" ca="1" si="1"/>
        <v>7.7519434544019319</v>
      </c>
      <c r="L33" s="165">
        <f ca="1">IF(B33="","",TREND(OFFSET('1.2.1 Input - Modal shape 1'!$C$10,MATCH(B33,'1.2.1 Input - Modal shape 1'!$D$10:$D$156)-1,0,2,1),OFFSET('1.2.1 Input - Modal shape 1'!$D$10,MATCH(B33,'1.2.1 Input - Modal shape 1'!$D$10:$D$156)-1,0,2,1),B33))</f>
        <v>4.5745013241295193E-2</v>
      </c>
      <c r="M33" s="166">
        <f t="shared" ca="1" si="4"/>
        <v>4.5745013241295193E-2</v>
      </c>
      <c r="N33" s="167">
        <f>IF('1.5 Input - COSPIN results'!F39="","",'1.5 Input - COSPIN results'!F39)</f>
        <v>36604.555371348906</v>
      </c>
      <c r="O33" s="167">
        <f t="shared" ca="1" si="2"/>
        <v>5937.9050311622796</v>
      </c>
      <c r="Q33" s="73"/>
      <c r="R33" s="146"/>
    </row>
    <row r="34" spans="1:18">
      <c r="A34" s="161">
        <v>25</v>
      </c>
      <c r="B34" s="162">
        <f>IF('1.5 Input - COSPIN results'!B40="","",ABS('1.5 Input - COSPIN results'!B40))</f>
        <v>16.475000000000001</v>
      </c>
      <c r="C34" s="162">
        <f t="shared" si="0"/>
        <v>-60.204999999999998</v>
      </c>
      <c r="D34" s="157">
        <f>IF(B34="","",LOOKUP(B34+0.0001,'1.3 Input - Soil profile'!$C$9:$C$20,'1.3 Input - Soil profile'!$B$9:$B$20))</f>
        <v>5</v>
      </c>
      <c r="E34" s="157">
        <f>IF(B34="","",LOOKUP(B34+0.0001,'1.3 Input - Soil profile'!$C$9:$C$20,'1.3 Input - Soil profile'!$E$9:$E$20))</f>
        <v>0.3</v>
      </c>
      <c r="F34" s="163">
        <f>IF(B34="","",LOOKUP(B34+0.0001,'1.3 Input - Soil profile'!$C$9:$C$20,'1.3 Input - Soil profile'!$F$9:$F$20))</f>
        <v>3.5</v>
      </c>
      <c r="G34" s="164">
        <f>IF('1.5 Input - COSPIN results'!C40="","",(1+E34)/(F34*$B$2)*ABS('1.5 Input - COSPIN results'!C40)*100)</f>
        <v>1.5614690588948626E-2</v>
      </c>
      <c r="H34" s="165">
        <f t="shared" si="3"/>
        <v>-3.8064666170593728</v>
      </c>
      <c r="I34" s="157">
        <f>IF(H34="","",MATCH('2.1 Calculations Modal shape 1'!H34,'1.4 Input - Spec. damp. ratio'!$B$14:$B$26))</f>
        <v>7</v>
      </c>
      <c r="J34" s="165">
        <f ca="1">IF(D34="","",TREND(OFFSET('1.4 Input - Spec. damp. ratio'!$B$14,I34-1,D34,2,1),OFFSET('1.4 Input - Spec. damp. ratio'!$B$14,I34-1,0,2,1),H34))</f>
        <v>7.5689445587248301</v>
      </c>
      <c r="K34" s="165">
        <f t="shared" ca="1" si="1"/>
        <v>7.5689445587248301</v>
      </c>
      <c r="L34" s="165">
        <f ca="1">IF(B34="","",TREND(OFFSET('1.2.1 Input - Modal shape 1'!$C$10,MATCH(B34,'1.2.1 Input - Modal shape 1'!$D$10:$D$156)-1,0,2,1),OFFSET('1.2.1 Input - Modal shape 1'!$D$10,MATCH(B34,'1.2.1 Input - Modal shape 1'!$D$10:$D$156)-1,0,2,1),B34))</f>
        <v>4.2701998673943725E-2</v>
      </c>
      <c r="M34" s="166">
        <f t="shared" ca="1" si="4"/>
        <v>4.2701998673943725E-2</v>
      </c>
      <c r="N34" s="167">
        <f>IF('1.5 Input - COSPIN results'!F40="","",'1.5 Input - COSPIN results'!F40)</f>
        <v>39366.501987112671</v>
      </c>
      <c r="O34" s="167">
        <f t="shared" ca="1" si="2"/>
        <v>5433.2358259212479</v>
      </c>
      <c r="Q34" s="73"/>
      <c r="R34" s="146"/>
    </row>
    <row r="35" spans="1:18">
      <c r="A35" s="161">
        <v>26</v>
      </c>
      <c r="B35" s="162">
        <f>IF('1.5 Input - COSPIN results'!B41="","",ABS('1.5 Input - COSPIN results'!B41))</f>
        <v>17.25</v>
      </c>
      <c r="C35" s="162">
        <f t="shared" si="0"/>
        <v>-60.98</v>
      </c>
      <c r="D35" s="157">
        <f>IF(B35="","",LOOKUP(B35+0.0001,'1.3 Input - Soil profile'!$C$9:$C$20,'1.3 Input - Soil profile'!$B$9:$B$20))</f>
        <v>5</v>
      </c>
      <c r="E35" s="157">
        <f>IF(B35="","",LOOKUP(B35+0.0001,'1.3 Input - Soil profile'!$C$9:$C$20,'1.3 Input - Soil profile'!$E$9:$E$20))</f>
        <v>0.3</v>
      </c>
      <c r="F35" s="163">
        <f>IF(B35="","",LOOKUP(B35+0.0001,'1.3 Input - Soil profile'!$C$9:$C$20,'1.3 Input - Soil profile'!$F$9:$F$20))</f>
        <v>3.5</v>
      </c>
      <c r="G35" s="164">
        <f>IF('1.5 Input - COSPIN results'!C41="","",(1+E35)/(F35*$B$2)*ABS('1.5 Input - COSPIN results'!C41)*100)</f>
        <v>1.4552852011513668E-2</v>
      </c>
      <c r="H35" s="165">
        <f t="shared" si="3"/>
        <v>-3.8370518869883483</v>
      </c>
      <c r="I35" s="157">
        <f>IF(H35="","",MATCH('2.1 Calculations Modal shape 1'!H35,'1.4 Input - Spec. damp. ratio'!$B$14:$B$26))</f>
        <v>7</v>
      </c>
      <c r="J35" s="165">
        <f ca="1">IF(D35="","",TREND(OFFSET('1.4 Input - Spec. damp. ratio'!$B$14,I35-1,D35,2,1),OFFSET('1.4 Input - Spec. damp. ratio'!$B$14,I35-1,0,2,1),H35))</f>
        <v>7.3798516662746962</v>
      </c>
      <c r="K35" s="165">
        <f t="shared" ca="1" si="1"/>
        <v>7.3798516662746962</v>
      </c>
      <c r="L35" s="165">
        <f ca="1">IF(B35="","",TREND(OFFSET('1.2.1 Input - Modal shape 1'!$C$10,MATCH(B35,'1.2.1 Input - Modal shape 1'!$D$10:$D$156)-1,0,2,1),OFFSET('1.2.1 Input - Modal shape 1'!$D$10,MATCH(B35,'1.2.1 Input - Modal shape 1'!$D$10:$D$156)-1,0,2,1),B35))</f>
        <v>3.9769803468785697E-2</v>
      </c>
      <c r="M35" s="166">
        <f t="shared" ca="1" si="4"/>
        <v>3.9769803468785697E-2</v>
      </c>
      <c r="N35" s="167">
        <f>IF('1.5 Input - COSPIN results'!F41="","",'1.5 Input - COSPIN results'!F41)</f>
        <v>42151.11229892743</v>
      </c>
      <c r="O35" s="167">
        <f t="shared" ca="1" si="2"/>
        <v>4919.9825423977491</v>
      </c>
      <c r="Q35" s="73"/>
      <c r="R35" s="146"/>
    </row>
    <row r="36" spans="1:18">
      <c r="A36" s="161">
        <v>27</v>
      </c>
      <c r="B36" s="162">
        <f>IF('1.5 Input - COSPIN results'!B42="","",ABS('1.5 Input - COSPIN results'!B42))</f>
        <v>18.024999999999999</v>
      </c>
      <c r="C36" s="162">
        <f t="shared" si="0"/>
        <v>-61.754999999999995</v>
      </c>
      <c r="D36" s="157">
        <f>IF(B36="","",LOOKUP(B36+0.0001,'1.3 Input - Soil profile'!$C$9:$C$20,'1.3 Input - Soil profile'!$B$9:$B$20))</f>
        <v>5</v>
      </c>
      <c r="E36" s="157">
        <f>IF(B36="","",LOOKUP(B36+0.0001,'1.3 Input - Soil profile'!$C$9:$C$20,'1.3 Input - Soil profile'!$E$9:$E$20))</f>
        <v>0.3</v>
      </c>
      <c r="F36" s="163">
        <f>IF(B36="","",LOOKUP(B36+0.0001,'1.3 Input - Soil profile'!$C$9:$C$20,'1.3 Input - Soil profile'!$F$9:$F$20))</f>
        <v>3.5</v>
      </c>
      <c r="G36" s="164">
        <f>IF('1.5 Input - COSPIN results'!C42="","",(1+E36)/(F36*$B$2)*ABS('1.5 Input - COSPIN results'!C42)*100)</f>
        <v>1.3530476075481114E-2</v>
      </c>
      <c r="H36" s="165">
        <f t="shared" si="3"/>
        <v>-3.868686922299867</v>
      </c>
      <c r="I36" s="157">
        <f>IF(H36="","",MATCH('2.1 Calculations Modal shape 1'!H36,'1.4 Input - Spec. damp. ratio'!$B$14:$B$26))</f>
        <v>7</v>
      </c>
      <c r="J36" s="165">
        <f ca="1">IF(D36="","",TREND(OFFSET('1.4 Input - Spec. damp. ratio'!$B$14,I36-1,D36,2,1),OFFSET('1.4 Input - Spec. damp. ratio'!$B$14,I36-1,0,2,1),H36))</f>
        <v>7.1842686178429389</v>
      </c>
      <c r="K36" s="165">
        <f t="shared" ca="1" si="1"/>
        <v>7.1842686178429389</v>
      </c>
      <c r="L36" s="165">
        <f ca="1">IF(B36="","",TREND(OFFSET('1.2.1 Input - Modal shape 1'!$C$10,MATCH(B36,'1.2.1 Input - Modal shape 1'!$D$10:$D$156)-1,0,2,1),OFFSET('1.2.1 Input - Modal shape 1'!$D$10,MATCH(B36,'1.2.1 Input - Modal shape 1'!$D$10:$D$156)-1,0,2,1),B36))</f>
        <v>3.6946500865287252E-2</v>
      </c>
      <c r="M36" s="166">
        <f t="shared" ca="1" si="4"/>
        <v>3.6946500865287252E-2</v>
      </c>
      <c r="N36" s="167">
        <f>IF('1.5 Input - COSPIN results'!F42="","",'1.5 Input - COSPIN results'!F42)</f>
        <v>44949.078557847795</v>
      </c>
      <c r="O36" s="167">
        <f t="shared" ca="1" si="2"/>
        <v>4408.0852229038192</v>
      </c>
      <c r="Q36" s="73"/>
      <c r="R36" s="146"/>
    </row>
    <row r="37" spans="1:18">
      <c r="A37" s="161">
        <v>28</v>
      </c>
      <c r="B37" s="162">
        <f>IF('1.5 Input - COSPIN results'!B43="","",ABS('1.5 Input - COSPIN results'!B43))</f>
        <v>18.8</v>
      </c>
      <c r="C37" s="162">
        <f t="shared" si="0"/>
        <v>-62.53</v>
      </c>
      <c r="D37" s="157">
        <f>IF(B37="","",LOOKUP(B37+0.0001,'1.3 Input - Soil profile'!$C$9:$C$20,'1.3 Input - Soil profile'!$B$9:$B$20))</f>
        <v>5</v>
      </c>
      <c r="E37" s="157">
        <f>IF(B37="","",LOOKUP(B37+0.0001,'1.3 Input - Soil profile'!$C$9:$C$20,'1.3 Input - Soil profile'!$E$9:$E$20))</f>
        <v>0.3</v>
      </c>
      <c r="F37" s="163">
        <f>IF(B37="","",LOOKUP(B37+0.0001,'1.3 Input - Soil profile'!$C$9:$C$20,'1.3 Input - Soil profile'!$F$9:$F$20))</f>
        <v>3.5</v>
      </c>
      <c r="G37" s="164">
        <f>IF('1.5 Input - COSPIN results'!C43="","",(1+E37)/(F37*$B$2)*ABS('1.5 Input - COSPIN results'!C43)*100)</f>
        <v>1.2547465712960702E-2</v>
      </c>
      <c r="H37" s="165">
        <f t="shared" si="3"/>
        <v>-3.9014439823916565</v>
      </c>
      <c r="I37" s="157">
        <f>IF(H37="","",MATCH('2.1 Calculations Modal shape 1'!H37,'1.4 Input - Spec. damp. ratio'!$B$14:$B$26))</f>
        <v>7</v>
      </c>
      <c r="J37" s="165">
        <f ca="1">IF(D37="","",TREND(OFFSET('1.4 Input - Spec. damp. ratio'!$B$14,I37-1,D37,2,1),OFFSET('1.4 Input - Spec. damp. ratio'!$B$14,I37-1,0,2,1),H37))</f>
        <v>6.9817486709762555</v>
      </c>
      <c r="K37" s="165">
        <f t="shared" ca="1" si="1"/>
        <v>6.9817486709762555</v>
      </c>
      <c r="L37" s="165">
        <f ca="1">IF(B37="","",TREND(OFFSET('1.2.1 Input - Modal shape 1'!$C$10,MATCH(B37,'1.2.1 Input - Modal shape 1'!$D$10:$D$156)-1,0,2,1),OFFSET('1.2.1 Input - Modal shape 1'!$D$10,MATCH(B37,'1.2.1 Input - Modal shape 1'!$D$10:$D$156)-1,0,2,1),B37))</f>
        <v>3.4235289016087772E-2</v>
      </c>
      <c r="M37" s="166">
        <f t="shared" ca="1" si="4"/>
        <v>3.4235289016087772E-2</v>
      </c>
      <c r="N37" s="167">
        <f>IF('1.5 Input - COSPIN results'!F43="","",'1.5 Input - COSPIN results'!F43)</f>
        <v>48520.790250434162</v>
      </c>
      <c r="O37" s="167">
        <f t="shared" ca="1" si="2"/>
        <v>3970.4531300084218</v>
      </c>
      <c r="Q37" s="73"/>
      <c r="R37" s="146"/>
    </row>
    <row r="38" spans="1:18">
      <c r="A38" s="161">
        <v>29</v>
      </c>
      <c r="B38" s="162">
        <f>IF('1.5 Input - COSPIN results'!B44="","",ABS('1.5 Input - COSPIN results'!B44))</f>
        <v>19.600000000000001</v>
      </c>
      <c r="C38" s="162">
        <f t="shared" si="0"/>
        <v>-63.33</v>
      </c>
      <c r="D38" s="157">
        <f>IF(B38="","",LOOKUP(B38+0.0001,'1.3 Input - Soil profile'!$C$9:$C$20,'1.3 Input - Soil profile'!$B$9:$B$20))</f>
        <v>5</v>
      </c>
      <c r="E38" s="157">
        <f>IF(B38="","",LOOKUP(B38+0.0001,'1.3 Input - Soil profile'!$C$9:$C$20,'1.3 Input - Soil profile'!$E$9:$E$20))</f>
        <v>0.3</v>
      </c>
      <c r="F38" s="163">
        <f>IF(B38="","",LOOKUP(B38+0.0001,'1.3 Input - Soil profile'!$C$9:$C$20,'1.3 Input - Soil profile'!$F$9:$F$20))</f>
        <v>3.5</v>
      </c>
      <c r="G38" s="164">
        <f>IF('1.5 Input - COSPIN results'!C44="","",(1+E38)/(F38*$B$2)*ABS('1.5 Input - COSPIN results'!C44)*100)</f>
        <v>1.1573863905446026E-2</v>
      </c>
      <c r="H38" s="165">
        <f t="shared" si="3"/>
        <v>-3.9365216287170122</v>
      </c>
      <c r="I38" s="157">
        <f>IF(H38="","",MATCH('2.1 Calculations Modal shape 1'!H38,'1.4 Input - Spec. damp. ratio'!$B$14:$B$26))</f>
        <v>7</v>
      </c>
      <c r="J38" s="165">
        <f ca="1">IF(D38="","",TREND(OFFSET('1.4 Input - Spec. damp. ratio'!$B$14,I38-1,D38,2,1),OFFSET('1.4 Input - Spec. damp. ratio'!$B$14,I38-1,0,2,1),H38))</f>
        <v>6.764881740607251</v>
      </c>
      <c r="K38" s="165">
        <f t="shared" ca="1" si="1"/>
        <v>6.764881740607251</v>
      </c>
      <c r="L38" s="165">
        <f ca="1">IF(B38="","",TREND(OFFSET('1.2.1 Input - Modal shape 1'!$C$10,MATCH(B38,'1.2.1 Input - Modal shape 1'!$D$10:$D$156)-1,0,2,1),OFFSET('1.2.1 Input - Modal shape 1'!$D$10,MATCH(B38,'1.2.1 Input - Modal shape 1'!$D$10:$D$156)-1,0,2,1),B38))</f>
        <v>3.1555873552751398E-2</v>
      </c>
      <c r="M38" s="166">
        <f t="shared" ca="1" si="4"/>
        <v>3.1555873552751398E-2</v>
      </c>
      <c r="N38" s="167">
        <f>IF('1.5 Input - COSPIN results'!F44="","",'1.5 Input - COSPIN results'!F44)</f>
        <v>52219.317571388099</v>
      </c>
      <c r="O38" s="167">
        <f t="shared" ca="1" si="2"/>
        <v>3517.6434345372054</v>
      </c>
      <c r="Q38" s="73"/>
      <c r="R38" s="146"/>
    </row>
    <row r="39" spans="1:18">
      <c r="A39" s="161">
        <v>30</v>
      </c>
      <c r="B39" s="162">
        <f>IF('1.5 Input - COSPIN results'!B45="","",ABS('1.5 Input - COSPIN results'!B45))</f>
        <v>20.399999999999999</v>
      </c>
      <c r="C39" s="162">
        <f t="shared" si="0"/>
        <v>-64.13</v>
      </c>
      <c r="D39" s="157">
        <f>IF(B39="","",LOOKUP(B39+0.0001,'1.3 Input - Soil profile'!$C$9:$C$20,'1.3 Input - Soil profile'!$B$9:$B$20))</f>
        <v>5</v>
      </c>
      <c r="E39" s="157">
        <f>IF(B39="","",LOOKUP(B39+0.0001,'1.3 Input - Soil profile'!$C$9:$C$20,'1.3 Input - Soil profile'!$E$9:$E$20))</f>
        <v>0.3</v>
      </c>
      <c r="F39" s="163">
        <f>IF(B39="","",LOOKUP(B39+0.0001,'1.3 Input - Soil profile'!$C$9:$C$20,'1.3 Input - Soil profile'!$F$9:$F$20))</f>
        <v>3.5</v>
      </c>
      <c r="G39" s="164">
        <f>IF('1.5 Input - COSPIN results'!C45="","",(1+E39)/(F39*$B$2)*ABS('1.5 Input - COSPIN results'!C45)*100)</f>
        <v>1.0641785278379492E-2</v>
      </c>
      <c r="H39" s="165">
        <f t="shared" si="3"/>
        <v>-3.9729855081772909</v>
      </c>
      <c r="I39" s="157">
        <f>IF(H39="","",MATCH('2.1 Calculations Modal shape 1'!H39,'1.4 Input - Spec. damp. ratio'!$B$14:$B$26))</f>
        <v>7</v>
      </c>
      <c r="J39" s="165">
        <f ca="1">IF(D39="","",TREND(OFFSET('1.4 Input - Spec. damp. ratio'!$B$14,I39-1,D39,2,1),OFFSET('1.4 Input - Spec. damp. ratio'!$B$14,I39-1,0,2,1),H39))</f>
        <v>6.539444448305801</v>
      </c>
      <c r="K39" s="165">
        <f t="shared" ca="1" si="1"/>
        <v>6.539444448305801</v>
      </c>
      <c r="L39" s="165">
        <f ca="1">IF(B39="","",TREND(OFFSET('1.2.1 Input - Modal shape 1'!$C$10,MATCH(B39,'1.2.1 Input - Modal shape 1'!$D$10:$D$156)-1,0,2,1),OFFSET('1.2.1 Input - Modal shape 1'!$D$10,MATCH(B39,'1.2.1 Input - Modal shape 1'!$D$10:$D$156)-1,0,2,1),B39))</f>
        <v>2.8989983088330937E-2</v>
      </c>
      <c r="M39" s="166">
        <f t="shared" ca="1" si="4"/>
        <v>2.8989983088330937E-2</v>
      </c>
      <c r="N39" s="167">
        <f>IF('1.5 Input - COSPIN results'!F45="","",'1.5 Input - COSPIN results'!F45)</f>
        <v>55135.895664273434</v>
      </c>
      <c r="O39" s="167">
        <f t="shared" ca="1" si="2"/>
        <v>3030.1994344346731</v>
      </c>
      <c r="Q39" s="73"/>
      <c r="R39" s="146"/>
    </row>
    <row r="40" spans="1:18">
      <c r="A40" s="161">
        <v>31</v>
      </c>
      <c r="B40" s="162">
        <f>IF('1.5 Input - COSPIN results'!B46="","",ABS('1.5 Input - COSPIN results'!B46))</f>
        <v>21.2</v>
      </c>
      <c r="C40" s="162">
        <f t="shared" si="0"/>
        <v>-64.929999999999993</v>
      </c>
      <c r="D40" s="157">
        <f>IF(B40="","",LOOKUP(B40+0.0001,'1.3 Input - Soil profile'!$C$9:$C$20,'1.3 Input - Soil profile'!$B$9:$B$20))</f>
        <v>5</v>
      </c>
      <c r="E40" s="157">
        <f>IF(B40="","",LOOKUP(B40+0.0001,'1.3 Input - Soil profile'!$C$9:$C$20,'1.3 Input - Soil profile'!$E$9:$E$20))</f>
        <v>0.3</v>
      </c>
      <c r="F40" s="163">
        <f>IF(B40="","",LOOKUP(B40+0.0001,'1.3 Input - Soil profile'!$C$9:$C$20,'1.3 Input - Soil profile'!$F$9:$F$20))</f>
        <v>3.5</v>
      </c>
      <c r="G40" s="164">
        <f>IF('1.5 Input - COSPIN results'!C46="","",(1+E40)/(F40*$B$2)*ABS('1.5 Input - COSPIN results'!C46)*100)</f>
        <v>9.750912612439112E-3</v>
      </c>
      <c r="H40" s="165">
        <f t="shared" si="3"/>
        <v>-4.0109547356862327</v>
      </c>
      <c r="I40" s="157">
        <f>IF(H40="","",MATCH('2.1 Calculations Modal shape 1'!H40,'1.4 Input - Spec. damp. ratio'!$B$14:$B$26))</f>
        <v>6</v>
      </c>
      <c r="J40" s="165">
        <f ca="1">IF(D40="","",TREND(OFFSET('1.4 Input - Spec. damp. ratio'!$B$14,I40-1,D40,2,1),OFFSET('1.4 Input - Spec. damp. ratio'!$B$14,I40-1,0,2,1),H40))</f>
        <v>6.3196807230920733</v>
      </c>
      <c r="K40" s="165">
        <f t="shared" ca="1" si="1"/>
        <v>6.3196807230920733</v>
      </c>
      <c r="L40" s="165">
        <f ca="1">IF(B40="","",TREND(OFFSET('1.2.1 Input - Modal shape 1'!$C$10,MATCH(B40,'1.2.1 Input - Modal shape 1'!$D$10:$D$156)-1,0,2,1),OFFSET('1.2.1 Input - Modal shape 1'!$D$10,MATCH(B40,'1.2.1 Input - Modal shape 1'!$D$10:$D$156)-1,0,2,1),B40))</f>
        <v>2.6533901071628285E-2</v>
      </c>
      <c r="M40" s="166">
        <f t="shared" ca="1" si="4"/>
        <v>2.6533901071628285E-2</v>
      </c>
      <c r="N40" s="167">
        <f>IF('1.5 Input - COSPIN results'!F46="","",'1.5 Input - COSPIN results'!F46)</f>
        <v>58028.949833466395</v>
      </c>
      <c r="O40" s="167">
        <f t="shared" ca="1" si="2"/>
        <v>2581.9157102302879</v>
      </c>
      <c r="Q40" s="73"/>
      <c r="R40" s="146"/>
    </row>
    <row r="41" spans="1:18">
      <c r="A41" s="161">
        <v>32</v>
      </c>
      <c r="B41" s="162">
        <f>IF('1.5 Input - COSPIN results'!B47="","",ABS('1.5 Input - COSPIN results'!B47))</f>
        <v>22</v>
      </c>
      <c r="C41" s="162">
        <f t="shared" si="0"/>
        <v>-65.72999999999999</v>
      </c>
      <c r="D41" s="157">
        <f>IF(B41="","",LOOKUP(B41+0.0001,'1.3 Input - Soil profile'!$C$9:$C$20,'1.3 Input - Soil profile'!$B$9:$B$20))</f>
        <v>5</v>
      </c>
      <c r="E41" s="157">
        <f>IF(B41="","",LOOKUP(B41+0.0001,'1.3 Input - Soil profile'!$C$9:$C$20,'1.3 Input - Soil profile'!$E$9:$E$20))</f>
        <v>0.3</v>
      </c>
      <c r="F41" s="163">
        <f>IF(B41="","",LOOKUP(B41+0.0001,'1.3 Input - Soil profile'!$C$9:$C$20,'1.3 Input - Soil profile'!$F$9:$F$20))</f>
        <v>3.5</v>
      </c>
      <c r="G41" s="164">
        <f>IF('1.5 Input - COSPIN results'!C47="","",(1+E41)/(F41*$B$2)*ABS('1.5 Input - COSPIN results'!C47)*100)</f>
        <v>8.9008649541376834E-3</v>
      </c>
      <c r="H41" s="165">
        <f t="shared" si="3"/>
        <v>-4.0505677881240088</v>
      </c>
      <c r="I41" s="157">
        <f>IF(H41="","",MATCH('2.1 Calculations Modal shape 1'!H41,'1.4 Input - Spec. damp. ratio'!$B$14:$B$26))</f>
        <v>6</v>
      </c>
      <c r="J41" s="165">
        <f ca="1">IF(D41="","",TREND(OFFSET('1.4 Input - Spec. damp. ratio'!$B$14,I41-1,D41,2,1),OFFSET('1.4 Input - Spec. damp. ratio'!$B$14,I41-1,0,2,1),H41))</f>
        <v>6.1289436833654634</v>
      </c>
      <c r="K41" s="165">
        <f ca="1">IF(ISERROR(J41),K40,J41)</f>
        <v>6.1289436833654634</v>
      </c>
      <c r="L41" s="165">
        <f ca="1">IF(B41="","",TREND(OFFSET('1.2.1 Input - Modal shape 1'!$C$10,MATCH(B41,'1.2.1 Input - Modal shape 1'!$D$10:$D$156)-1,0,2,1),OFFSET('1.2.1 Input - Modal shape 1'!$D$10,MATCH(B41,'1.2.1 Input - Modal shape 1'!$D$10:$D$156)-1,0,2,1),B41))</f>
        <v>2.4195655001951366E-2</v>
      </c>
      <c r="M41" s="166">
        <f t="shared" ca="1" si="4"/>
        <v>2.4195655001951366E-2</v>
      </c>
      <c r="N41" s="167">
        <f>IF('1.5 Input - COSPIN results'!F47="","",'1.5 Input - COSPIN results'!F47)</f>
        <v>58984.043462059824</v>
      </c>
      <c r="O41" s="167">
        <f t="shared" ca="1" si="2"/>
        <v>2116.386285265482</v>
      </c>
      <c r="Q41" s="73"/>
      <c r="R41" s="146"/>
    </row>
    <row r="42" spans="1:18">
      <c r="A42" s="161">
        <v>33</v>
      </c>
      <c r="B42" s="162">
        <f>IF('1.5 Input - COSPIN results'!B48="","",ABS('1.5 Input - COSPIN results'!B48))</f>
        <v>22.75</v>
      </c>
      <c r="C42" s="162">
        <f t="shared" ref="C42:C73" si="5">IF(B42="","",$B$1-B42)</f>
        <v>-66.47999999999999</v>
      </c>
      <c r="D42" s="157">
        <f>IF(B42="","",LOOKUP(B42+0.0001,'1.3 Input - Soil profile'!$C$9:$C$20,'1.3 Input - Soil profile'!$B$9:$B$20))</f>
        <v>5</v>
      </c>
      <c r="E42" s="157">
        <f>IF(B42="","",LOOKUP(B42+0.0001,'1.3 Input - Soil profile'!$C$9:$C$20,'1.3 Input - Soil profile'!$E$9:$E$20))</f>
        <v>0.3</v>
      </c>
      <c r="F42" s="163">
        <f>IF(B42="","",LOOKUP(B42+0.0001,'1.3 Input - Soil profile'!$C$9:$C$20,'1.3 Input - Soil profile'!$F$9:$F$20))</f>
        <v>3.5</v>
      </c>
      <c r="G42" s="164">
        <f>IF('1.5 Input - COSPIN results'!C48="","",(1+E42)/(F42*$B$2)*ABS('1.5 Input - COSPIN results'!C48)*100)</f>
        <v>8.140628434640966E-3</v>
      </c>
      <c r="H42" s="165">
        <f t="shared" si="3"/>
        <v>-4.089342067449623</v>
      </c>
      <c r="I42" s="157">
        <f>IF(H42="","",MATCH('2.1 Calculations Modal shape 1'!H42,'1.4 Input - Spec. damp. ratio'!$B$14:$B$26))</f>
        <v>6</v>
      </c>
      <c r="J42" s="165">
        <f ca="1">IF(D42="","",TREND(OFFSET('1.4 Input - Spec. damp. ratio'!$B$14,I42-1,D42,2,1),OFFSET('1.4 Input - Spec. damp. ratio'!$B$14,I42-1,0,2,1),H42))</f>
        <v>5.9422453402444049</v>
      </c>
      <c r="K42" s="165">
        <f t="shared" ca="1" si="1"/>
        <v>5.9422453402444049</v>
      </c>
      <c r="L42" s="165">
        <f ca="1">IF(B42="","",TREND(OFFSET('1.2.1 Input - Modal shape 1'!$C$10,MATCH(B42,'1.2.1 Input - Modal shape 1'!$D$10:$D$156)-1,0,2,1),OFFSET('1.2.1 Input - Modal shape 1'!$D$10,MATCH(B42,'1.2.1 Input - Modal shape 1'!$D$10:$D$156)-1,0,2,1),B42))</f>
        <v>2.2111617015740881E-2</v>
      </c>
      <c r="M42" s="166">
        <f t="shared" ca="1" si="4"/>
        <v>2.2111617015740881E-2</v>
      </c>
      <c r="N42" s="167">
        <f>IF('1.5 Input - COSPIN results'!F48="","",'1.5 Input - COSPIN results'!F48)</f>
        <v>59370.55390435709</v>
      </c>
      <c r="O42" s="167">
        <f t="shared" ref="O42:O73" ca="1" si="6">IF(B42="","",N42*1000*M42^2*K42/100)</f>
        <v>1724.8950926833343</v>
      </c>
      <c r="Q42" s="73"/>
      <c r="R42" s="146"/>
    </row>
    <row r="43" spans="1:18">
      <c r="A43" s="161">
        <v>34</v>
      </c>
      <c r="B43" s="162">
        <f>IF('1.5 Input - COSPIN results'!B49="","",ABS('1.5 Input - COSPIN results'!B49))</f>
        <v>23.5</v>
      </c>
      <c r="C43" s="162">
        <f t="shared" si="5"/>
        <v>-67.22999999999999</v>
      </c>
      <c r="D43" s="157">
        <f>IF(B43="","",LOOKUP(B43+0.0001,'1.3 Input - Soil profile'!$C$9:$C$20,'1.3 Input - Soil profile'!$B$9:$B$20))</f>
        <v>5</v>
      </c>
      <c r="E43" s="157">
        <f>IF(B43="","",LOOKUP(B43+0.0001,'1.3 Input - Soil profile'!$C$9:$C$20,'1.3 Input - Soil profile'!$E$9:$E$20))</f>
        <v>0.3</v>
      </c>
      <c r="F43" s="163">
        <f>IF(B43="","",LOOKUP(B43+0.0001,'1.3 Input - Soil profile'!$C$9:$C$20,'1.3 Input - Soil profile'!$F$9:$F$20))</f>
        <v>3.5</v>
      </c>
      <c r="G43" s="164">
        <f>IF('1.5 Input - COSPIN results'!C49="","",(1+E43)/(F43*$B$2)*ABS('1.5 Input - COSPIN results'!C49)*100)</f>
        <v>7.4154672064574096E-3</v>
      </c>
      <c r="H43" s="165">
        <f t="shared" si="3"/>
        <v>-4.1298614813457437</v>
      </c>
      <c r="I43" s="157">
        <f>IF(H43="","",MATCH('2.1 Calculations Modal shape 1'!H43,'1.4 Input - Spec. damp. ratio'!$B$14:$B$26))</f>
        <v>6</v>
      </c>
      <c r="J43" s="165">
        <f ca="1">IF(D43="","",TREND(OFFSET('1.4 Input - Spec. damp. ratio'!$B$14,I43-1,D43,2,1),OFFSET('1.4 Input - Spec. damp. ratio'!$B$14,I43-1,0,2,1),H43))</f>
        <v>5.7471441656973745</v>
      </c>
      <c r="K43" s="165">
        <f t="shared" ca="1" si="1"/>
        <v>5.7471441656973745</v>
      </c>
      <c r="L43" s="165">
        <f ca="1">IF(B43="","",TREND(OFFSET('1.2.1 Input - Modal shape 1'!$C$10,MATCH(B43,'1.2.1 Input - Modal shape 1'!$D$10:$D$156)-1,0,2,1),OFFSET('1.2.1 Input - Modal shape 1'!$D$10,MATCH(B43,'1.2.1 Input - Modal shape 1'!$D$10:$D$156)-1,0,2,1),B43))</f>
        <v>2.0114652443519385E-2</v>
      </c>
      <c r="M43" s="166">
        <f t="shared" ca="1" si="4"/>
        <v>2.0114652443519385E-2</v>
      </c>
      <c r="N43" s="167">
        <f>IF('1.5 Input - COSPIN results'!F49="","",'1.5 Input - COSPIN results'!F49)</f>
        <v>61639.79327097132</v>
      </c>
      <c r="O43" s="167">
        <f t="shared" ca="1" si="6"/>
        <v>1433.3040589244847</v>
      </c>
      <c r="Q43" s="73"/>
      <c r="R43" s="146"/>
    </row>
    <row r="44" spans="1:18">
      <c r="A44" s="161">
        <v>35</v>
      </c>
      <c r="B44" s="162">
        <f>IF('1.5 Input - COSPIN results'!B50="","",ABS('1.5 Input - COSPIN results'!B50))</f>
        <v>24.25</v>
      </c>
      <c r="C44" s="162">
        <f t="shared" si="5"/>
        <v>-67.97999999999999</v>
      </c>
      <c r="D44" s="157">
        <f>IF(B44="","",LOOKUP(B44+0.0001,'1.3 Input - Soil profile'!$C$9:$C$20,'1.3 Input - Soil profile'!$B$9:$B$20))</f>
        <v>5</v>
      </c>
      <c r="E44" s="157">
        <f>IF(B44="","",LOOKUP(B44+0.0001,'1.3 Input - Soil profile'!$C$9:$C$20,'1.3 Input - Soil profile'!$E$9:$E$20))</f>
        <v>0.3</v>
      </c>
      <c r="F44" s="163">
        <f>IF(B44="","",LOOKUP(B44+0.0001,'1.3 Input - Soil profile'!$C$9:$C$20,'1.3 Input - Soil profile'!$F$9:$F$20))</f>
        <v>3.5</v>
      </c>
      <c r="G44" s="164">
        <f>IF('1.5 Input - COSPIN results'!C50="","",(1+E44)/(F44*$B$2)*ABS('1.5 Input - COSPIN results'!C50)*100)</f>
        <v>6.724926743546385E-3</v>
      </c>
      <c r="H44" s="165">
        <f t="shared" si="3"/>
        <v>-4.1723124421875397</v>
      </c>
      <c r="I44" s="157">
        <f>IF(H44="","",MATCH('2.1 Calculations Modal shape 1'!H44,'1.4 Input - Spec. damp. ratio'!$B$14:$B$26))</f>
        <v>6</v>
      </c>
      <c r="J44" s="165">
        <f ca="1">IF(D44="","",TREND(OFFSET('1.4 Input - Spec. damp. ratio'!$B$14,I44-1,D44,2,1),OFFSET('1.4 Input - Spec. damp. ratio'!$B$14,I44-1,0,2,1),H44))</f>
        <v>5.5427425832332844</v>
      </c>
      <c r="K44" s="165">
        <f t="shared" ca="1" si="1"/>
        <v>5.5427425832332844</v>
      </c>
      <c r="L44" s="165">
        <f ca="1">IF(B44="","",TREND(OFFSET('1.2.1 Input - Modal shape 1'!$C$10,MATCH(B44,'1.2.1 Input - Modal shape 1'!$D$10:$D$156)-1,0,2,1),OFFSET('1.2.1 Input - Modal shape 1'!$D$10,MATCH(B44,'1.2.1 Input - Modal shape 1'!$D$10:$D$156)-1,0,2,1),B44))</f>
        <v>1.8222303479490935E-2</v>
      </c>
      <c r="M44" s="166">
        <f t="shared" ca="1" si="4"/>
        <v>1.8222303479490935E-2</v>
      </c>
      <c r="N44" s="167">
        <f>IF('1.5 Input - COSPIN results'!F50="","",'1.5 Input - COSPIN results'!F50)</f>
        <v>63881.461459744671</v>
      </c>
      <c r="O44" s="167">
        <f t="shared" ca="1" si="6"/>
        <v>1175.7259482818599</v>
      </c>
      <c r="Q44" s="73"/>
      <c r="R44" s="146"/>
    </row>
    <row r="45" spans="1:18">
      <c r="A45" s="161">
        <v>36</v>
      </c>
      <c r="B45" s="162">
        <f>IF('1.5 Input - COSPIN results'!B51="","",ABS('1.5 Input - COSPIN results'!B51))</f>
        <v>25</v>
      </c>
      <c r="C45" s="162">
        <f t="shared" si="5"/>
        <v>-68.72999999999999</v>
      </c>
      <c r="D45" s="157">
        <f>IF(B45="","",LOOKUP(B45+0.0001,'1.3 Input - Soil profile'!$C$9:$C$20,'1.3 Input - Soil profile'!$B$9:$B$20))</f>
        <v>5</v>
      </c>
      <c r="E45" s="157">
        <f>IF(B45="","",LOOKUP(B45+0.0001,'1.3 Input - Soil profile'!$C$9:$C$20,'1.3 Input - Soil profile'!$E$9:$E$20))</f>
        <v>0.3</v>
      </c>
      <c r="F45" s="163">
        <f>IF(B45="","",LOOKUP(B45+0.0001,'1.3 Input - Soil profile'!$C$9:$C$20,'1.3 Input - Soil profile'!$F$9:$F$20))</f>
        <v>3.5</v>
      </c>
      <c r="G45" s="164">
        <f>IF('1.5 Input - COSPIN results'!C51="","",(1+E45)/(F45*$B$2)*ABS('1.5 Input - COSPIN results'!C51)*100)</f>
        <v>6.0685177602459589E-3</v>
      </c>
      <c r="H45" s="165">
        <f t="shared" si="3"/>
        <v>-4.216917372706491</v>
      </c>
      <c r="I45" s="157">
        <f>IF(H45="","",MATCH('2.1 Calculations Modal shape 1'!H45,'1.4 Input - Spec. damp. ratio'!$B$14:$B$26))</f>
        <v>6</v>
      </c>
      <c r="J45" s="165">
        <f ca="1">IF(D45="","",TREND(OFFSET('1.4 Input - Spec. damp. ratio'!$B$14,I45-1,D45,2,1),OFFSET('1.4 Input - Spec. damp. ratio'!$B$14,I45-1,0,2,1),H45))</f>
        <v>5.3279696263206624</v>
      </c>
      <c r="K45" s="165">
        <f t="shared" ca="1" si="1"/>
        <v>5.3279696263206624</v>
      </c>
      <c r="L45" s="165">
        <f ca="1">IF(B45="","",TREND(OFFSET('1.2.1 Input - Modal shape 1'!$C$10,MATCH(B45,'1.2.1 Input - Modal shape 1'!$D$10:$D$156)-1,0,2,1),OFFSET('1.2.1 Input - Modal shape 1'!$D$10,MATCH(B45,'1.2.1 Input - Modal shape 1'!$D$10:$D$156)-1,0,2,1),B45))</f>
        <v>1.6419287975369679E-2</v>
      </c>
      <c r="M45" s="166">
        <f t="shared" ca="1" si="4"/>
        <v>1.6419287975369679E-2</v>
      </c>
      <c r="N45" s="167">
        <f>IF('1.5 Input - COSPIN results'!F51="","",'1.5 Input - COSPIN results'!F51)</f>
        <v>66087.94023624016</v>
      </c>
      <c r="O45" s="167">
        <f t="shared" ca="1" si="6"/>
        <v>949.2762091262166</v>
      </c>
      <c r="Q45" s="73"/>
      <c r="R45" s="146"/>
    </row>
    <row r="46" spans="1:18">
      <c r="A46" s="161">
        <v>37</v>
      </c>
      <c r="B46" s="162">
        <f>IF('1.5 Input - COSPIN results'!B52="","",ABS('1.5 Input - COSPIN results'!B52))</f>
        <v>25.75</v>
      </c>
      <c r="C46" s="162">
        <f t="shared" si="5"/>
        <v>-69.47999999999999</v>
      </c>
      <c r="D46" s="157">
        <f>IF(B46="","",LOOKUP(B46+0.0001,'1.3 Input - Soil profile'!$C$9:$C$20,'1.3 Input - Soil profile'!$B$9:$B$20))</f>
        <v>5</v>
      </c>
      <c r="E46" s="157">
        <f>IF(B46="","",LOOKUP(B46+0.0001,'1.3 Input - Soil profile'!$C$9:$C$20,'1.3 Input - Soil profile'!$E$9:$E$20))</f>
        <v>0.3</v>
      </c>
      <c r="F46" s="163">
        <f>IF(B46="","",LOOKUP(B46+0.0001,'1.3 Input - Soil profile'!$C$9:$C$20,'1.3 Input - Soil profile'!$F$9:$F$20))</f>
        <v>3.5</v>
      </c>
      <c r="G46" s="164">
        <f>IF('1.5 Input - COSPIN results'!C52="","",(1+E46)/(F46*$B$2)*ABS('1.5 Input - COSPIN results'!C52)*100)</f>
        <v>5.4457192122443253E-3</v>
      </c>
      <c r="H46" s="165">
        <f t="shared" si="3"/>
        <v>-4.2639447551584899</v>
      </c>
      <c r="I46" s="157">
        <f>IF(H46="","",MATCH('2.1 Calculations Modal shape 1'!H46,'1.4 Input - Spec. damp. ratio'!$B$14:$B$26))</f>
        <v>6</v>
      </c>
      <c r="J46" s="165">
        <f ca="1">IF(D46="","",TREND(OFFSET('1.4 Input - Spec. damp. ratio'!$B$14,I46-1,D46,2,1),OFFSET('1.4 Input - Spec. damp. ratio'!$B$14,I46-1,0,2,1),H46))</f>
        <v>5.1015325515944667</v>
      </c>
      <c r="K46" s="165">
        <f t="shared" ca="1" si="1"/>
        <v>5.1015325515944667</v>
      </c>
      <c r="L46" s="165">
        <f ca="1">IF(B46="","",TREND(OFFSET('1.2.1 Input - Modal shape 1'!$C$10,MATCH(B46,'1.2.1 Input - Modal shape 1'!$D$10:$D$156)-1,0,2,1),OFFSET('1.2.1 Input - Modal shape 1'!$D$10,MATCH(B46,'1.2.1 Input - Modal shape 1'!$D$10:$D$156)-1,0,2,1),B46))</f>
        <v>1.4717644508043908E-2</v>
      </c>
      <c r="M46" s="166">
        <f t="shared" ca="1" si="4"/>
        <v>1.4717644508043908E-2</v>
      </c>
      <c r="N46" s="167">
        <f>IF('1.5 Input - COSPIN results'!F52="","",'1.5 Input - COSPIN results'!F52)</f>
        <v>68251.689121859556</v>
      </c>
      <c r="O46" s="167">
        <f t="shared" ca="1" si="6"/>
        <v>754.20721637917131</v>
      </c>
      <c r="Q46" s="73"/>
      <c r="R46" s="146"/>
    </row>
    <row r="47" spans="1:18">
      <c r="A47" s="161">
        <v>38</v>
      </c>
      <c r="B47" s="162">
        <f>IF('1.5 Input - COSPIN results'!B53="","",ABS('1.5 Input - COSPIN results'!B53))</f>
        <v>26.5</v>
      </c>
      <c r="C47" s="162">
        <f t="shared" si="5"/>
        <v>-70.22999999999999</v>
      </c>
      <c r="D47" s="157">
        <f>IF(B47="","",LOOKUP(B47+0.0001,'1.3 Input - Soil profile'!$C$9:$C$20,'1.3 Input - Soil profile'!$B$9:$B$20))</f>
        <v>5</v>
      </c>
      <c r="E47" s="157">
        <f>IF(B47="","",LOOKUP(B47+0.0001,'1.3 Input - Soil profile'!$C$9:$C$20,'1.3 Input - Soil profile'!$E$9:$E$20))</f>
        <v>0.3</v>
      </c>
      <c r="F47" s="163">
        <f>IF(B47="","",LOOKUP(B47+0.0001,'1.3 Input - Soil profile'!$C$9:$C$20,'1.3 Input - Soil profile'!$F$9:$F$20))</f>
        <v>3.5</v>
      </c>
      <c r="G47" s="164">
        <f>IF('1.5 Input - COSPIN results'!C53="","",(1+E47)/(F47*$B$2)*ABS('1.5 Input - COSPIN results'!C53)*100)</f>
        <v>4.8559813985209858E-3</v>
      </c>
      <c r="H47" s="165">
        <f t="shared" si="3"/>
        <v>-4.3137229855520669</v>
      </c>
      <c r="I47" s="157">
        <f>IF(H47="","",MATCH('2.1 Calculations Modal shape 1'!H47,'1.4 Input - Spec. damp. ratio'!$B$14:$B$26))</f>
        <v>5</v>
      </c>
      <c r="J47" s="165">
        <f ca="1">IF(D47="","",TREND(OFFSET('1.4 Input - Spec. damp. ratio'!$B$14,I47-1,D47,2,1),OFFSET('1.4 Input - Spec. damp. ratio'!$B$14,I47-1,0,2,1),H47))</f>
        <v>4.8774294856873013</v>
      </c>
      <c r="K47" s="165">
        <f t="shared" ca="1" si="1"/>
        <v>4.8774294856873013</v>
      </c>
      <c r="L47" s="165">
        <f ca="1">IF(B47="","",TREND(OFFSET('1.2.1 Input - Modal shape 1'!$C$10,MATCH(B47,'1.2.1 Input - Modal shape 1'!$D$10:$D$156)-1,0,2,1),OFFSET('1.2.1 Input - Modal shape 1'!$D$10,MATCH(B47,'1.2.1 Input - Modal shape 1'!$D$10:$D$156)-1,0,2,1),B47))</f>
        <v>1.3097645375308983E-2</v>
      </c>
      <c r="M47" s="166">
        <f t="shared" ca="1" si="4"/>
        <v>1.3097645375308983E-2</v>
      </c>
      <c r="N47" s="167">
        <f>IF('1.5 Input - COSPIN results'!F53="","",'1.5 Input - COSPIN results'!F53)</f>
        <v>70365.355204320498</v>
      </c>
      <c r="O47" s="167">
        <f t="shared" ca="1" si="6"/>
        <v>588.75734582667144</v>
      </c>
      <c r="Q47" s="73"/>
      <c r="R47" s="146"/>
    </row>
    <row r="48" spans="1:18">
      <c r="A48" s="161">
        <v>39</v>
      </c>
      <c r="B48" s="162">
        <f>IF('1.5 Input - COSPIN results'!B54="","",ABS('1.5 Input - COSPIN results'!B54))</f>
        <v>27.25</v>
      </c>
      <c r="C48" s="162">
        <f t="shared" si="5"/>
        <v>-70.97999999999999</v>
      </c>
      <c r="D48" s="157">
        <f>IF(B48="","",LOOKUP(B48+0.0001,'1.3 Input - Soil profile'!$C$9:$C$20,'1.3 Input - Soil profile'!$B$9:$B$20))</f>
        <v>5</v>
      </c>
      <c r="E48" s="157">
        <f>IF(B48="","",LOOKUP(B48+0.0001,'1.3 Input - Soil profile'!$C$9:$C$20,'1.3 Input - Soil profile'!$E$9:$E$20))</f>
        <v>0.3</v>
      </c>
      <c r="F48" s="163">
        <f>IF(B48="","",LOOKUP(B48+0.0001,'1.3 Input - Soil profile'!$C$9:$C$20,'1.3 Input - Soil profile'!$F$9:$F$20))</f>
        <v>3.5</v>
      </c>
      <c r="G48" s="164">
        <f>IF('1.5 Input - COSPIN results'!C54="","",(1+E48)/(F48*$B$2)*ABS('1.5 Input - COSPIN results'!C54)*100)</f>
        <v>4.2987291379666141E-3</v>
      </c>
      <c r="H48" s="165">
        <f t="shared" si="3"/>
        <v>-4.3666599188263335</v>
      </c>
      <c r="I48" s="157">
        <f>IF(H48="","",MATCH('2.1 Calculations Modal shape 1'!H48,'1.4 Input - Spec. damp. ratio'!$B$14:$B$26))</f>
        <v>5</v>
      </c>
      <c r="J48" s="165">
        <f ca="1">IF(D48="","",TREND(OFFSET('1.4 Input - Spec. damp. ratio'!$B$14,I48-1,D48,2,1),OFFSET('1.4 Input - Spec. damp. ratio'!$B$14,I48-1,0,2,1),H48))</f>
        <v>4.6875126003045047</v>
      </c>
      <c r="K48" s="165">
        <f t="shared" ca="1" si="1"/>
        <v>4.6875126003045047</v>
      </c>
      <c r="L48" s="165">
        <f ca="1">IF(B48="","",TREND(OFFSET('1.2.1 Input - Modal shape 1'!$C$10,MATCH(B48,'1.2.1 Input - Modal shape 1'!$D$10:$D$156)-1,0,2,1),OFFSET('1.2.1 Input - Modal shape 1'!$D$10,MATCH(B48,'1.2.1 Input - Modal shape 1'!$D$10:$D$156)-1,0,2,1),B48))</f>
        <v>1.1577832704566166E-2</v>
      </c>
      <c r="M48" s="166">
        <f t="shared" ca="1" si="4"/>
        <v>1.1577832704566166E-2</v>
      </c>
      <c r="N48" s="167">
        <f>IF('1.5 Input - COSPIN results'!F54="","",'1.5 Input - COSPIN results'!F54)</f>
        <v>72421.882040246244</v>
      </c>
      <c r="O48" s="167">
        <f t="shared" ca="1" si="6"/>
        <v>455.05804283166901</v>
      </c>
      <c r="Q48" s="73"/>
      <c r="R48" s="146"/>
    </row>
    <row r="49" spans="1:18">
      <c r="A49" s="161">
        <v>40</v>
      </c>
      <c r="B49" s="162">
        <f>IF('1.5 Input - COSPIN results'!B55="","",ABS('1.5 Input - COSPIN results'!B55))</f>
        <v>28</v>
      </c>
      <c r="C49" s="162">
        <f t="shared" si="5"/>
        <v>-71.72999999999999</v>
      </c>
      <c r="D49" s="157">
        <f>IF(B49="","",LOOKUP(B49+0.0001,'1.3 Input - Soil profile'!$C$9:$C$20,'1.3 Input - Soil profile'!$B$9:$B$20))</f>
        <v>5</v>
      </c>
      <c r="E49" s="157">
        <f>IF(B49="","",LOOKUP(B49+0.0001,'1.3 Input - Soil profile'!$C$9:$C$20,'1.3 Input - Soil profile'!$E$9:$E$20))</f>
        <v>0.3</v>
      </c>
      <c r="F49" s="163">
        <f>IF(B49="","",LOOKUP(B49+0.0001,'1.3 Input - Soil profile'!$C$9:$C$20,'1.3 Input - Soil profile'!$F$9:$F$20))</f>
        <v>3.5</v>
      </c>
      <c r="G49" s="164">
        <f>IF('1.5 Input - COSPIN results'!C55="","",(1+E49)/(F49*$B$2)*ABS('1.5 Input - COSPIN results'!C55)*100)</f>
        <v>3.7733649930265759E-3</v>
      </c>
      <c r="H49" s="165">
        <f t="shared" si="3"/>
        <v>-4.4232711839878007</v>
      </c>
      <c r="I49" s="157">
        <f>IF(H49="","",MATCH('2.1 Calculations Modal shape 1'!H49,'1.4 Input - Spec. damp. ratio'!$B$14:$B$26))</f>
        <v>5</v>
      </c>
      <c r="J49" s="165">
        <f ca="1">IF(D49="","",TREND(OFFSET('1.4 Input - Spec. damp. ratio'!$B$14,I49-1,D49,2,1),OFFSET('1.4 Input - Spec. damp. ratio'!$B$14,I49-1,0,2,1),H49))</f>
        <v>4.4844136579962637</v>
      </c>
      <c r="K49" s="165">
        <f t="shared" ca="1" si="1"/>
        <v>4.4844136579962637</v>
      </c>
      <c r="L49" s="165">
        <f ca="1">IF(B49="","",TREND(OFFSET('1.2.1 Input - Modal shape 1'!$C$10,MATCH(B49,'1.2.1 Input - Modal shape 1'!$D$10:$D$156)-1,0,2,1),OFFSET('1.2.1 Input - Modal shape 1'!$D$10,MATCH(B49,'1.2.1 Input - Modal shape 1'!$D$10:$D$156)-1,0,2,1),B49))</f>
        <v>1.0136594250032528E-2</v>
      </c>
      <c r="M49" s="166">
        <f t="shared" ca="1" si="4"/>
        <v>1.0136594250032528E-2</v>
      </c>
      <c r="N49" s="167">
        <f>IF('1.5 Input - COSPIN results'!F55="","",'1.5 Input - COSPIN results'!F55)</f>
        <v>42168.28109279638</v>
      </c>
      <c r="O49" s="167">
        <f t="shared" ca="1" si="6"/>
        <v>194.30129289138031</v>
      </c>
      <c r="Q49" s="73"/>
      <c r="R49" s="146"/>
    </row>
    <row r="50" spans="1:18">
      <c r="A50" s="161">
        <v>41</v>
      </c>
      <c r="B50" s="162">
        <f>IF('1.5 Input - COSPIN results'!B56="","",ABS('1.5 Input - COSPIN results'!B56))</f>
        <v>28.1</v>
      </c>
      <c r="C50" s="162">
        <f t="shared" si="5"/>
        <v>-71.83</v>
      </c>
      <c r="D50" s="157">
        <f>IF(B50="","",LOOKUP(B50+0.0001,'1.3 Input - Soil profile'!$C$9:$C$20,'1.3 Input - Soil profile'!$B$9:$B$20))</f>
        <v>5</v>
      </c>
      <c r="E50" s="157">
        <f>IF(B50="","",LOOKUP(B50+0.0001,'1.3 Input - Soil profile'!$C$9:$C$20,'1.3 Input - Soil profile'!$E$9:$E$20))</f>
        <v>0.3</v>
      </c>
      <c r="F50" s="163">
        <f>IF(B50="","",LOOKUP(B50+0.0001,'1.3 Input - Soil profile'!$C$9:$C$20,'1.3 Input - Soil profile'!$F$9:$F$20))</f>
        <v>3.5</v>
      </c>
      <c r="G50" s="164">
        <f>IF('1.5 Input - COSPIN results'!C56="","",(1+E50)/(F50*$B$2)*ABS('1.5 Input - COSPIN results'!C56)*100)</f>
        <v>3.7056924900300157E-3</v>
      </c>
      <c r="H50" s="165">
        <f t="shared" si="3"/>
        <v>-4.4311306226383129</v>
      </c>
      <c r="I50" s="157">
        <f>IF(H50="","",MATCH('2.1 Calculations Modal shape 1'!H50,'1.4 Input - Spec. damp. ratio'!$B$14:$B$26))</f>
        <v>5</v>
      </c>
      <c r="J50" s="165">
        <f ca="1">IF(D50="","",TREND(OFFSET('1.4 Input - Spec. damp. ratio'!$B$14,I50-1,D50,2,1),OFFSET('1.4 Input - Spec. damp. ratio'!$B$14,I50-1,0,2,1),H50))</f>
        <v>4.4562170848848393</v>
      </c>
      <c r="K50" s="165">
        <f t="shared" ca="1" si="1"/>
        <v>4.4562170848848393</v>
      </c>
      <c r="L50" s="165">
        <f ca="1">IF(B50="","",TREND(OFFSET('1.2.1 Input - Modal shape 1'!$C$10,MATCH(B50,'1.2.1 Input - Modal shape 1'!$D$10:$D$156)-1,0,2,1),OFFSET('1.2.1 Input - Modal shape 1'!$D$10,MATCH(B50,'1.2.1 Input - Modal shape 1'!$D$10:$D$156)-1,0,2,1),B50))</f>
        <v>9.9516586444646851E-3</v>
      </c>
      <c r="M50" s="166">
        <f t="shared" ca="1" si="4"/>
        <v>9.9516586444646851E-3</v>
      </c>
      <c r="N50" s="167">
        <f>IF('1.5 Input - COSPIN results'!F56="","",'1.5 Input - COSPIN results'!F56)</f>
        <v>118071.80542068252</v>
      </c>
      <c r="O50" s="167">
        <f t="shared" ca="1" si="6"/>
        <v>521.07889655653935</v>
      </c>
      <c r="Q50" s="73"/>
      <c r="R50" s="146"/>
    </row>
    <row r="51" spans="1:18">
      <c r="A51" s="161">
        <v>42</v>
      </c>
      <c r="B51" s="162">
        <f>IF('1.5 Input - COSPIN results'!B57="","",ABS('1.5 Input - COSPIN results'!B57))</f>
        <v>28.775000000000002</v>
      </c>
      <c r="C51" s="162">
        <f t="shared" si="5"/>
        <v>-72.504999999999995</v>
      </c>
      <c r="D51" s="157">
        <f>IF(B51="","",LOOKUP(B51+0.0001,'1.3 Input - Soil profile'!$C$9:$C$20,'1.3 Input - Soil profile'!$B$9:$B$20))</f>
        <v>5</v>
      </c>
      <c r="E51" s="157">
        <f>IF(B51="","",LOOKUP(B51+0.0001,'1.3 Input - Soil profile'!$C$9:$C$20,'1.3 Input - Soil profile'!$E$9:$E$20))</f>
        <v>0.3</v>
      </c>
      <c r="F51" s="163">
        <f>IF(B51="","",LOOKUP(B51+0.0001,'1.3 Input - Soil profile'!$C$9:$C$20,'1.3 Input - Soil profile'!$F$9:$F$20))</f>
        <v>3.5</v>
      </c>
      <c r="G51" s="164">
        <f>IF('1.5 Input - COSPIN results'!C57="","",(1+E51)/(F51*$B$2)*ABS('1.5 Input - COSPIN results'!C57)*100)</f>
        <v>3.2639607600277992E-3</v>
      </c>
      <c r="H51" s="165">
        <f t="shared" si="3"/>
        <v>-4.48625507105967</v>
      </c>
      <c r="I51" s="157">
        <f>IF(H51="","",MATCH('2.1 Calculations Modal shape 1'!H51,'1.4 Input - Spec. damp. ratio'!$B$14:$B$26))</f>
        <v>5</v>
      </c>
      <c r="J51" s="165">
        <f ca="1">IF(D51="","",TREND(OFFSET('1.4 Input - Spec. damp. ratio'!$B$14,I51-1,D51,2,1),OFFSET('1.4 Input - Spec. damp. ratio'!$B$14,I51-1,0,2,1),H51))</f>
        <v>4.2584522559630642</v>
      </c>
      <c r="K51" s="165">
        <f t="shared" ca="1" si="1"/>
        <v>4.2584522559630642</v>
      </c>
      <c r="L51" s="165">
        <f ca="1">IF(B51="","",TREND(OFFSET('1.2.1 Input - Modal shape 1'!$C$10,MATCH(B51,'1.2.1 Input - Modal shape 1'!$D$10:$D$156)-1,0,2,1),OFFSET('1.2.1 Input - Modal shape 1'!$D$10,MATCH(B51,'1.2.1 Input - Modal shape 1'!$D$10:$D$156)-1,0,2,1),B51))</f>
        <v>8.7519188239885554E-3</v>
      </c>
      <c r="M51" s="166">
        <f t="shared" ca="1" si="4"/>
        <v>8.7519188239885554E-3</v>
      </c>
      <c r="N51" s="167">
        <f>IF('1.5 Input - COSPIN results'!F57="","",'1.5 Input - COSPIN results'!F57)</f>
        <v>234562.15607524526</v>
      </c>
      <c r="O51" s="167">
        <f t="shared" ca="1" si="6"/>
        <v>765.09663011941961</v>
      </c>
      <c r="Q51" s="73"/>
      <c r="R51" s="146"/>
    </row>
    <row r="52" spans="1:18">
      <c r="A52" s="161">
        <v>43</v>
      </c>
      <c r="B52" s="162">
        <f>IF('1.5 Input - COSPIN results'!B58="","",ABS('1.5 Input - COSPIN results'!B58))</f>
        <v>29.450000000000003</v>
      </c>
      <c r="C52" s="162">
        <f t="shared" si="5"/>
        <v>-73.180000000000007</v>
      </c>
      <c r="D52" s="157">
        <f>IF(B52="","",LOOKUP(B52+0.0001,'1.3 Input - Soil profile'!$C$9:$C$20,'1.3 Input - Soil profile'!$B$9:$B$20))</f>
        <v>5</v>
      </c>
      <c r="E52" s="157">
        <f>IF(B52="","",LOOKUP(B52+0.0001,'1.3 Input - Soil profile'!$C$9:$C$20,'1.3 Input - Soil profile'!$E$9:$E$20))</f>
        <v>0.3</v>
      </c>
      <c r="F52" s="163">
        <f>IF(B52="","",LOOKUP(B52+0.0001,'1.3 Input - Soil profile'!$C$9:$C$20,'1.3 Input - Soil profile'!$F$9:$F$20))</f>
        <v>3.5</v>
      </c>
      <c r="G52" s="164">
        <f>IF('1.5 Input - COSPIN results'!C58="","",(1+E52)/(F52*$B$2)*ABS('1.5 Input - COSPIN results'!C58)*100)</f>
        <v>2.8498414303902496E-3</v>
      </c>
      <c r="H52" s="165">
        <f t="shared" si="3"/>
        <v>-4.5451793041396931</v>
      </c>
      <c r="I52" s="157">
        <f>IF(H52="","",MATCH('2.1 Calculations Modal shape 1'!H52,'1.4 Input - Spec. damp. ratio'!$B$14:$B$26))</f>
        <v>5</v>
      </c>
      <c r="J52" s="165">
        <f ca="1">IF(D52="","",TREND(OFFSET('1.4 Input - Spec. damp. ratio'!$B$14,I52-1,D52,2,1),OFFSET('1.4 Input - Spec. damp. ratio'!$B$14,I52-1,0,2,1),H52))</f>
        <v>4.0470552949387297</v>
      </c>
      <c r="K52" s="165">
        <f t="shared" ca="1" si="1"/>
        <v>4.0470552949387297</v>
      </c>
      <c r="L52" s="165">
        <f ca="1">IF(B52="","",TREND(OFFSET('1.2.1 Input - Modal shape 1'!$C$10,MATCH(B52,'1.2.1 Input - Modal shape 1'!$D$10:$D$156)-1,0,2,1),OFFSET('1.2.1 Input - Modal shape 1'!$D$10,MATCH(B52,'1.2.1 Input - Modal shape 1'!$D$10:$D$156)-1,0,2,1),B52))</f>
        <v>7.6202593122587994E-3</v>
      </c>
      <c r="M52" s="166">
        <f t="shared" ca="1" si="4"/>
        <v>7.6202593122587994E-3</v>
      </c>
      <c r="N52" s="167">
        <f>IF('1.5 Input - COSPIN results'!F58="","",'1.5 Input - COSPIN results'!F58)</f>
        <v>243035.16261503976</v>
      </c>
      <c r="O52" s="167">
        <f t="shared" ca="1" si="6"/>
        <v>571.1468044336018</v>
      </c>
      <c r="Q52" s="73"/>
      <c r="R52" s="146"/>
    </row>
    <row r="53" spans="1:18">
      <c r="A53" s="161">
        <v>44</v>
      </c>
      <c r="B53" s="162">
        <f>IF('1.5 Input - COSPIN results'!B59="","",ABS('1.5 Input - COSPIN results'!B59))</f>
        <v>30.125</v>
      </c>
      <c r="C53" s="162">
        <f t="shared" si="5"/>
        <v>-73.85499999999999</v>
      </c>
      <c r="D53" s="157">
        <f>IF(B53="","",LOOKUP(B53+0.0001,'1.3 Input - Soil profile'!$C$9:$C$20,'1.3 Input - Soil profile'!$B$9:$B$20))</f>
        <v>5</v>
      </c>
      <c r="E53" s="157">
        <f>IF(B53="","",LOOKUP(B53+0.0001,'1.3 Input - Soil profile'!$C$9:$C$20,'1.3 Input - Soil profile'!$E$9:$E$20))</f>
        <v>0.3</v>
      </c>
      <c r="F53" s="163">
        <f>IF(B53="","",LOOKUP(B53+0.0001,'1.3 Input - Soil profile'!$C$9:$C$20,'1.3 Input - Soil profile'!$F$9:$F$20))</f>
        <v>3.5</v>
      </c>
      <c r="G53" s="164">
        <f>IF('1.5 Input - COSPIN results'!C59="","",(1+E53)/(F53*$B$2)*ABS('1.5 Input - COSPIN results'!C59)*100)</f>
        <v>2.4625887983758979E-3</v>
      </c>
      <c r="H53" s="165">
        <f t="shared" si="3"/>
        <v>-4.6086081003433064</v>
      </c>
      <c r="I53" s="157">
        <f>IF(H53="","",MATCH('2.1 Calculations Modal shape 1'!H53,'1.4 Input - Spec. damp. ratio'!$B$14:$B$26))</f>
        <v>5</v>
      </c>
      <c r="J53" s="165">
        <f ca="1">IF(D53="","",TREND(OFFSET('1.4 Input - Spec. damp. ratio'!$B$14,I53-1,D53,2,1),OFFSET('1.4 Input - Spec. damp. ratio'!$B$14,I53-1,0,2,1),H53))</f>
        <v>3.8194977340169629</v>
      </c>
      <c r="K53" s="165">
        <f t="shared" ca="1" si="1"/>
        <v>3.8194977340169629</v>
      </c>
      <c r="L53" s="165">
        <f ca="1">IF(B53="","",TREND(OFFSET('1.2.1 Input - Modal shape 1'!$C$10,MATCH(B53,'1.2.1 Input - Modal shape 1'!$D$10:$D$156)-1,0,2,1),OFFSET('1.2.1 Input - Modal shape 1'!$D$10,MATCH(B53,'1.2.1 Input - Modal shape 1'!$D$10:$D$156)-1,0,2,1),B53))</f>
        <v>6.5713542344217543E-3</v>
      </c>
      <c r="M53" s="166">
        <f t="shared" ca="1" si="4"/>
        <v>6.5713542344217543E-3</v>
      </c>
      <c r="N53" s="167">
        <f>IF('1.5 Input - COSPIN results'!F59="","",'1.5 Input - COSPIN results'!F59)</f>
        <v>251568.92455446941</v>
      </c>
      <c r="O53" s="167">
        <f t="shared" ca="1" si="6"/>
        <v>414.92825304917807</v>
      </c>
      <c r="Q53" s="73"/>
      <c r="R53" s="146"/>
    </row>
    <row r="54" spans="1:18">
      <c r="A54" s="161">
        <v>45</v>
      </c>
      <c r="B54" s="162">
        <f>IF('1.5 Input - COSPIN results'!B60="","",ABS('1.5 Input - COSPIN results'!B60))</f>
        <v>30.8</v>
      </c>
      <c r="C54" s="162">
        <f t="shared" si="5"/>
        <v>-74.53</v>
      </c>
      <c r="D54" s="157">
        <f>IF(B54="","",LOOKUP(B54+0.0001,'1.3 Input - Soil profile'!$C$9:$C$20,'1.3 Input - Soil profile'!$B$9:$B$20))</f>
        <v>5</v>
      </c>
      <c r="E54" s="157">
        <f>IF(B54="","",LOOKUP(B54+0.0001,'1.3 Input - Soil profile'!$C$9:$C$20,'1.3 Input - Soil profile'!$E$9:$E$20))</f>
        <v>0.3</v>
      </c>
      <c r="F54" s="163">
        <f>IF(B54="","",LOOKUP(B54+0.0001,'1.3 Input - Soil profile'!$C$9:$C$20,'1.3 Input - Soil profile'!$F$9:$F$20))</f>
        <v>3.5</v>
      </c>
      <c r="G54" s="164">
        <f>IF('1.5 Input - COSPIN results'!C60="","",(1+E54)/(F54*$B$2)*ABS('1.5 Input - COSPIN results'!C60)*100)</f>
        <v>2.1014253392739077E-3</v>
      </c>
      <c r="H54" s="165">
        <f t="shared" si="3"/>
        <v>-4.6774860352647076</v>
      </c>
      <c r="I54" s="157">
        <f>IF(H54="","",MATCH('2.1 Calculations Modal shape 1'!H54,'1.4 Input - Spec. damp. ratio'!$B$14:$B$26))</f>
        <v>5</v>
      </c>
      <c r="J54" s="165">
        <f ca="1">IF(D54="","",TREND(OFFSET('1.4 Input - Spec. damp. ratio'!$B$14,I54-1,D54,2,1),OFFSET('1.4 Input - Spec. damp. ratio'!$B$14,I54-1,0,2,1),H54))</f>
        <v>3.5723908076655952</v>
      </c>
      <c r="K54" s="165">
        <f t="shared" ca="1" si="1"/>
        <v>3.5723908076655952</v>
      </c>
      <c r="L54" s="165">
        <f ca="1">IF(B54="","",TREND(OFFSET('1.2.1 Input - Modal shape 1'!$C$10,MATCH(B54,'1.2.1 Input - Modal shape 1'!$D$10:$D$156)-1,0,2,1),OFFSET('1.2.1 Input - Modal shape 1'!$D$10,MATCH(B54,'1.2.1 Input - Modal shape 1'!$D$10:$D$156)-1,0,2,1),B54))</f>
        <v>5.5866614630761882E-3</v>
      </c>
      <c r="M54" s="166">
        <f t="shared" ca="1" si="4"/>
        <v>5.5866614630761882E-3</v>
      </c>
      <c r="N54" s="167">
        <f>IF('1.5 Input - COSPIN results'!F60="","",'1.5 Input - COSPIN results'!F60)</f>
        <v>401241.05581796414</v>
      </c>
      <c r="O54" s="167">
        <f t="shared" ca="1" si="6"/>
        <v>447.37224592589331</v>
      </c>
      <c r="Q54" s="73"/>
      <c r="R54" s="146"/>
    </row>
    <row r="55" spans="1:18">
      <c r="A55" s="161">
        <v>46</v>
      </c>
      <c r="B55" s="162">
        <f>IF('1.5 Input - COSPIN results'!B61="","",ABS('1.5 Input - COSPIN results'!B61))</f>
        <v>31.6</v>
      </c>
      <c r="C55" s="162">
        <f t="shared" si="5"/>
        <v>-75.33</v>
      </c>
      <c r="D55" s="157">
        <f>IF(B55="","",LOOKUP(B55+0.0001,'1.3 Input - Soil profile'!$C$9:$C$20,'1.3 Input - Soil profile'!$B$9:$B$20))</f>
        <v>6</v>
      </c>
      <c r="E55" s="157">
        <f>IF(B55="","",LOOKUP(B55+0.0001,'1.3 Input - Soil profile'!$C$9:$C$20,'1.3 Input - Soil profile'!$E$9:$E$20))</f>
        <v>0.3</v>
      </c>
      <c r="F55" s="163">
        <f>IF(B55="","",LOOKUP(B55+0.0001,'1.3 Input - Soil profile'!$C$9:$C$20,'1.3 Input - Soil profile'!$F$9:$F$20))</f>
        <v>2.5</v>
      </c>
      <c r="G55" s="164">
        <f>IF('1.5 Input - COSPIN results'!C61="","",(1+E55)/(F55*$B$2)*ABS('1.5 Input - COSPIN results'!C61)*100)</f>
        <v>2.3929472831282191E-3</v>
      </c>
      <c r="H55" s="165">
        <f t="shared" si="3"/>
        <v>-4.6210668688327399</v>
      </c>
      <c r="I55" s="157">
        <f>IF(H55="","",MATCH('2.1 Calculations Modal shape 1'!H55,'1.4 Input - Spec. damp. ratio'!$B$14:$B$26))</f>
        <v>5</v>
      </c>
      <c r="J55" s="165">
        <f ca="1">IF(D55="","",TREND(OFFSET('1.4 Input - Spec. damp. ratio'!$B$14,I55-1,D55,2,1),OFFSET('1.4 Input - Spec. damp. ratio'!$B$14,I55-1,0,2,1),H55))</f>
        <v>1.5978830147831191</v>
      </c>
      <c r="K55" s="165">
        <f t="shared" ca="1" si="1"/>
        <v>1.5978830147831191</v>
      </c>
      <c r="L55" s="165">
        <f ca="1">IF(B55="","",TREND(OFFSET('1.2.1 Input - Modal shape 1'!$C$10,MATCH(B55,'1.2.1 Input - Modal shape 1'!$D$10:$D$156)-1,0,2,1),OFFSET('1.2.1 Input - Modal shape 1'!$D$10,MATCH(B55,'1.2.1 Input - Modal shape 1'!$D$10:$D$156)-1,0,2,1),B55))</f>
        <v>4.5193183296474565E-3</v>
      </c>
      <c r="M55" s="166">
        <f t="shared" ca="1" si="4"/>
        <v>4.5193183296474565E-3</v>
      </c>
      <c r="N55" s="167">
        <f>IF('1.5 Input - COSPIN results'!F61="","",'1.5 Input - COSPIN results'!F61)</f>
        <v>982414.20552409859</v>
      </c>
      <c r="O55" s="167">
        <f t="shared" ca="1" si="6"/>
        <v>320.61621296978404</v>
      </c>
      <c r="Q55" s="73"/>
      <c r="R55" s="146"/>
    </row>
    <row r="56" spans="1:18">
      <c r="A56" s="161">
        <v>47</v>
      </c>
      <c r="B56" s="162">
        <f>IF('1.5 Input - COSPIN results'!B62="","",ABS('1.5 Input - COSPIN results'!B62))</f>
        <v>32.381428571428572</v>
      </c>
      <c r="C56" s="162">
        <f t="shared" si="5"/>
        <v>-76.111428571428576</v>
      </c>
      <c r="D56" s="157">
        <f>IF(B56="","",LOOKUP(B56+0.0001,'1.3 Input - Soil profile'!$C$9:$C$20,'1.3 Input - Soil profile'!$B$9:$B$20))</f>
        <v>6</v>
      </c>
      <c r="E56" s="157">
        <f>IF(B56="","",LOOKUP(B56+0.0001,'1.3 Input - Soil profile'!$C$9:$C$20,'1.3 Input - Soil profile'!$E$9:$E$20))</f>
        <v>0.3</v>
      </c>
      <c r="F56" s="163">
        <f>IF(B56="","",LOOKUP(B56+0.0001,'1.3 Input - Soil profile'!$C$9:$C$20,'1.3 Input - Soil profile'!$F$9:$F$20))</f>
        <v>2.5</v>
      </c>
      <c r="G56" s="164">
        <f>IF('1.5 Input - COSPIN results'!C62="","",(1+E56)/(F56*$B$2)*ABS('1.5 Input - COSPIN results'!C62)*100)</f>
        <v>1.9166097453198166E-3</v>
      </c>
      <c r="H56" s="165">
        <f t="shared" si="3"/>
        <v>-4.7174663079399055</v>
      </c>
      <c r="I56" s="157">
        <f>IF(H56="","",MATCH('2.1 Calculations Modal shape 1'!H56,'1.4 Input - Spec. damp. ratio'!$B$14:$B$26))</f>
        <v>4</v>
      </c>
      <c r="J56" s="165">
        <f ca="1">IF(D56="","",TREND(OFFSET('1.4 Input - Spec. damp. ratio'!$B$14,I56-1,D56,2,1),OFFSET('1.4 Input - Spec. damp. ratio'!$B$14,I56-1,0,2,1),H56))</f>
        <v>1.4877113218813358</v>
      </c>
      <c r="K56" s="165">
        <f t="shared" ca="1" si="1"/>
        <v>1.4877113218813358</v>
      </c>
      <c r="L56" s="165">
        <f ca="1">IF(B56="","",TREND(OFFSET('1.2.1 Input - Modal shape 1'!$C$10,MATCH(B56,'1.2.1 Input - Modal shape 1'!$D$10:$D$156)-1,0,2,1),OFFSET('1.2.1 Input - Modal shape 1'!$D$10,MATCH(B56,'1.2.1 Input - Modal shape 1'!$D$10:$D$156)-1,0,2,1),B56))</f>
        <v>3.5941831920110329E-3</v>
      </c>
      <c r="M56" s="166">
        <f t="shared" ca="1" si="4"/>
        <v>3.5941831920110329E-3</v>
      </c>
      <c r="N56" s="167">
        <f>IF('1.5 Input - COSPIN results'!F62="","",'1.5 Input - COSPIN results'!F62)</f>
        <v>1435765.9202708714</v>
      </c>
      <c r="O56" s="167">
        <f t="shared" ca="1" si="6"/>
        <v>275.93241788893681</v>
      </c>
      <c r="Q56" s="73"/>
      <c r="R56" s="146"/>
    </row>
    <row r="57" spans="1:18">
      <c r="A57" s="161">
        <v>48</v>
      </c>
      <c r="B57" s="162">
        <f>IF('1.5 Input - COSPIN results'!B63="","",ABS('1.5 Input - COSPIN results'!B63))</f>
        <v>33.162857142857142</v>
      </c>
      <c r="C57" s="162">
        <f t="shared" si="5"/>
        <v>-76.892857142857139</v>
      </c>
      <c r="D57" s="157">
        <f>IF(B57="","",LOOKUP(B57+0.0001,'1.3 Input - Soil profile'!$C$9:$C$20,'1.3 Input - Soil profile'!$B$9:$B$20))</f>
        <v>6</v>
      </c>
      <c r="E57" s="157">
        <f>IF(B57="","",LOOKUP(B57+0.0001,'1.3 Input - Soil profile'!$C$9:$C$20,'1.3 Input - Soil profile'!$E$9:$E$20))</f>
        <v>0.3</v>
      </c>
      <c r="F57" s="163">
        <f>IF(B57="","",LOOKUP(B57+0.0001,'1.3 Input - Soil profile'!$C$9:$C$20,'1.3 Input - Soil profile'!$F$9:$F$20))</f>
        <v>2.5</v>
      </c>
      <c r="G57" s="164">
        <f>IF('1.5 Input - COSPIN results'!C63="","",(1+E57)/(F57*$B$2)*ABS('1.5 Input - COSPIN results'!C63)*100)</f>
        <v>1.4959837405577859E-3</v>
      </c>
      <c r="H57" s="165">
        <f t="shared" si="3"/>
        <v>-4.8250731266750373</v>
      </c>
      <c r="I57" s="157">
        <f>IF(H57="","",MATCH('2.1 Calculations Modal shape 1'!H57,'1.4 Input - Spec. damp. ratio'!$B$14:$B$26))</f>
        <v>4</v>
      </c>
      <c r="J57" s="165">
        <f ca="1">IF(D57="","",TREND(OFFSET('1.4 Input - Spec. damp. ratio'!$B$14,I57-1,D57,2,1),OFFSET('1.4 Input - Spec. damp. ratio'!$B$14,I57-1,0,2,1),H57))</f>
        <v>1.4162188990097984</v>
      </c>
      <c r="K57" s="165">
        <f t="shared" ca="1" si="1"/>
        <v>1.4162188990097984</v>
      </c>
      <c r="L57" s="165">
        <f ca="1">IF(B57="","",TREND(OFFSET('1.2.1 Input - Modal shape 1'!$C$10,MATCH(B57,'1.2.1 Input - Modal shape 1'!$D$10:$D$156)-1,0,2,1),OFFSET('1.2.1 Input - Modal shape 1'!$D$10,MATCH(B57,'1.2.1 Input - Modal shape 1'!$D$10:$D$156)-1,0,2,1),B57))</f>
        <v>2.7739139863255935E-3</v>
      </c>
      <c r="M57" s="166">
        <f t="shared" ca="1" si="4"/>
        <v>2.7739139863255935E-3</v>
      </c>
      <c r="N57" s="167">
        <f>IF('1.5 Input - COSPIN results'!F63="","",'1.5 Input - COSPIN results'!F63)</f>
        <v>1446854.0603224894</v>
      </c>
      <c r="O57" s="167">
        <f t="shared" ca="1" si="6"/>
        <v>157.66710508617757</v>
      </c>
      <c r="Q57" s="73"/>
      <c r="R57" s="146"/>
    </row>
    <row r="58" spans="1:18">
      <c r="A58" s="161">
        <v>49</v>
      </c>
      <c r="B58" s="162">
        <f>IF('1.5 Input - COSPIN results'!B64="","",ABS('1.5 Input - COSPIN results'!B64))</f>
        <v>33.944285714285712</v>
      </c>
      <c r="C58" s="162">
        <f t="shared" si="5"/>
        <v>-77.674285714285702</v>
      </c>
      <c r="D58" s="157">
        <f>IF(B58="","",LOOKUP(B58+0.0001,'1.3 Input - Soil profile'!$C$9:$C$20,'1.3 Input - Soil profile'!$B$9:$B$20))</f>
        <v>6</v>
      </c>
      <c r="E58" s="157">
        <f>IF(B58="","",LOOKUP(B58+0.0001,'1.3 Input - Soil profile'!$C$9:$C$20,'1.3 Input - Soil profile'!$E$9:$E$20))</f>
        <v>0.3</v>
      </c>
      <c r="F58" s="163">
        <f>IF(B58="","",LOOKUP(B58+0.0001,'1.3 Input - Soil profile'!$C$9:$C$20,'1.3 Input - Soil profile'!$F$9:$F$20))</f>
        <v>2.5</v>
      </c>
      <c r="G58" s="164">
        <f>IF('1.5 Input - COSPIN results'!C64="","",(1+E58)/(F58*$B$2)*ABS('1.5 Input - COSPIN results'!C64)*100)</f>
        <v>1.1261285388783429E-3</v>
      </c>
      <c r="H58" s="165">
        <f t="shared" si="3"/>
        <v>-4.948412035293261</v>
      </c>
      <c r="I58" s="157">
        <f>IF(H58="","",MATCH('2.1 Calculations Modal shape 1'!H58,'1.4 Input - Spec. damp. ratio'!$B$14:$B$26))</f>
        <v>4</v>
      </c>
      <c r="J58" s="165">
        <f ca="1">IF(D58="","",TREND(OFFSET('1.4 Input - Spec. damp. ratio'!$B$14,I58-1,D58,2,1),OFFSET('1.4 Input - Spec. damp. ratio'!$B$14,I58-1,0,2,1),H58))</f>
        <v>1.334274301863474</v>
      </c>
      <c r="K58" s="165">
        <f t="shared" ca="1" si="1"/>
        <v>1.334274301863474</v>
      </c>
      <c r="L58" s="165">
        <f ca="1">IF(B58="","",TREND(OFFSET('1.2.1 Input - Modal shape 1'!$C$10,MATCH(B58,'1.2.1 Input - Modal shape 1'!$D$10:$D$156)-1,0,2,1),OFFSET('1.2.1 Input - Modal shape 1'!$D$10,MATCH(B58,'1.2.1 Input - Modal shape 1'!$D$10:$D$156)-1,0,2,1),B58))</f>
        <v>2.0609638350997488E-3</v>
      </c>
      <c r="M58" s="166">
        <f t="shared" ca="1" si="4"/>
        <v>2.0609638350997488E-3</v>
      </c>
      <c r="N58" s="167">
        <f>IF('1.5 Input - COSPIN results'!F64="","",'1.5 Input - COSPIN results'!F64)</f>
        <v>1455885.4181654104</v>
      </c>
      <c r="O58" s="167">
        <f t="shared" ca="1" si="6"/>
        <v>82.511229752518332</v>
      </c>
      <c r="Q58" s="73"/>
      <c r="R58" s="146"/>
    </row>
    <row r="59" spans="1:18">
      <c r="A59" s="161">
        <v>50</v>
      </c>
      <c r="B59" s="162">
        <f>IF('1.5 Input - COSPIN results'!B65="","",ABS('1.5 Input - COSPIN results'!B65))</f>
        <v>34.725714285714275</v>
      </c>
      <c r="C59" s="162">
        <f t="shared" si="5"/>
        <v>-78.455714285714265</v>
      </c>
      <c r="D59" s="157">
        <f>IF(B59="","",LOOKUP(B59+0.0001,'1.3 Input - Soil profile'!$C$9:$C$20,'1.3 Input - Soil profile'!$B$9:$B$20))</f>
        <v>6</v>
      </c>
      <c r="E59" s="157">
        <f>IF(B59="","",LOOKUP(B59+0.0001,'1.3 Input - Soil profile'!$C$9:$C$20,'1.3 Input - Soil profile'!$E$9:$E$20))</f>
        <v>0.3</v>
      </c>
      <c r="F59" s="163">
        <f>IF(B59="","",LOOKUP(B59+0.0001,'1.3 Input - Soil profile'!$C$9:$C$20,'1.3 Input - Soil profile'!$F$9:$F$20))</f>
        <v>2.5</v>
      </c>
      <c r="G59" s="164">
        <f>IF('1.5 Input - COSPIN results'!C65="","",(1+E59)/(F59*$B$2)*ABS('1.5 Input - COSPIN results'!C65)*100)</f>
        <v>8.0233305706174684E-4</v>
      </c>
      <c r="H59" s="165">
        <f t="shared" si="3"/>
        <v>-5.0956453139875233</v>
      </c>
      <c r="I59" s="157">
        <f>IF(H59="","",MATCH('2.1 Calculations Modal shape 1'!H59,'1.4 Input - Spec. damp. ratio'!$B$14:$B$26))</f>
        <v>3</v>
      </c>
      <c r="J59" s="165">
        <f ca="1">IF(D59="","",TREND(OFFSET('1.4 Input - Spec. damp. ratio'!$B$14,I59-1,D59,2,1),OFFSET('1.4 Input - Spec. damp. ratio'!$B$14,I59-1,0,2,1),H59))</f>
        <v>1.236454628864105</v>
      </c>
      <c r="K59" s="165">
        <f t="shared" ca="1" si="1"/>
        <v>1.236454628864105</v>
      </c>
      <c r="L59" s="165">
        <f ca="1">IF(B59="","",TREND(OFFSET('1.2.1 Input - Modal shape 1'!$C$10,MATCH(B59,'1.2.1 Input - Modal shape 1'!$D$10:$D$156)-1,0,2,1),OFFSET('1.2.1 Input - Modal shape 1'!$D$10,MATCH(B59,'1.2.1 Input - Modal shape 1'!$D$10:$D$156)-1,0,2,1),B59))</f>
        <v>1.4386947033478807E-3</v>
      </c>
      <c r="M59" s="166">
        <f t="shared" ca="1" si="4"/>
        <v>1.4386947033478807E-3</v>
      </c>
      <c r="N59" s="167">
        <f>IF('1.5 Input - COSPIN results'!F65="","",'1.5 Input - COSPIN results'!F65)</f>
        <v>1463115.5057079722</v>
      </c>
      <c r="O59" s="167">
        <f t="shared" ca="1" si="6"/>
        <v>37.445021740375083</v>
      </c>
      <c r="Q59" s="73"/>
      <c r="R59" s="146"/>
    </row>
    <row r="60" spans="1:18">
      <c r="A60" s="161">
        <v>51</v>
      </c>
      <c r="B60" s="162">
        <f>IF('1.5 Input - COSPIN results'!B66="","",ABS('1.5 Input - COSPIN results'!B66))</f>
        <v>35.507142857142846</v>
      </c>
      <c r="C60" s="162">
        <f t="shared" si="5"/>
        <v>-79.237142857142842</v>
      </c>
      <c r="D60" s="157">
        <f>IF(B60="","",LOOKUP(B60+0.0001,'1.3 Input - Soil profile'!$C$9:$C$20,'1.3 Input - Soil profile'!$B$9:$B$20))</f>
        <v>6</v>
      </c>
      <c r="E60" s="157">
        <f>IF(B60="","",LOOKUP(B60+0.0001,'1.3 Input - Soil profile'!$C$9:$C$20,'1.3 Input - Soil profile'!$E$9:$E$20))</f>
        <v>0.3</v>
      </c>
      <c r="F60" s="163">
        <f>IF(B60="","",LOOKUP(B60+0.0001,'1.3 Input - Soil profile'!$C$9:$C$20,'1.3 Input - Soil profile'!$F$9:$F$20))</f>
        <v>2.5</v>
      </c>
      <c r="G60" s="164">
        <f>IF('1.5 Input - COSPIN results'!C66="","",(1+E60)/(F60*$B$2)*ABS('1.5 Input - COSPIN results'!C66)*100)</f>
        <v>5.2013403763840531E-4</v>
      </c>
      <c r="H60" s="165">
        <f t="shared" si="3"/>
        <v>-5.2838847250083898</v>
      </c>
      <c r="I60" s="157">
        <f>IF(H60="","",MATCH('2.1 Calculations Modal shape 1'!H60,'1.4 Input - Spec. damp. ratio'!$B$14:$B$26))</f>
        <v>3</v>
      </c>
      <c r="J60" s="165">
        <f ca="1">IF(D60="","",TREND(OFFSET('1.4 Input - Spec. damp. ratio'!$B$14,I60-1,D60,2,1),OFFSET('1.4 Input - Spec. damp. ratio'!$B$14,I60-1,0,2,1),H60))</f>
        <v>1.1113910712570516</v>
      </c>
      <c r="K60" s="165">
        <f t="shared" ca="1" si="1"/>
        <v>1.1113910712570516</v>
      </c>
      <c r="L60" s="165">
        <f ca="1">IF(B60="","",TREND(OFFSET('1.2.1 Input - Modal shape 1'!$C$10,MATCH(B60,'1.2.1 Input - Modal shape 1'!$D$10:$D$156)-1,0,2,1),OFFSET('1.2.1 Input - Modal shape 1'!$D$10,MATCH(B60,'1.2.1 Input - Modal shape 1'!$D$10:$D$156)-1,0,2,1),B60))</f>
        <v>8.9845792229255317E-4</v>
      </c>
      <c r="M60" s="166">
        <f t="shared" ca="1" si="4"/>
        <v>8.9845792229255317E-4</v>
      </c>
      <c r="N60" s="167">
        <f>IF('1.5 Input - COSPIN results'!F66="","",'1.5 Input - COSPIN results'!F66)</f>
        <v>1468780.0764114342</v>
      </c>
      <c r="O60" s="167">
        <f t="shared" ca="1" si="6"/>
        <v>13.177079350940645</v>
      </c>
      <c r="Q60" s="73"/>
      <c r="R60" s="146"/>
    </row>
    <row r="61" spans="1:18">
      <c r="A61" s="161">
        <v>52</v>
      </c>
      <c r="B61" s="162">
        <f>IF('1.5 Input - COSPIN results'!B67="","",ABS('1.5 Input - COSPIN results'!B67))</f>
        <v>36.288571428571416</v>
      </c>
      <c r="C61" s="162">
        <f t="shared" si="5"/>
        <v>-80.01857142857142</v>
      </c>
      <c r="D61" s="157">
        <f>IF(B61="","",LOOKUP(B61+0.0001,'1.3 Input - Soil profile'!$C$9:$C$20,'1.3 Input - Soil profile'!$B$9:$B$20))</f>
        <v>6</v>
      </c>
      <c r="E61" s="157">
        <f>IF(B61="","",LOOKUP(B61+0.0001,'1.3 Input - Soil profile'!$C$9:$C$20,'1.3 Input - Soil profile'!$E$9:$E$20))</f>
        <v>0.3</v>
      </c>
      <c r="F61" s="163">
        <f>IF(B61="","",LOOKUP(B61+0.0001,'1.3 Input - Soil profile'!$C$9:$C$20,'1.3 Input - Soil profile'!$F$9:$F$20))</f>
        <v>2.5</v>
      </c>
      <c r="G61" s="164">
        <f>IF('1.5 Input - COSPIN results'!C67="","",(1+E61)/(F61*$B$2)*ABS('1.5 Input - COSPIN results'!C67)*100)</f>
        <v>2.753261550505432E-4</v>
      </c>
      <c r="H61" s="165">
        <f t="shared" si="3"/>
        <v>-5.5601525301447197</v>
      </c>
      <c r="I61" s="157">
        <f>IF(H61="","",MATCH('2.1 Calculations Modal shape 1'!H61,'1.4 Input - Spec. damp. ratio'!$B$14:$B$26))</f>
        <v>2</v>
      </c>
      <c r="J61" s="165">
        <f ca="1">IF(D61="","",TREND(OFFSET('1.4 Input - Spec. damp. ratio'!$B$14,I61-1,D61,2,1),OFFSET('1.4 Input - Spec. damp. ratio'!$B$14,I61-1,0,2,1),H61))</f>
        <v>1.0348840204970964</v>
      </c>
      <c r="K61" s="165">
        <f t="shared" ca="1" si="1"/>
        <v>1.0348840204970964</v>
      </c>
      <c r="L61" s="165">
        <f ca="1">IF(B61="","",TREND(OFFSET('1.2.1 Input - Modal shape 1'!$C$10,MATCH(B61,'1.2.1 Input - Modal shape 1'!$D$10:$D$156)-1,0,2,1),OFFSET('1.2.1 Input - Modal shape 1'!$D$10,MATCH(B61,'1.2.1 Input - Modal shape 1'!$D$10:$D$156)-1,0,2,1),B61))</f>
        <v>4.3518136383200248E-4</v>
      </c>
      <c r="M61" s="166">
        <f t="shared" ca="1" si="4"/>
        <v>4.3518136383200248E-4</v>
      </c>
      <c r="N61" s="167">
        <f>IF('1.5 Input - COSPIN results'!F67="","",'1.5 Input - COSPIN results'!F67)</f>
        <v>1473091.8871816944</v>
      </c>
      <c r="O61" s="167">
        <f t="shared" ca="1" si="6"/>
        <v>2.8871017942549724</v>
      </c>
      <c r="Q61" s="73"/>
      <c r="R61" s="146"/>
    </row>
    <row r="62" spans="1:18">
      <c r="A62" s="161">
        <v>53</v>
      </c>
      <c r="B62" s="162">
        <f>IF('1.5 Input - COSPIN results'!B68="","",ABS('1.5 Input - COSPIN results'!B68))</f>
        <v>37.069999999999986</v>
      </c>
      <c r="C62" s="162">
        <f t="shared" si="5"/>
        <v>-80.799999999999983</v>
      </c>
      <c r="D62" s="157">
        <f>IF(B62="","",LOOKUP(B62+0.0001,'1.3 Input - Soil profile'!$C$9:$C$20,'1.3 Input - Soil profile'!$B$9:$B$20))</f>
        <v>6</v>
      </c>
      <c r="E62" s="157">
        <f>IF(B62="","",LOOKUP(B62+0.0001,'1.3 Input - Soil profile'!$C$9:$C$20,'1.3 Input - Soil profile'!$E$9:$E$20))</f>
        <v>0.3</v>
      </c>
      <c r="F62" s="163">
        <f>IF(B62="","",LOOKUP(B62+0.0001,'1.3 Input - Soil profile'!$C$9:$C$20,'1.3 Input - Soil profile'!$F$9:$F$20))</f>
        <v>2.5</v>
      </c>
      <c r="G62" s="164">
        <f>IF('1.5 Input - COSPIN results'!C68="","",(1+E62)/(F62*$B$2)*ABS('1.5 Input - COSPIN results'!C68)*100)</f>
        <v>6.3965708503789629E-5</v>
      </c>
      <c r="H62" s="165">
        <f t="shared" si="3"/>
        <v>-6.1940527853718965</v>
      </c>
      <c r="I62" s="157" t="e">
        <f>IF(H62="","",MATCH('2.1 Calculations Modal shape 1'!H62,'1.4 Input - Spec. damp. ratio'!$B$14:$B$26))</f>
        <v>#N/A</v>
      </c>
      <c r="J62" s="165" t="e">
        <f ca="1">IF(D62="","",TREND(OFFSET('1.4 Input - Spec. damp. ratio'!$B$14,I62-1,D62,2,1),OFFSET('1.4 Input - Spec. damp. ratio'!$B$14,I62-1,0,2,1),H62))</f>
        <v>#N/A</v>
      </c>
      <c r="K62" s="165">
        <f t="shared" ca="1" si="1"/>
        <v>1.0348840204970964</v>
      </c>
      <c r="L62" s="165">
        <f ca="1">IF(B62="","",TREND(OFFSET('1.2.1 Input - Modal shape 1'!$C$10,MATCH(B62,'1.2.1 Input - Modal shape 1'!$D$10:$D$156)-1,0,2,1),OFFSET('1.2.1 Input - Modal shape 1'!$D$10,MATCH(B62,'1.2.1 Input - Modal shape 1'!$D$10:$D$156)-1,0,2,1),B62))</f>
        <v>3.3063093534544535E-5</v>
      </c>
      <c r="M62" s="166">
        <f t="shared" ca="1" si="4"/>
        <v>3.3063093534544535E-5</v>
      </c>
      <c r="N62" s="167">
        <f>IF('1.5 Input - COSPIN results'!F68="","",'1.5 Input - COSPIN results'!F68)</f>
        <v>1446552.8100396679</v>
      </c>
      <c r="O62" s="167">
        <f t="shared" ca="1" si="6"/>
        <v>1.6364884550595652E-2</v>
      </c>
      <c r="Q62" s="73"/>
      <c r="R62" s="146"/>
    </row>
    <row r="63" spans="1:18">
      <c r="A63" s="161">
        <v>54</v>
      </c>
      <c r="B63" s="162">
        <f>IF('1.5 Input - COSPIN results'!B69="","",ABS('1.5 Input - COSPIN results'!B69))</f>
        <v>37.819999999999986</v>
      </c>
      <c r="C63" s="162">
        <f t="shared" si="5"/>
        <v>-81.549999999999983</v>
      </c>
      <c r="D63" s="157">
        <f>IF(B63="","",LOOKUP(B63+0.0001,'1.3 Input - Soil profile'!$C$9:$C$20,'1.3 Input - Soil profile'!$B$9:$B$20))</f>
        <v>6</v>
      </c>
      <c r="E63" s="157">
        <f>IF(B63="","",LOOKUP(B63+0.0001,'1.3 Input - Soil profile'!$C$9:$C$20,'1.3 Input - Soil profile'!$E$9:$E$20))</f>
        <v>0.3</v>
      </c>
      <c r="F63" s="163">
        <f>IF(B63="","",LOOKUP(B63+0.0001,'1.3 Input - Soil profile'!$C$9:$C$20,'1.3 Input - Soil profile'!$F$9:$F$20))</f>
        <v>2.5</v>
      </c>
      <c r="G63" s="164">
        <f>IF('1.5 Input - COSPIN results'!C69="","",(1+E63)/(F63*$B$2)*ABS('1.5 Input - COSPIN results'!C69)*100)</f>
        <v>1.0562328178178356E-4</v>
      </c>
      <c r="H63" s="165">
        <f t="shared" si="3"/>
        <v>-5.9762403428352409</v>
      </c>
      <c r="I63" s="157">
        <f>IF(H63="","",MATCH('2.1 Calculations Modal shape 1'!H63,'1.4 Input - Spec. damp. ratio'!$B$14:$B$26))</f>
        <v>1</v>
      </c>
      <c r="J63" s="165">
        <f ca="1">IF(D63="","",TREND(OFFSET('1.4 Input - Spec. damp. ratio'!$B$14,I63-1,D63,2,1),OFFSET('1.4 Input - Spec. damp. ratio'!$B$14,I63-1,0,2,1),H63))</f>
        <v>1</v>
      </c>
      <c r="K63" s="165">
        <f t="shared" ca="1" si="1"/>
        <v>1</v>
      </c>
      <c r="L63" s="165">
        <f ca="1">IF(B63="","",TREND(OFFSET('1.2.1 Input - Modal shape 1'!$C$10,MATCH(B63,'1.2.1 Input - Modal shape 1'!$D$10:$D$156)-1,0,2,1),OFFSET('1.2.1 Input - Modal shape 1'!$D$10,MATCH(B63,'1.2.1 Input - Modal shape 1'!$D$10:$D$156)-1,0,2,1),B63))</f>
        <v>-2.8094098261132947E-4</v>
      </c>
      <c r="M63" s="166">
        <f t="shared" ca="1" si="4"/>
        <v>-2.8094098261132947E-4</v>
      </c>
      <c r="N63" s="167">
        <f>IF('1.5 Input - COSPIN results'!F69="","",'1.5 Input - COSPIN results'!F69)</f>
        <v>1416035.9512551588</v>
      </c>
      <c r="O63" s="167">
        <f t="shared" ca="1" si="6"/>
        <v>1.1176465292099771</v>
      </c>
      <c r="Q63" s="73"/>
      <c r="R63" s="146"/>
    </row>
    <row r="64" spans="1:18">
      <c r="A64" s="161">
        <v>55</v>
      </c>
      <c r="B64" s="162">
        <f>IF('1.5 Input - COSPIN results'!B70="","",ABS('1.5 Input - COSPIN results'!B70))</f>
        <v>38.569999999999986</v>
      </c>
      <c r="C64" s="162">
        <f t="shared" si="5"/>
        <v>-82.299999999999983</v>
      </c>
      <c r="D64" s="157">
        <f>IF(B64="","",LOOKUP(B64+0.0001,'1.3 Input - Soil profile'!$C$9:$C$20,'1.3 Input - Soil profile'!$B$9:$B$20))</f>
        <v>6</v>
      </c>
      <c r="E64" s="157">
        <f>IF(B64="","",LOOKUP(B64+0.0001,'1.3 Input - Soil profile'!$C$9:$C$20,'1.3 Input - Soil profile'!$E$9:$E$20))</f>
        <v>0.3</v>
      </c>
      <c r="F64" s="163">
        <f>IF(B64="","",LOOKUP(B64+0.0001,'1.3 Input - Soil profile'!$C$9:$C$20,'1.3 Input - Soil profile'!$F$9:$F$20))</f>
        <v>2.5</v>
      </c>
      <c r="G64" s="164">
        <f>IF('1.5 Input - COSPIN results'!C70="","",(1+E64)/(F64*$B$2)*ABS('1.5 Input - COSPIN results'!C70)*100)</f>
        <v>2.5001879567275394E-4</v>
      </c>
      <c r="H64" s="165">
        <f t="shared" si="3"/>
        <v>-5.602027341127469</v>
      </c>
      <c r="I64" s="157">
        <f>IF(H64="","",MATCH('2.1 Calculations Modal shape 1'!H64,'1.4 Input - Spec. damp. ratio'!$B$14:$B$26))</f>
        <v>2</v>
      </c>
      <c r="J64" s="165">
        <f ca="1">IF(D64="","",TREND(OFFSET('1.4 Input - Spec. damp. ratio'!$B$14,I64-1,D64,2,1),OFFSET('1.4 Input - Spec. damp. ratio'!$B$14,I64-1,0,2,1),H64))</f>
        <v>1.0243611250680869</v>
      </c>
      <c r="K64" s="165">
        <f t="shared" ca="1" si="1"/>
        <v>1.0243611250680869</v>
      </c>
      <c r="L64" s="165">
        <f ca="1">IF(B64="","",TREND(OFFSET('1.2.1 Input - Modal shape 1'!$C$10,MATCH(B64,'1.2.1 Input - Modal shape 1'!$D$10:$D$156)-1,0,2,1),OFFSET('1.2.1 Input - Modal shape 1'!$D$10,MATCH(B64,'1.2.1 Input - Modal shape 1'!$D$10:$D$156)-1,0,2,1),B64))</f>
        <v>-5.5151120940114852E-4</v>
      </c>
      <c r="M64" s="166">
        <f t="shared" ca="1" si="4"/>
        <v>-5.5151120940114852E-4</v>
      </c>
      <c r="N64" s="167">
        <f>IF('1.5 Input - COSPIN results'!F70="","",'1.5 Input - COSPIN results'!F70)</f>
        <v>1413810.3162250177</v>
      </c>
      <c r="O64" s="167">
        <f t="shared" ca="1" si="6"/>
        <v>4.4050710989915531</v>
      </c>
      <c r="Q64" s="73"/>
      <c r="R64" s="146"/>
    </row>
    <row r="65" spans="1:18">
      <c r="A65" s="161">
        <v>56</v>
      </c>
      <c r="B65" s="162">
        <f>IF('1.5 Input - COSPIN results'!B71="","",ABS('1.5 Input - COSPIN results'!B71))</f>
        <v>39.319999999999986</v>
      </c>
      <c r="C65" s="162">
        <f t="shared" si="5"/>
        <v>-83.049999999999983</v>
      </c>
      <c r="D65" s="157">
        <f>IF(B65="","",LOOKUP(B65+0.0001,'1.3 Input - Soil profile'!$C$9:$C$20,'1.3 Input - Soil profile'!$B$9:$B$20))</f>
        <v>6</v>
      </c>
      <c r="E65" s="157">
        <f>IF(B65="","",LOOKUP(B65+0.0001,'1.3 Input - Soil profile'!$C$9:$C$20,'1.3 Input - Soil profile'!$E$9:$E$20))</f>
        <v>0.3</v>
      </c>
      <c r="F65" s="163">
        <f>IF(B65="","",LOOKUP(B65+0.0001,'1.3 Input - Soil profile'!$C$9:$C$20,'1.3 Input - Soil profile'!$F$9:$F$20))</f>
        <v>2.5</v>
      </c>
      <c r="G65" s="164">
        <f>IF('1.5 Input - COSPIN results'!C71="","",(1+E65)/(F65*$B$2)*ABS('1.5 Input - COSPIN results'!C71)*100)</f>
        <v>3.7207705273697192E-4</v>
      </c>
      <c r="H65" s="165">
        <f t="shared" si="3"/>
        <v>-5.4293671135770047</v>
      </c>
      <c r="I65" s="157">
        <f>IF(H65="","",MATCH('2.1 Calculations Modal shape 1'!H65,'1.4 Input - Spec. damp. ratio'!$B$14:$B$26))</f>
        <v>2</v>
      </c>
      <c r="J65" s="165">
        <f ca="1">IF(D65="","",TREND(OFFSET('1.4 Input - Spec. damp. ratio'!$B$14,I65-1,D65,2,1),OFFSET('1.4 Input - Spec. damp. ratio'!$B$14,I65-1,0,2,1),H65))</f>
        <v>1.0677496318248334</v>
      </c>
      <c r="K65" s="165">
        <f t="shared" ca="1" si="1"/>
        <v>1.0677496318248334</v>
      </c>
      <c r="L65" s="165">
        <f ca="1">IF(B65="","",TREND(OFFSET('1.2.1 Input - Modal shape 1'!$C$10,MATCH(B65,'1.2.1 Input - Modal shape 1'!$D$10:$D$156)-1,0,2,1),OFFSET('1.2.1 Input - Modal shape 1'!$D$10,MATCH(B65,'1.2.1 Input - Modal shape 1'!$D$10:$D$156)-1,0,2,1),B65))</f>
        <v>-7.7428385586054103E-4</v>
      </c>
      <c r="M65" s="166">
        <f t="shared" ca="1" si="4"/>
        <v>-7.7428385586054103E-4</v>
      </c>
      <c r="N65" s="167">
        <f>IF('1.5 Input - COSPIN results'!F71="","",'1.5 Input - COSPIN results'!F71)</f>
        <v>1411853.2239399469</v>
      </c>
      <c r="O65" s="167">
        <f t="shared" ca="1" si="6"/>
        <v>9.0377305358099083</v>
      </c>
      <c r="Q65" s="73"/>
      <c r="R65" s="146"/>
    </row>
    <row r="66" spans="1:18">
      <c r="A66" s="161">
        <v>57</v>
      </c>
      <c r="B66" s="162">
        <f>IF('1.5 Input - COSPIN results'!B72="","",ABS('1.5 Input - COSPIN results'!B72))</f>
        <v>40.069999999999986</v>
      </c>
      <c r="C66" s="162">
        <f t="shared" si="5"/>
        <v>-83.799999999999983</v>
      </c>
      <c r="D66" s="157">
        <f>IF(B66="","",LOOKUP(B66+0.0001,'1.3 Input - Soil profile'!$C$9:$C$20,'1.3 Input - Soil profile'!$B$9:$B$20))</f>
        <v>6</v>
      </c>
      <c r="E66" s="157">
        <f>IF(B66="","",LOOKUP(B66+0.0001,'1.3 Input - Soil profile'!$C$9:$C$20,'1.3 Input - Soil profile'!$E$9:$E$20))</f>
        <v>0.3</v>
      </c>
      <c r="F66" s="163">
        <f>IF(B66="","",LOOKUP(B66+0.0001,'1.3 Input - Soil profile'!$C$9:$C$20,'1.3 Input - Soil profile'!$F$9:$F$20))</f>
        <v>2.5</v>
      </c>
      <c r="G66" s="164">
        <f>IF('1.5 Input - COSPIN results'!C72="","",(1+E66)/(F66*$B$2)*ABS('1.5 Input - COSPIN results'!C72)*100)</f>
        <v>4.744370857792848E-4</v>
      </c>
      <c r="H66" s="165">
        <f t="shared" si="3"/>
        <v>-5.3238213704030866</v>
      </c>
      <c r="I66" s="157">
        <f>IF(H66="","",MATCH('2.1 Calculations Modal shape 1'!H66,'1.4 Input - Spec. damp. ratio'!$B$14:$B$26))</f>
        <v>2</v>
      </c>
      <c r="J66" s="165">
        <f ca="1">IF(D66="","",TREND(OFFSET('1.4 Input - Spec. damp. ratio'!$B$14,I66-1,D66,2,1),OFFSET('1.4 Input - Spec. damp. ratio'!$B$14,I66-1,0,2,1),H66))</f>
        <v>1.0942726606416981</v>
      </c>
      <c r="K66" s="165">
        <f t="shared" ca="1" si="1"/>
        <v>1.0942726606416981</v>
      </c>
      <c r="L66" s="165">
        <f ca="1">IF(B66="","",TREND(OFFSET('1.2.1 Input - Modal shape 1'!$C$10,MATCH(B66,'1.2.1 Input - Modal shape 1'!$D$10:$D$156)-1,0,2,1),OFFSET('1.2.1 Input - Modal shape 1'!$D$10,MATCH(B66,'1.2.1 Input - Modal shape 1'!$D$10:$D$156)-1,0,2,1),B66))</f>
        <v>-9.6361822991196909E-4</v>
      </c>
      <c r="M66" s="166">
        <f t="shared" ca="1" si="4"/>
        <v>-9.6361822991196909E-4</v>
      </c>
      <c r="N66" s="167">
        <f>IF('1.5 Input - COSPIN results'!F72="","",'1.5 Input - COSPIN results'!F72)</f>
        <v>1433575.350613852</v>
      </c>
      <c r="O66" s="167">
        <f t="shared" ca="1" si="6"/>
        <v>14.566529370158571</v>
      </c>
      <c r="Q66" s="73"/>
      <c r="R66" s="146"/>
    </row>
    <row r="67" spans="1:18">
      <c r="A67" s="161">
        <v>58</v>
      </c>
      <c r="B67" s="162">
        <f>IF('1.5 Input - COSPIN results'!B73="","",ABS('1.5 Input - COSPIN results'!B73))</f>
        <v>40.844999999999985</v>
      </c>
      <c r="C67" s="162">
        <f t="shared" si="5"/>
        <v>-84.574999999999989</v>
      </c>
      <c r="D67" s="157">
        <f>IF(B67="","",LOOKUP(B67+0.0001,'1.3 Input - Soil profile'!$C$9:$C$20,'1.3 Input - Soil profile'!$B$9:$B$20))</f>
        <v>6</v>
      </c>
      <c r="E67" s="157">
        <f>IF(B67="","",LOOKUP(B67+0.0001,'1.3 Input - Soil profile'!$C$9:$C$20,'1.3 Input - Soil profile'!$E$9:$E$20))</f>
        <v>0.3</v>
      </c>
      <c r="F67" s="163">
        <f>IF(B67="","",LOOKUP(B67+0.0001,'1.3 Input - Soil profile'!$C$9:$C$20,'1.3 Input - Soil profile'!$F$9:$F$20))</f>
        <v>2.5</v>
      </c>
      <c r="G67" s="164">
        <f>IF('1.5 Input - COSPIN results'!C73="","",(1+E67)/(F67*$B$2)*ABS('1.5 Input - COSPIN results'!C73)*100)</f>
        <v>5.5683416483112962E-4</v>
      </c>
      <c r="H67" s="165">
        <f t="shared" si="3"/>
        <v>-5.2542741262307535</v>
      </c>
      <c r="I67" s="157">
        <f>IF(H67="","",MATCH('2.1 Calculations Modal shape 1'!H67,'1.4 Input - Spec. damp. ratio'!$B$14:$B$26))</f>
        <v>3</v>
      </c>
      <c r="J67" s="165">
        <f ca="1">IF(D67="","",TREND(OFFSET('1.4 Input - Spec. damp. ratio'!$B$14,I67-1,D67,2,1),OFFSET('1.4 Input - Spec. damp. ratio'!$B$14,I67-1,0,2,1),H67))</f>
        <v>1.1310639272542251</v>
      </c>
      <c r="K67" s="165">
        <f t="shared" ca="1" si="1"/>
        <v>1.1310639272542251</v>
      </c>
      <c r="L67" s="165">
        <f ca="1">IF(B67="","",TREND(OFFSET('1.2.1 Input - Modal shape 1'!$C$10,MATCH(B67,'1.2.1 Input - Modal shape 1'!$D$10:$D$156)-1,0,2,1),OFFSET('1.2.1 Input - Modal shape 1'!$D$10,MATCH(B67,'1.2.1 Input - Modal shape 1'!$D$10:$D$156)-1,0,2,1),B67))</f>
        <v>-1.1104145527080318E-3</v>
      </c>
      <c r="M67" s="166">
        <f t="shared" ca="1" si="4"/>
        <v>-1.1104145527080318E-3</v>
      </c>
      <c r="N67" s="167">
        <f>IF('1.5 Input - COSPIN results'!F73="","",'1.5 Input - COSPIN results'!F73)</f>
        <v>1455343.0079415068</v>
      </c>
      <c r="O67" s="167">
        <f t="shared" ca="1" si="6"/>
        <v>20.296577209270833</v>
      </c>
      <c r="Q67" s="73"/>
      <c r="R67" s="146"/>
    </row>
    <row r="68" spans="1:18">
      <c r="A68" s="161">
        <v>59</v>
      </c>
      <c r="B68" s="162">
        <f>IF('1.5 Input - COSPIN results'!B74="","",ABS('1.5 Input - COSPIN results'!B74))</f>
        <v>41.619999999999983</v>
      </c>
      <c r="C68" s="162">
        <f t="shared" si="5"/>
        <v>-85.34999999999998</v>
      </c>
      <c r="D68" s="157">
        <f>IF(B68="","",LOOKUP(B68+0.0001,'1.3 Input - Soil profile'!$C$9:$C$20,'1.3 Input - Soil profile'!$B$9:$B$20))</f>
        <v>6</v>
      </c>
      <c r="E68" s="157">
        <f>IF(B68="","",LOOKUP(B68+0.0001,'1.3 Input - Soil profile'!$C$9:$C$20,'1.3 Input - Soil profile'!$E$9:$E$20))</f>
        <v>0.3</v>
      </c>
      <c r="F68" s="163">
        <f>IF(B68="","",LOOKUP(B68+0.0001,'1.3 Input - Soil profile'!$C$9:$C$20,'1.3 Input - Soil profile'!$F$9:$F$20))</f>
        <v>2.5</v>
      </c>
      <c r="G68" s="164">
        <f>IF('1.5 Input - COSPIN results'!C74="","",(1+E68)/(F68*$B$2)*ABS('1.5 Input - COSPIN results'!C74)*100)</f>
        <v>6.2270288553847928E-4</v>
      </c>
      <c r="H68" s="165">
        <f t="shared" si="3"/>
        <v>-5.205719121799822</v>
      </c>
      <c r="I68" s="157">
        <f>IF(H68="","",MATCH('2.1 Calculations Modal shape 1'!H68,'1.4 Input - Spec. damp. ratio'!$B$14:$B$26))</f>
        <v>3</v>
      </c>
      <c r="J68" s="165">
        <f ca="1">IF(D68="","",TREND(OFFSET('1.4 Input - Spec. damp. ratio'!$B$14,I68-1,D68,2,1),OFFSET('1.4 Input - Spec. damp. ratio'!$B$14,I68-1,0,2,1),H68))</f>
        <v>1.1633231739275236</v>
      </c>
      <c r="K68" s="165">
        <f t="shared" ca="1" si="1"/>
        <v>1.1633231739275236</v>
      </c>
      <c r="L68" s="165">
        <f ca="1">IF(B68="","",TREND(OFFSET('1.2.1 Input - Modal shape 1'!$C$10,MATCH(B68,'1.2.1 Input - Modal shape 1'!$D$10:$D$156)-1,0,2,1),OFFSET('1.2.1 Input - Modal shape 1'!$D$10,MATCH(B68,'1.2.1 Input - Modal shape 1'!$D$10:$D$156)-1,0,2,1),B68))</f>
        <v>-1.2270317852651636E-3</v>
      </c>
      <c r="M68" s="166">
        <f t="shared" ca="1" si="4"/>
        <v>-1.2270317852651636E-3</v>
      </c>
      <c r="N68" s="167">
        <f>IF('1.5 Input - COSPIN results'!F74="","",'1.5 Input - COSPIN results'!F74)</f>
        <v>1453650.1953402043</v>
      </c>
      <c r="O68" s="167">
        <f t="shared" ca="1" si="6"/>
        <v>25.460792432289406</v>
      </c>
      <c r="Q68" s="73"/>
      <c r="R68" s="146"/>
    </row>
    <row r="69" spans="1:18">
      <c r="A69" s="161">
        <v>60</v>
      </c>
      <c r="B69" s="162">
        <f>IF('1.5 Input - COSPIN results'!B75="","",ABS('1.5 Input - COSPIN results'!B75))</f>
        <v>42.394999999999982</v>
      </c>
      <c r="C69" s="162">
        <f t="shared" si="5"/>
        <v>-86.124999999999972</v>
      </c>
      <c r="D69" s="157">
        <f>IF(B69="","",LOOKUP(B69+0.0001,'1.3 Input - Soil profile'!$C$9:$C$20,'1.3 Input - Soil profile'!$B$9:$B$20))</f>
        <v>6</v>
      </c>
      <c r="E69" s="157">
        <f>IF(B69="","",LOOKUP(B69+0.0001,'1.3 Input - Soil profile'!$C$9:$C$20,'1.3 Input - Soil profile'!$E$9:$E$20))</f>
        <v>0.3</v>
      </c>
      <c r="F69" s="163">
        <f>IF(B69="","",LOOKUP(B69+0.0001,'1.3 Input - Soil profile'!$C$9:$C$20,'1.3 Input - Soil profile'!$F$9:$F$20))</f>
        <v>2.5</v>
      </c>
      <c r="G69" s="164">
        <f>IF('1.5 Input - COSPIN results'!C75="","",(1+E69)/(F69*$B$2)*ABS('1.5 Input - COSPIN results'!C75)*100)</f>
        <v>6.7432902547212299E-4</v>
      </c>
      <c r="H69" s="165">
        <f t="shared" si="3"/>
        <v>-5.171128146372479</v>
      </c>
      <c r="I69" s="157">
        <f>IF(H69="","",MATCH('2.1 Calculations Modal shape 1'!H69,'1.4 Input - Spec. damp. ratio'!$B$14:$B$26))</f>
        <v>3</v>
      </c>
      <c r="J69" s="165">
        <f ca="1">IF(D69="","",TREND(OFFSET('1.4 Input - Spec. damp. ratio'!$B$14,I69-1,D69,2,1),OFFSET('1.4 Input - Spec. damp. ratio'!$B$14,I69-1,0,2,1),H69))</f>
        <v>1.1863049205478533</v>
      </c>
      <c r="K69" s="165">
        <f t="shared" ca="1" si="1"/>
        <v>1.1863049205478533</v>
      </c>
      <c r="L69" s="165">
        <f ca="1">IF(B69="","",TREND(OFFSET('1.2.1 Input - Modal shape 1'!$C$10,MATCH(B69,'1.2.1 Input - Modal shape 1'!$D$10:$D$156)-1,0,2,1),OFFSET('1.2.1 Input - Modal shape 1'!$D$10,MATCH(B69,'1.2.1 Input - Modal shape 1'!$D$10:$D$156)-1,0,2,1),B69))</f>
        <v>-1.3177121547200874E-3</v>
      </c>
      <c r="M69" s="166">
        <f t="shared" ca="1" si="4"/>
        <v>-1.3177121547200874E-3</v>
      </c>
      <c r="N69" s="167">
        <f>IF('1.5 Input - COSPIN results'!F75="","",'1.5 Input - COSPIN results'!F75)</f>
        <v>1451938.8291559808</v>
      </c>
      <c r="O69" s="167">
        <f t="shared" ca="1" si="6"/>
        <v>29.907888671225859</v>
      </c>
      <c r="Q69" s="73"/>
      <c r="R69" s="146"/>
    </row>
    <row r="70" spans="1:18">
      <c r="A70" s="161">
        <v>61</v>
      </c>
      <c r="B70" s="162">
        <f>IF('1.5 Input - COSPIN results'!B76="","",ABS('1.5 Input - COSPIN results'!B76))</f>
        <v>43.16999999999998</v>
      </c>
      <c r="C70" s="162">
        <f t="shared" si="5"/>
        <v>-86.899999999999977</v>
      </c>
      <c r="D70" s="157">
        <f>IF(B70="","",LOOKUP(B70+0.0001,'1.3 Input - Soil profile'!$C$9:$C$20,'1.3 Input - Soil profile'!$B$9:$B$20))</f>
        <v>6</v>
      </c>
      <c r="E70" s="157">
        <f>IF(B70="","",LOOKUP(B70+0.0001,'1.3 Input - Soil profile'!$C$9:$C$20,'1.3 Input - Soil profile'!$E$9:$E$20))</f>
        <v>0.3</v>
      </c>
      <c r="F70" s="163">
        <f>IF(B70="","",LOOKUP(B70+0.0001,'1.3 Input - Soil profile'!$C$9:$C$20,'1.3 Input - Soil profile'!$F$9:$F$20))</f>
        <v>2.5</v>
      </c>
      <c r="G70" s="164">
        <f>IF('1.5 Input - COSPIN results'!C76="","",(1+E70)/(F70*$B$2)*ABS('1.5 Input - COSPIN results'!C76)*100)</f>
        <v>7.1379660657967282E-4</v>
      </c>
      <c r="H70" s="165">
        <f t="shared" si="3"/>
        <v>-5.1464255210304364</v>
      </c>
      <c r="I70" s="157">
        <f>IF(H70="","",MATCH('2.1 Calculations Modal shape 1'!H70,'1.4 Input - Spec. damp. ratio'!$B$14:$B$26))</f>
        <v>3</v>
      </c>
      <c r="J70" s="165">
        <f ca="1">IF(D70="","",TREND(OFFSET('1.4 Input - Spec. damp. ratio'!$B$14,I70-1,D70,2,1),OFFSET('1.4 Input - Spec. damp. ratio'!$B$14,I70-1,0,2,1),H70))</f>
        <v>1.202716989576095</v>
      </c>
      <c r="K70" s="165">
        <f t="shared" ca="1" si="1"/>
        <v>1.202716989576095</v>
      </c>
      <c r="L70" s="165">
        <f ca="1">IF(B70="","",TREND(OFFSET('1.2.1 Input - Modal shape 1'!$C$10,MATCH(B70,'1.2.1 Input - Modal shape 1'!$D$10:$D$156)-1,0,2,1),OFFSET('1.2.1 Input - Modal shape 1'!$D$10,MATCH(B70,'1.2.1 Input - Modal shape 1'!$D$10:$D$156)-1,0,2,1),B70))</f>
        <v>-1.3863301678157902E-3</v>
      </c>
      <c r="M70" s="166">
        <f t="shared" ca="1" si="4"/>
        <v>-1.3863301678157902E-3</v>
      </c>
      <c r="N70" s="167">
        <f>IF('1.5 Input - COSPIN results'!F76="","",'1.5 Input - COSPIN results'!F76)</f>
        <v>1501617.6843448225</v>
      </c>
      <c r="O70" s="167">
        <f t="shared" ca="1" si="6"/>
        <v>34.71012423443068</v>
      </c>
      <c r="Q70" s="73"/>
      <c r="R70" s="146"/>
    </row>
    <row r="71" spans="1:18">
      <c r="A71" s="161">
        <v>62</v>
      </c>
      <c r="B71" s="162">
        <f>IF('1.5 Input - COSPIN results'!B77="","",ABS('1.5 Input - COSPIN results'!B77))</f>
        <v>43.999999999999979</v>
      </c>
      <c r="C71" s="162">
        <f t="shared" si="5"/>
        <v>-87.729999999999976</v>
      </c>
      <c r="D71" s="157">
        <f>IF(B71="","",LOOKUP(B71,'1.3 Input - Soil profile'!$C$9:$C$20,'1.3 Input - Soil profile'!$B$9:$B$20))</f>
        <v>6</v>
      </c>
      <c r="E71" s="157">
        <f>IF(B71="","",LOOKUP(B71+0.0001,'1.3 Input - Soil profile'!$C$9:$C$20,'1.3 Input - Soil profile'!$E$9:$E$20))</f>
        <v>0.3</v>
      </c>
      <c r="F71" s="163">
        <f>IF(B71="","",LOOKUP(B71+0.0001,'1.3 Input - Soil profile'!$C$9:$C$20,'1.3 Input - Soil profile'!$F$9:$F$20))</f>
        <v>2.5</v>
      </c>
      <c r="G71" s="164">
        <f>IF('1.5 Input - COSPIN results'!C77="","",(1+E71)/(F71*$B$2)*ABS('1.5 Input - COSPIN results'!C77)*100)</f>
        <v>7.3057046473020326E-4</v>
      </c>
      <c r="H71" s="165">
        <f t="shared" si="3"/>
        <v>-5.1363378892880407</v>
      </c>
      <c r="I71" s="157">
        <f>IF(H71="","",MATCH('2.1 Calculations Modal shape 1'!H71,'1.4 Input - Spec. damp. ratio'!$B$14:$B$26))</f>
        <v>3</v>
      </c>
      <c r="J71" s="165">
        <f ca="1">IF(D71="","",TREND(OFFSET('1.4 Input - Spec. damp. ratio'!$B$14,I71-1,D71,2,1),OFFSET('1.4 Input - Spec. damp. ratio'!$B$14,I71-1,0,2,1),H71))</f>
        <v>1.2094190670352831</v>
      </c>
      <c r="K71" s="165">
        <f t="shared" ca="1" si="1"/>
        <v>1.2094190670352831</v>
      </c>
      <c r="L71" s="165">
        <f ca="1">IF(B71="","",TREND(OFFSET('1.2.1 Input - Modal shape 1'!$C$10,MATCH(B71,'1.2.1 Input - Modal shape 1'!$D$10:$D$156)-1,0,2,1),OFFSET('1.2.1 Input - Modal shape 1'!$D$10,MATCH(B71,'1.2.1 Input - Modal shape 1'!$D$10:$D$156)-1,0,2,1),B71))</f>
        <v>-1.4068863029296308E-3</v>
      </c>
      <c r="M71" s="166">
        <f t="shared" ca="1" si="4"/>
        <v>-1.4068863029296308E-3</v>
      </c>
      <c r="N71" s="167">
        <f>IF('1.5 Input - COSPIN results'!F77="","",'1.5 Input - COSPIN results'!F77)</f>
        <v>1551030.0598992412</v>
      </c>
      <c r="O71" s="167">
        <f t="shared" ca="1" si="6"/>
        <v>37.129151873284947</v>
      </c>
      <c r="Q71" s="73"/>
      <c r="R71" s="146"/>
    </row>
    <row r="72" spans="1:18">
      <c r="A72" s="161">
        <v>63</v>
      </c>
      <c r="B72" s="162">
        <f>IF('1.5 Input - COSPIN results'!B78="","",ABS('1.5 Input - COSPIN results'!B78))</f>
        <v>44.829999999999984</v>
      </c>
      <c r="C72" s="162">
        <f t="shared" si="5"/>
        <v>-88.559999999999974</v>
      </c>
      <c r="D72" s="157">
        <f>IF(B72="","",LOOKUP(B72,'1.3 Input - Soil profile'!$C$9:$C$20,'1.3 Input - Soil profile'!$B$9:$B$20))</f>
        <v>6</v>
      </c>
      <c r="E72" s="157">
        <f>IF(B72="","",LOOKUP(B72+0.0001,'1.3 Input - Soil profile'!$C$9:$C$20,'1.3 Input - Soil profile'!$E$9:$E$20))</f>
        <v>0.3</v>
      </c>
      <c r="F72" s="163">
        <f>IF(B72="","",LOOKUP(B72+0.0001,'1.3 Input - Soil profile'!$C$9:$C$20,'1.3 Input - Soil profile'!$F$9:$F$20))</f>
        <v>2.5</v>
      </c>
      <c r="G72" s="164">
        <f>IF('1.5 Input - COSPIN results'!C78="","",(1+E72)/(F72*$B$2)*ABS('1.5 Input - COSPIN results'!C78)*100)</f>
        <v>7.3661137498244828E-4</v>
      </c>
      <c r="H72" s="165">
        <f t="shared" si="3"/>
        <v>-5.1327615789185677</v>
      </c>
      <c r="I72" s="157">
        <f>IF(H72="","",MATCH('2.1 Calculations Modal shape 1'!H72,'1.4 Input - Spec. damp. ratio'!$B$14:$B$26))</f>
        <v>3</v>
      </c>
      <c r="J72" s="165">
        <f ca="1">IF(D72="","",TREND(OFFSET('1.4 Input - Spec. damp. ratio'!$B$14,I72-1,D72,2,1),OFFSET('1.4 Input - Spec. damp. ratio'!$B$14,I72-1,0,2,1),H72))</f>
        <v>1.2117951162137612</v>
      </c>
      <c r="K72" s="165">
        <f t="shared" ca="1" si="1"/>
        <v>1.2117951162137612</v>
      </c>
      <c r="L72" s="165">
        <f ca="1">IF(B72="","",TREND(OFFSET('1.2.1 Input - Modal shape 1'!$C$10,MATCH(B72,'1.2.1 Input - Modal shape 1'!$D$10:$D$156)-1,0,2,1),OFFSET('1.2.1 Input - Modal shape 1'!$D$10,MATCH(B72,'1.2.1 Input - Modal shape 1'!$D$10:$D$156)-1,0,2,1),B72))</f>
        <v>-1.4089814952104552E-3</v>
      </c>
      <c r="M72" s="166">
        <f t="shared" ca="1" si="4"/>
        <v>-1.4089814952104552E-3</v>
      </c>
      <c r="N72" s="167">
        <f>IF('1.5 Input - COSPIN results'!F78="","",'1.5 Input - COSPIN results'!F78)</f>
        <v>1548804.0175274289</v>
      </c>
      <c r="O72" s="167">
        <f t="shared" ca="1" si="6"/>
        <v>37.259433121402438</v>
      </c>
      <c r="Q72" s="73"/>
      <c r="R72" s="146"/>
    </row>
    <row r="73" spans="1:18">
      <c r="A73" s="161">
        <v>64</v>
      </c>
      <c r="B73" s="162">
        <f>IF('1.5 Input - COSPIN results'!B79="","",ABS('1.5 Input - COSPIN results'!B79))</f>
        <v>45.659999999999982</v>
      </c>
      <c r="C73" s="162">
        <f t="shared" si="5"/>
        <v>-89.389999999999986</v>
      </c>
      <c r="D73" s="157">
        <f>IF(B73="","",LOOKUP(B73,'1.3 Input - Soil profile'!$C$9:$C$20,'1.3 Input - Soil profile'!$B$9:$B$20))</f>
        <v>6</v>
      </c>
      <c r="E73" s="157">
        <f>IF(B73="","",LOOKUP(B73+0.0001,'1.3 Input - Soil profile'!$C$9:$C$20,'1.3 Input - Soil profile'!$E$9:$E$20))</f>
        <v>0.3</v>
      </c>
      <c r="F73" s="163">
        <f>IF(B73="","",LOOKUP(B73+0.0001,'1.3 Input - Soil profile'!$C$9:$C$20,'1.3 Input - Soil profile'!$F$9:$F$20))</f>
        <v>2.5</v>
      </c>
      <c r="G73" s="164">
        <f>IF('1.5 Input - COSPIN results'!C79="","",(1+E73)/(F73*$B$2)*ABS('1.5 Input - COSPIN results'!C79)*100)</f>
        <v>7.3382550479422607E-4</v>
      </c>
      <c r="H73" s="165">
        <f t="shared" si="3"/>
        <v>-5.1344071980053867</v>
      </c>
      <c r="I73" s="157">
        <f>IF(H73="","",MATCH('2.1 Calculations Modal shape 1'!H73,'1.4 Input - Spec. damp. ratio'!$B$14:$B$26))</f>
        <v>3</v>
      </c>
      <c r="J73" s="165">
        <f ca="1">IF(D73="","",TREND(OFFSET('1.4 Input - Spec. damp. ratio'!$B$14,I73-1,D73,2,1),OFFSET('1.4 Input - Spec. damp. ratio'!$B$14,I73-1,0,2,1),H73))</f>
        <v>1.2107017905581636</v>
      </c>
      <c r="K73" s="165">
        <f t="shared" ca="1" si="1"/>
        <v>1.2107017905581636</v>
      </c>
      <c r="L73" s="165">
        <f ca="1">IF(B73="","",TREND(OFFSET('1.2.1 Input - Modal shape 1'!$C$10,MATCH(B73,'1.2.1 Input - Modal shape 1'!$D$10:$D$156)-1,0,2,1),OFFSET('1.2.1 Input - Modal shape 1'!$D$10,MATCH(B73,'1.2.1 Input - Modal shape 1'!$D$10:$D$156)-1,0,2,1),B73))</f>
        <v>-1.3958996231140499E-3</v>
      </c>
      <c r="M73" s="166">
        <f t="shared" ca="1" si="4"/>
        <v>-1.3958996231140499E-3</v>
      </c>
      <c r="N73" s="167">
        <f>IF('1.5 Input - COSPIN results'!F79="","",'1.5 Input - COSPIN results'!F79)</f>
        <v>1546363.5954493338</v>
      </c>
      <c r="O73" s="167">
        <f t="shared" ca="1" si="6"/>
        <v>36.480197565165476</v>
      </c>
      <c r="Q73" s="73"/>
      <c r="R73" s="146"/>
    </row>
    <row r="74" spans="1:18">
      <c r="A74" s="161">
        <v>65</v>
      </c>
      <c r="B74" s="162">
        <f>IF('1.5 Input - COSPIN results'!B80="","",ABS('1.5 Input - COSPIN results'!B80))</f>
        <v>46.489999999999981</v>
      </c>
      <c r="C74" s="162">
        <f t="shared" ref="C74:C105" si="7">IF(B74="","",$B$1-B74)</f>
        <v>-90.21999999999997</v>
      </c>
      <c r="D74" s="157">
        <f>IF(B74="","",LOOKUP(B74,'1.3 Input - Soil profile'!$C$9:$C$20,'1.3 Input - Soil profile'!$B$9:$B$20))</f>
        <v>6</v>
      </c>
      <c r="E74" s="157">
        <f>IF(B74="","",LOOKUP(B74+0.0001,'1.3 Input - Soil profile'!$C$9:$C$20,'1.3 Input - Soil profile'!$E$9:$E$20))</f>
        <v>0.3</v>
      </c>
      <c r="F74" s="163">
        <f>IF(B74="","",LOOKUP(B74+0.0001,'1.3 Input - Soil profile'!$C$9:$C$20,'1.3 Input - Soil profile'!$F$9:$F$20))</f>
        <v>2.5</v>
      </c>
      <c r="G74" s="164">
        <f>IF('1.5 Input - COSPIN results'!C80="","",(1+E74)/(F74*$B$2)*ABS('1.5 Input - COSPIN results'!C80)*100)</f>
        <v>7.2390126885464232E-4</v>
      </c>
      <c r="H74" s="165">
        <f t="shared" si="3"/>
        <v>-5.1403206621392181</v>
      </c>
      <c r="I74" s="157">
        <f>IF(H74="","",MATCH('2.1 Calculations Modal shape 1'!H74,'1.4 Input - Spec. damp. ratio'!$B$14:$B$26))</f>
        <v>3</v>
      </c>
      <c r="J74" s="165">
        <f ca="1">IF(D74="","",TREND(OFFSET('1.4 Input - Spec. damp. ratio'!$B$14,I74-1,D74,2,1),OFFSET('1.4 Input - Spec. damp. ratio'!$B$14,I74-1,0,2,1),H74))</f>
        <v>1.2067729700293071</v>
      </c>
      <c r="K74" s="165">
        <f t="shared" ref="K74:K109" ca="1" si="8">IF(ISERROR(J74),K73,J74)</f>
        <v>1.2067729700293071</v>
      </c>
      <c r="L74" s="165">
        <f ca="1">IF(B74="","",TREND(OFFSET('1.2.1 Input - Modal shape 1'!$C$10,MATCH(B74,'1.2.1 Input - Modal shape 1'!$D$10:$D$156)-1,0,2,1),OFFSET('1.2.1 Input - Modal shape 1'!$D$10,MATCH(B74,'1.2.1 Input - Modal shape 1'!$D$10:$D$156)-1,0,2,1),B74))</f>
        <v>-1.3700164144085562E-3</v>
      </c>
      <c r="M74" s="166">
        <f t="shared" ca="1" si="4"/>
        <v>-1.3700164144085562E-3</v>
      </c>
      <c r="N74" s="167">
        <f>IF('1.5 Input - COSPIN results'!F80="","",'1.5 Input - COSPIN results'!F80)</f>
        <v>1543683.1850216254</v>
      </c>
      <c r="O74" s="167">
        <f t="shared" ref="O74:O105" ca="1" si="9">IF(B74="","",N74*1000*M74^2*K74/100)</f>
        <v>34.965141381734107</v>
      </c>
      <c r="Q74" s="73"/>
      <c r="R74" s="146"/>
    </row>
    <row r="75" spans="1:18">
      <c r="A75" s="161">
        <v>66</v>
      </c>
      <c r="B75" s="162">
        <f>IF('1.5 Input - COSPIN results'!B81="","",ABS('1.5 Input - COSPIN results'!B81))</f>
        <v>47.319999999999986</v>
      </c>
      <c r="C75" s="162">
        <f t="shared" si="7"/>
        <v>-91.049999999999983</v>
      </c>
      <c r="D75" s="157">
        <f>IF(B75="","",LOOKUP(B75,'1.3 Input - Soil profile'!$C$9:$C$20,'1.3 Input - Soil profile'!$B$9:$B$20))</f>
        <v>6</v>
      </c>
      <c r="E75" s="157">
        <f>IF(B75="","",LOOKUP(B75+0.0001,'1.3 Input - Soil profile'!$C$9:$C$20,'1.3 Input - Soil profile'!$E$9:$E$20))</f>
        <v>0.3</v>
      </c>
      <c r="F75" s="163">
        <f>IF(B75="","",LOOKUP(B75+0.0001,'1.3 Input - Soil profile'!$C$9:$C$20,'1.3 Input - Soil profile'!$F$9:$F$20))</f>
        <v>2.5</v>
      </c>
      <c r="G75" s="164">
        <f>IF('1.5 Input - COSPIN results'!C81="","",(1+E75)/(F75*$B$2)*ABS('1.5 Input - COSPIN results'!C81)*100)</f>
        <v>7.0833010911965999E-4</v>
      </c>
      <c r="H75" s="165">
        <f t="shared" ref="H75:H109" si="10">IF(G75="","",LOG10(G75/100))</f>
        <v>-5.1497642971729469</v>
      </c>
      <c r="I75" s="157">
        <f>IF(H75="","",MATCH('2.1 Calculations Modal shape 1'!H75,'1.4 Input - Spec. damp. ratio'!$B$14:$B$26))</f>
        <v>3</v>
      </c>
      <c r="J75" s="165">
        <f ca="1">IF(D75="","",TREND(OFFSET('1.4 Input - Spec. damp. ratio'!$B$14,I75-1,D75,2,1),OFFSET('1.4 Input - Spec. damp. ratio'!$B$14,I75-1,0,2,1),H75))</f>
        <v>1.2004987547220258</v>
      </c>
      <c r="K75" s="165">
        <f t="shared" ca="1" si="8"/>
        <v>1.2004987547220258</v>
      </c>
      <c r="L75" s="165">
        <f ca="1">IF(B75="","",TREND(OFFSET('1.2.1 Input - Modal shape 1'!$C$10,MATCH(B75,'1.2.1 Input - Modal shape 1'!$D$10:$D$156)-1,0,2,1),OFFSET('1.2.1 Input - Modal shape 1'!$D$10,MATCH(B75,'1.2.1 Input - Modal shape 1'!$D$10:$D$156)-1,0,2,1),B75))</f>
        <v>-1.3346014210279139E-3</v>
      </c>
      <c r="M75" s="166">
        <f t="shared" ref="M75:M109" ca="1" si="11">IF(L75="","",L75)</f>
        <v>-1.3346014210279139E-3</v>
      </c>
      <c r="N75" s="167">
        <f>IF('1.5 Input - COSPIN results'!F81="","",'1.5 Input - COSPIN results'!F81)</f>
        <v>1540743.4337845799</v>
      </c>
      <c r="O75" s="167">
        <f t="shared" ca="1" si="9"/>
        <v>32.945431900259557</v>
      </c>
      <c r="Q75" s="73"/>
      <c r="R75" s="146"/>
    </row>
    <row r="76" spans="1:18">
      <c r="A76" s="161">
        <v>67</v>
      </c>
      <c r="B76" s="162">
        <f>IF('1.5 Input - COSPIN results'!B82="","",ABS('1.5 Input - COSPIN results'!B82))</f>
        <v>48.149999999999984</v>
      </c>
      <c r="C76" s="162">
        <f t="shared" si="7"/>
        <v>-91.879999999999981</v>
      </c>
      <c r="D76" s="157">
        <f>IF(B76="","",LOOKUP(B76,'1.3 Input - Soil profile'!$C$9:$C$20,'1.3 Input - Soil profile'!$B$9:$B$20))</f>
        <v>6</v>
      </c>
      <c r="E76" s="157">
        <f>IF(B76="","",LOOKUP(B76+0.0001,'1.3 Input - Soil profile'!$C$9:$C$20,'1.3 Input - Soil profile'!$E$9:$E$20))</f>
        <v>0.3</v>
      </c>
      <c r="F76" s="163">
        <f>IF(B76="","",LOOKUP(B76+0.0001,'1.3 Input - Soil profile'!$C$9:$C$20,'1.3 Input - Soil profile'!$F$9:$F$20))</f>
        <v>2.5</v>
      </c>
      <c r="G76" s="164">
        <f>IF('1.5 Input - COSPIN results'!C82="","",(1+E76)/(F76*$B$2)*ABS('1.5 Input - COSPIN results'!C82)*100)</f>
        <v>6.8842605484712458E-4</v>
      </c>
      <c r="H76" s="165">
        <f t="shared" si="10"/>
        <v>-5.162142701298861</v>
      </c>
      <c r="I76" s="157">
        <f>IF(H76="","",MATCH('2.1 Calculations Modal shape 1'!H76,'1.4 Input - Spec. damp. ratio'!$B$14:$B$26))</f>
        <v>3</v>
      </c>
      <c r="J76" s="165">
        <f ca="1">IF(D76="","",TREND(OFFSET('1.4 Input - Spec. damp. ratio'!$B$14,I76-1,D76,2,1),OFFSET('1.4 Input - Spec. damp. ratio'!$B$14,I76-1,0,2,1),H76))</f>
        <v>1.192274721034877</v>
      </c>
      <c r="K76" s="165">
        <f t="shared" ca="1" si="8"/>
        <v>1.192274721034877</v>
      </c>
      <c r="L76" s="165">
        <f ca="1">IF(B76="","",TREND(OFFSET('1.2.1 Input - Modal shape 1'!$C$10,MATCH(B76,'1.2.1 Input - Modal shape 1'!$D$10:$D$156)-1,0,2,1),OFFSET('1.2.1 Input - Modal shape 1'!$D$10,MATCH(B76,'1.2.1 Input - Modal shape 1'!$D$10:$D$156)-1,0,2,1),B76))</f>
        <v>-1.2923658547579096E-3</v>
      </c>
      <c r="M76" s="166">
        <f t="shared" ca="1" si="11"/>
        <v>-1.2923658547579096E-3</v>
      </c>
      <c r="N76" s="167">
        <f>IF('1.5 Input - COSPIN results'!F82="","",'1.5 Input - COSPIN results'!F82)</f>
        <v>1537530.0707917323</v>
      </c>
      <c r="O76" s="167">
        <f t="shared" ca="1" si="9"/>
        <v>30.61758305828339</v>
      </c>
      <c r="Q76" s="73"/>
      <c r="R76" s="146"/>
    </row>
    <row r="77" spans="1:18">
      <c r="A77" s="161">
        <v>68</v>
      </c>
      <c r="B77" s="162">
        <f>IF('1.5 Input - COSPIN results'!B83="","",ABS('1.5 Input - COSPIN results'!B83))</f>
        <v>48.979999999999983</v>
      </c>
      <c r="C77" s="162">
        <f t="shared" si="7"/>
        <v>-92.70999999999998</v>
      </c>
      <c r="D77" s="157">
        <f>IF(B77="","",LOOKUP(B77,'1.3 Input - Soil profile'!$C$9:$C$20,'1.3 Input - Soil profile'!$B$9:$B$20))</f>
        <v>6</v>
      </c>
      <c r="E77" s="157">
        <f>IF(B77="","",LOOKUP(B77+0.0001,'1.3 Input - Soil profile'!$C$9:$C$20,'1.3 Input - Soil profile'!$E$9:$E$20))</f>
        <v>0.3</v>
      </c>
      <c r="F77" s="163">
        <f>IF(B77="","",LOOKUP(B77+0.0001,'1.3 Input - Soil profile'!$C$9:$C$20,'1.3 Input - Soil profile'!$F$9:$F$20))</f>
        <v>2.5</v>
      </c>
      <c r="G77" s="164">
        <f>IF('1.5 Input - COSPIN results'!C83="","",(1+E77)/(F77*$B$2)*ABS('1.5 Input - COSPIN results'!C83)*100)</f>
        <v>6.6534405273491496E-4</v>
      </c>
      <c r="H77" s="165">
        <f t="shared" si="10"/>
        <v>-5.1769537207651224</v>
      </c>
      <c r="I77" s="157">
        <f>IF(H77="","",MATCH('2.1 Calculations Modal shape 1'!H77,'1.4 Input - Spec. damp. ratio'!$B$14:$B$26))</f>
        <v>3</v>
      </c>
      <c r="J77" s="165">
        <f ca="1">IF(D77="","",TREND(OFFSET('1.4 Input - Spec. damp. ratio'!$B$14,I77-1,D77,2,1),OFFSET('1.4 Input - Spec. damp. ratio'!$B$14,I77-1,0,2,1),H77))</f>
        <v>1.1824344926990977</v>
      </c>
      <c r="K77" s="165">
        <f t="shared" ca="1" si="8"/>
        <v>1.1824344926990977</v>
      </c>
      <c r="L77" s="165">
        <f ca="1">IF(B77="","",TREND(OFFSET('1.2.1 Input - Modal shape 1'!$C$10,MATCH(B77,'1.2.1 Input - Modal shape 1'!$D$10:$D$156)-1,0,2,1),OFFSET('1.2.1 Input - Modal shape 1'!$D$10,MATCH(B77,'1.2.1 Input - Modal shape 1'!$D$10:$D$156)-1,0,2,1),B77))</f>
        <v>-1.2452249107588261E-3</v>
      </c>
      <c r="M77" s="166">
        <f t="shared" ca="1" si="11"/>
        <v>-1.2452249107588261E-3</v>
      </c>
      <c r="N77" s="167">
        <f>IF('1.5 Input - COSPIN results'!F83="","",'1.5 Input - COSPIN results'!F83)</f>
        <v>1534032.9230458962</v>
      </c>
      <c r="O77" s="167">
        <f t="shared" ca="1" si="9"/>
        <v>28.125961036012541</v>
      </c>
      <c r="Q77" s="73"/>
      <c r="R77" s="146"/>
    </row>
    <row r="78" spans="1:18">
      <c r="A78" s="161">
        <v>69</v>
      </c>
      <c r="B78" s="162">
        <f>IF('1.5 Input - COSPIN results'!B84="","",ABS('1.5 Input - COSPIN results'!B84))</f>
        <v>49.809999999999988</v>
      </c>
      <c r="C78" s="162">
        <f t="shared" si="7"/>
        <v>-93.539999999999992</v>
      </c>
      <c r="D78" s="157">
        <f>IF(B78="","",LOOKUP(B78,'1.3 Input - Soil profile'!$C$9:$C$20,'1.3 Input - Soil profile'!$B$9:$B$20))</f>
        <v>6</v>
      </c>
      <c r="E78" s="157">
        <f>IF(B78="","",LOOKUP(B78+0.0001,'1.3 Input - Soil profile'!$C$9:$C$20,'1.3 Input - Soil profile'!$E$9:$E$20))</f>
        <v>0.3</v>
      </c>
      <c r="F78" s="163">
        <f>IF(B78="","",LOOKUP(B78+0.0001,'1.3 Input - Soil profile'!$C$9:$C$20,'1.3 Input - Soil profile'!$F$9:$F$20))</f>
        <v>2.5</v>
      </c>
      <c r="G78" s="164">
        <f>IF('1.5 Input - COSPIN results'!C84="","",(1+E78)/(F78*$B$2)*ABS('1.5 Input - COSPIN results'!C84)*100)</f>
        <v>6.400970676025548E-4</v>
      </c>
      <c r="H78" s="165">
        <f t="shared" si="10"/>
        <v>-5.1937541623791921</v>
      </c>
      <c r="I78" s="157">
        <f>IF(H78="","",MATCH('2.1 Calculations Modal shape 1'!H78,'1.4 Input - Spec. damp. ratio'!$B$14:$B$26))</f>
        <v>3</v>
      </c>
      <c r="J78" s="165">
        <f ca="1">IF(D78="","",TREND(OFFSET('1.4 Input - Spec. damp. ratio'!$B$14,I78-1,D78,2,1),OFFSET('1.4 Input - Spec. damp. ratio'!$B$14,I78-1,0,2,1),H78))</f>
        <v>1.1712725208982389</v>
      </c>
      <c r="K78" s="165">
        <f t="shared" ca="1" si="8"/>
        <v>1.1712725208982389</v>
      </c>
      <c r="L78" s="165">
        <f ca="1">IF(B78="","",TREND(OFFSET('1.2.1 Input - Modal shape 1'!$C$10,MATCH(B78,'1.2.1 Input - Modal shape 1'!$D$10:$D$156)-1,0,2,1),OFFSET('1.2.1 Input - Modal shape 1'!$D$10,MATCH(B78,'1.2.1 Input - Modal shape 1'!$D$10:$D$156)-1,0,2,1),B78))</f>
        <v>-1.1949877647436965E-3</v>
      </c>
      <c r="M78" s="166">
        <f t="shared" ca="1" si="11"/>
        <v>-1.1949877647436965E-3</v>
      </c>
      <c r="N78" s="167">
        <f>IF('1.5 Input - COSPIN results'!F84="","",'1.5 Input - COSPIN results'!F84)</f>
        <v>1530245.094269204</v>
      </c>
      <c r="O78" s="167">
        <f t="shared" ca="1" si="9"/>
        <v>25.594453903527459</v>
      </c>
      <c r="Q78" s="73"/>
      <c r="R78" s="146"/>
    </row>
    <row r="79" spans="1:18">
      <c r="A79" s="161">
        <v>70</v>
      </c>
      <c r="B79" s="162">
        <f>IF('1.5 Input - COSPIN results'!B85="","",ABS('1.5 Input - COSPIN results'!B85))</f>
        <v>50.639999999999986</v>
      </c>
      <c r="C79" s="162">
        <f t="shared" si="7"/>
        <v>-94.369999999999976</v>
      </c>
      <c r="D79" s="157">
        <f>IF(B79="","",LOOKUP(B79,'1.3 Input - Soil profile'!$C$9:$C$20,'1.3 Input - Soil profile'!$B$9:$B$20))</f>
        <v>6</v>
      </c>
      <c r="E79" s="157">
        <f>IF(B79="","",LOOKUP(B79+0.0001,'1.3 Input - Soil profile'!$C$9:$C$20,'1.3 Input - Soil profile'!$E$9:$E$20))</f>
        <v>0.3</v>
      </c>
      <c r="F79" s="163">
        <f>IF(B79="","",LOOKUP(B79+0.0001,'1.3 Input - Soil profile'!$C$9:$C$20,'1.3 Input - Soil profile'!$F$9:$F$20))</f>
        <v>2.5</v>
      </c>
      <c r="G79" s="164">
        <f>IF('1.5 Input - COSPIN results'!C85="","",(1+E79)/(F79*$B$2)*ABS('1.5 Input - COSPIN results'!C85)*100)</f>
        <v>6.135719639189704E-4</v>
      </c>
      <c r="H79" s="165">
        <f t="shared" si="10"/>
        <v>-5.2121344929206455</v>
      </c>
      <c r="I79" s="157">
        <f>IF(H79="","",MATCH('2.1 Calculations Modal shape 1'!H79,'1.4 Input - Spec. damp. ratio'!$B$14:$B$26))</f>
        <v>3</v>
      </c>
      <c r="J79" s="165">
        <f ca="1">IF(D79="","",TREND(OFFSET('1.4 Input - Spec. damp. ratio'!$B$14,I79-1,D79,2,1),OFFSET('1.4 Input - Spec. damp. ratio'!$B$14,I79-1,0,2,1),H79))</f>
        <v>1.1590608936144449</v>
      </c>
      <c r="K79" s="165">
        <f t="shared" ca="1" si="8"/>
        <v>1.1590608936144449</v>
      </c>
      <c r="L79" s="165">
        <f ca="1">IF(B79="","",TREND(OFFSET('1.2.1 Input - Modal shape 1'!$C$10,MATCH(B79,'1.2.1 Input - Modal shape 1'!$D$10:$D$156)-1,0,2,1),OFFSET('1.2.1 Input - Modal shape 1'!$D$10,MATCH(B79,'1.2.1 Input - Modal shape 1'!$D$10:$D$156)-1,0,2,1),B79))</f>
        <v>-1.1435366137612694E-3</v>
      </c>
      <c r="M79" s="166">
        <f t="shared" ca="1" si="11"/>
        <v>-1.1435366137612694E-3</v>
      </c>
      <c r="N79" s="167">
        <f>IF('1.5 Input - COSPIN results'!F85="","",'1.5 Input - COSPIN results'!F85)</f>
        <v>1526162.2818918845</v>
      </c>
      <c r="O79" s="167">
        <f t="shared" ca="1" si="9"/>
        <v>23.131676924318139</v>
      </c>
      <c r="Q79" s="73"/>
      <c r="R79" s="146"/>
    </row>
    <row r="80" spans="1:18">
      <c r="A80" s="161">
        <v>71</v>
      </c>
      <c r="B80" s="162">
        <f>IF('1.5 Input - COSPIN results'!B86="","",ABS('1.5 Input - COSPIN results'!B86))</f>
        <v>51.469999999999985</v>
      </c>
      <c r="C80" s="162">
        <f t="shared" si="7"/>
        <v>-95.199999999999989</v>
      </c>
      <c r="D80" s="157">
        <f>IF(B80="","",LOOKUP(B80,'1.3 Input - Soil profile'!$C$9:$C$20,'1.3 Input - Soil profile'!$B$9:$B$20))</f>
        <v>6</v>
      </c>
      <c r="E80" s="157">
        <f>IF(B80="","",LOOKUP(B80+0.0001,'1.3 Input - Soil profile'!$C$9:$C$20,'1.3 Input - Soil profile'!$E$9:$E$20))</f>
        <v>0.3</v>
      </c>
      <c r="F80" s="163">
        <f>IF(B80="","",LOOKUP(B80+0.0001,'1.3 Input - Soil profile'!$C$9:$C$20,'1.3 Input - Soil profile'!$F$9:$F$20))</f>
        <v>2.5</v>
      </c>
      <c r="G80" s="164">
        <f>IF('1.5 Input - COSPIN results'!C86="","",(1+E80)/(F80*$B$2)*ABS('1.5 Input - COSPIN results'!C86)*100)</f>
        <v>5.865441872277867E-4</v>
      </c>
      <c r="H80" s="165">
        <f t="shared" si="10"/>
        <v>-5.2316992647993779</v>
      </c>
      <c r="I80" s="157">
        <f>IF(H80="","",MATCH('2.1 Calculations Modal shape 1'!H80,'1.4 Input - Spec. damp. ratio'!$B$14:$B$26))</f>
        <v>3</v>
      </c>
      <c r="J80" s="165">
        <f ca="1">IF(D80="","",TREND(OFFSET('1.4 Input - Spec. damp. ratio'!$B$14,I80-1,D80,2,1),OFFSET('1.4 Input - Spec. damp. ratio'!$B$14,I80-1,0,2,1),H80))</f>
        <v>1.1460623405396402</v>
      </c>
      <c r="K80" s="165">
        <f t="shared" ca="1" si="8"/>
        <v>1.1460623405396402</v>
      </c>
      <c r="L80" s="165">
        <f ca="1">IF(B80="","",TREND(OFFSET('1.2.1 Input - Modal shape 1'!$C$10,MATCH(B80,'1.2.1 Input - Modal shape 1'!$D$10:$D$156)-1,0,2,1),OFFSET('1.2.1 Input - Modal shape 1'!$D$10,MATCH(B80,'1.2.1 Input - Modal shape 1'!$D$10:$D$156)-1,0,2,1),B80))</f>
        <v>-1.0921877786662878E-3</v>
      </c>
      <c r="M80" s="166">
        <f t="shared" ca="1" si="11"/>
        <v>-1.0921877786662878E-3</v>
      </c>
      <c r="N80" s="167">
        <f>IF('1.5 Input - COSPIN results'!F86="","",'1.5 Input - COSPIN results'!F86)</f>
        <v>1521782.2117471956</v>
      </c>
      <c r="O80" s="167">
        <f t="shared" ca="1" si="9"/>
        <v>20.804408387765179</v>
      </c>
      <c r="Q80" s="73"/>
      <c r="R80" s="146"/>
    </row>
    <row r="81" spans="1:18">
      <c r="A81" s="161">
        <v>72</v>
      </c>
      <c r="B81" s="162">
        <f>IF('1.5 Input - COSPIN results'!B87="","",ABS('1.5 Input - COSPIN results'!B87))</f>
        <v>52.29999999999999</v>
      </c>
      <c r="C81" s="162">
        <f t="shared" si="7"/>
        <v>-96.029999999999987</v>
      </c>
      <c r="D81" s="157">
        <f>IF(B81="","",LOOKUP(B81,'1.3 Input - Soil profile'!$C$9:$C$20,'1.3 Input - Soil profile'!$B$9:$B$20))</f>
        <v>6</v>
      </c>
      <c r="E81" s="157">
        <f>IF(B81="","",LOOKUP(B81+0.0001,'1.3 Input - Soil profile'!$C$9:$C$20,'1.3 Input - Soil profile'!$E$9:$E$20))</f>
        <v>0.3</v>
      </c>
      <c r="F81" s="163">
        <f>IF(B81="","",LOOKUP(B81+0.0001,'1.3 Input - Soil profile'!$C$9:$C$20,'1.3 Input - Soil profile'!$F$9:$F$20))</f>
        <v>2.5</v>
      </c>
      <c r="G81" s="164">
        <f>IF('1.5 Input - COSPIN results'!C87="","",(1+E81)/(F81*$B$2)*ABS('1.5 Input - COSPIN results'!C87)*100)</f>
        <v>5.5969127179641585E-4</v>
      </c>
      <c r="H81" s="165">
        <f t="shared" si="10"/>
        <v>-5.2520514657218396</v>
      </c>
      <c r="I81" s="157">
        <f>IF(H81="","",MATCH('2.1 Calculations Modal shape 1'!H81,'1.4 Input - Spec. damp. ratio'!$B$14:$B$26))</f>
        <v>3</v>
      </c>
      <c r="J81" s="165">
        <f ca="1">IF(D81="","",TREND(OFFSET('1.4 Input - Spec. damp. ratio'!$B$14,I81-1,D81,2,1),OFFSET('1.4 Input - Spec. damp. ratio'!$B$14,I81-1,0,2,1),H81))</f>
        <v>1.1325406309322168</v>
      </c>
      <c r="K81" s="165">
        <f t="shared" ca="1" si="8"/>
        <v>1.1325406309322168</v>
      </c>
      <c r="L81" s="165">
        <f ca="1">IF(B81="","",TREND(OFFSET('1.2.1 Input - Modal shape 1'!$C$10,MATCH(B81,'1.2.1 Input - Modal shape 1'!$D$10:$D$156)-1,0,2,1),OFFSET('1.2.1 Input - Modal shape 1'!$D$10,MATCH(B81,'1.2.1 Input - Modal shape 1'!$D$10:$D$156)-1,0,2,1),B81))</f>
        <v>-1.0423299245680777E-3</v>
      </c>
      <c r="M81" s="166">
        <f t="shared" ca="1" si="11"/>
        <v>-1.0423299245680777E-3</v>
      </c>
      <c r="N81" s="167">
        <f>IF('1.5 Input - COSPIN results'!F87="","",'1.5 Input - COSPIN results'!F87)</f>
        <v>1517104.1728466335</v>
      </c>
      <c r="O81" s="167">
        <f t="shared" ca="1" si="9"/>
        <v>18.66721833328705</v>
      </c>
      <c r="Q81" s="73"/>
      <c r="R81" s="146"/>
    </row>
    <row r="82" spans="1:18">
      <c r="A82" s="161">
        <v>73</v>
      </c>
      <c r="B82" s="162">
        <f>IF('1.5 Input - COSPIN results'!B88="","",ABS('1.5 Input - COSPIN results'!B88))</f>
        <v>53.129999999999988</v>
      </c>
      <c r="C82" s="162">
        <f t="shared" si="7"/>
        <v>-96.859999999999985</v>
      </c>
      <c r="D82" s="157">
        <f>IF(B82="","",LOOKUP(B82,'1.3 Input - Soil profile'!$C$9:$C$20,'1.3 Input - Soil profile'!$B$9:$B$20))</f>
        <v>6</v>
      </c>
      <c r="E82" s="157">
        <f>IF(B82="","",LOOKUP(B82+0.0001,'1.3 Input - Soil profile'!$C$9:$C$20,'1.3 Input - Soil profile'!$E$9:$E$20))</f>
        <v>0.3</v>
      </c>
      <c r="F82" s="163">
        <f>IF(B82="","",LOOKUP(B82+0.0001,'1.3 Input - Soil profile'!$C$9:$C$20,'1.3 Input - Soil profile'!$F$9:$F$20))</f>
        <v>2.5</v>
      </c>
      <c r="G82" s="164">
        <f>IF('1.5 Input - COSPIN results'!C88="","",(1+E82)/(F82*$B$2)*ABS('1.5 Input - COSPIN results'!C88)*100)</f>
        <v>5.3360520645262272E-4</v>
      </c>
      <c r="H82" s="165">
        <f t="shared" si="10"/>
        <v>-5.2727799416053509</v>
      </c>
      <c r="I82" s="157">
        <f>IF(H82="","",MATCH('2.1 Calculations Modal shape 1'!H82,'1.4 Input - Spec. damp. ratio'!$B$14:$B$26))</f>
        <v>3</v>
      </c>
      <c r="J82" s="165">
        <f ca="1">IF(D82="","",TREND(OFFSET('1.4 Input - Spec. damp. ratio'!$B$14,I82-1,D82,2,1),OFFSET('1.4 Input - Spec. damp. ratio'!$B$14,I82-1,0,2,1),H82))</f>
        <v>1.1187689296518903</v>
      </c>
      <c r="K82" s="165">
        <f t="shared" ca="1" si="8"/>
        <v>1.1187689296518903</v>
      </c>
      <c r="L82" s="165">
        <f ca="1">IF(B82="","",TREND(OFFSET('1.2.1 Input - Modal shape 1'!$C$10,MATCH(B82,'1.2.1 Input - Modal shape 1'!$D$10:$D$156)-1,0,2,1),OFFSET('1.2.1 Input - Modal shape 1'!$D$10,MATCH(B82,'1.2.1 Input - Modal shape 1'!$D$10:$D$156)-1,0,2,1),B82))</f>
        <v>-9.9505890104040337E-4</v>
      </c>
      <c r="M82" s="166">
        <f t="shared" ca="1" si="11"/>
        <v>-9.9505890104040337E-4</v>
      </c>
      <c r="N82" s="167">
        <f>IF('1.5 Input - COSPIN results'!F88="","",'1.5 Input - COSPIN results'!F88)</f>
        <v>1512128.6369973437</v>
      </c>
      <c r="O82" s="167">
        <f t="shared" ca="1" si="9"/>
        <v>16.750459022677582</v>
      </c>
      <c r="Q82" s="73"/>
      <c r="R82" s="146"/>
    </row>
    <row r="83" spans="1:18">
      <c r="A83" s="161">
        <v>74</v>
      </c>
      <c r="B83" s="162">
        <f>IF('1.5 Input - COSPIN results'!B89="","",ABS('1.5 Input - COSPIN results'!B89))</f>
        <v>53.959999999999994</v>
      </c>
      <c r="C83" s="162">
        <f t="shared" si="7"/>
        <v>-97.69</v>
      </c>
      <c r="D83" s="157">
        <f>IF(B83="","",LOOKUP(B83,'1.3 Input - Soil profile'!$C$9:$C$20,'1.3 Input - Soil profile'!$B$9:$B$20))</f>
        <v>6</v>
      </c>
      <c r="E83" s="157">
        <f>IF(B83="","",LOOKUP(B83+0.0001,'1.3 Input - Soil profile'!$C$9:$C$20,'1.3 Input - Soil profile'!$E$9:$E$20))</f>
        <v>0.3</v>
      </c>
      <c r="F83" s="163">
        <f>IF(B83="","",LOOKUP(B83+0.0001,'1.3 Input - Soil profile'!$C$9:$C$20,'1.3 Input - Soil profile'!$F$9:$F$20))</f>
        <v>2.5</v>
      </c>
      <c r="G83" s="164">
        <f>IF('1.5 Input - COSPIN results'!C89="","",(1+E83)/(F83*$B$2)*ABS('1.5 Input - COSPIN results'!C89)*100)</f>
        <v>5.0880369454366038E-4</v>
      </c>
      <c r="H83" s="165">
        <f t="shared" si="10"/>
        <v>-5.293449743833504</v>
      </c>
      <c r="I83" s="157">
        <f>IF(H83="","",MATCH('2.1 Calculations Modal shape 1'!H83,'1.4 Input - Spec. damp. ratio'!$B$14:$B$26))</f>
        <v>3</v>
      </c>
      <c r="J83" s="165">
        <f ca="1">IF(D83="","",TREND(OFFSET('1.4 Input - Spec. damp. ratio'!$B$14,I83-1,D83,2,1),OFFSET('1.4 Input - Spec. damp. ratio'!$B$14,I83-1,0,2,1),H83))</f>
        <v>1.1050362103043971</v>
      </c>
      <c r="K83" s="165">
        <f t="shared" ca="1" si="8"/>
        <v>1.1050362103043971</v>
      </c>
      <c r="L83" s="165">
        <f ca="1">IF(B83="","",TREND(OFFSET('1.2.1 Input - Modal shape 1'!$C$10,MATCH(B83,'1.2.1 Input - Modal shape 1'!$D$10:$D$156)-1,0,2,1),OFFSET('1.2.1 Input - Modal shape 1'!$D$10,MATCH(B83,'1.2.1 Input - Modal shape 1'!$D$10:$D$156)-1,0,2,1),B83))</f>
        <v>-9.5124315605141186E-4</v>
      </c>
      <c r="M83" s="166">
        <f t="shared" ca="1" si="11"/>
        <v>-9.5124315605141186E-4</v>
      </c>
      <c r="N83" s="167">
        <f>IF('1.5 Input - COSPIN results'!F89="","",'1.5 Input - COSPIN results'!F89)</f>
        <v>1506856.9500507445</v>
      </c>
      <c r="O83" s="167">
        <f t="shared" ca="1" si="9"/>
        <v>15.067167810450371</v>
      </c>
      <c r="Q83" s="73"/>
      <c r="R83" s="146"/>
    </row>
    <row r="84" spans="1:18">
      <c r="A84" s="161">
        <v>75</v>
      </c>
      <c r="B84" s="162">
        <f>IF('1.5 Input - COSPIN results'!B90="","",ABS('1.5 Input - COSPIN results'!B90))</f>
        <v>54.789999999999992</v>
      </c>
      <c r="C84" s="162">
        <f t="shared" si="7"/>
        <v>-98.519999999999982</v>
      </c>
      <c r="D84" s="157">
        <f>IF(B84="","",LOOKUP(B84,'1.3 Input - Soil profile'!$C$9:$C$20,'1.3 Input - Soil profile'!$B$9:$B$20))</f>
        <v>6</v>
      </c>
      <c r="E84" s="157">
        <f>IF(B84="","",LOOKUP(B84+0.0001,'1.3 Input - Soil profile'!$C$9:$C$20,'1.3 Input - Soil profile'!$E$9:$E$20))</f>
        <v>0.3</v>
      </c>
      <c r="F84" s="163">
        <f>IF(B84="","",LOOKUP(B84+0.0001,'1.3 Input - Soil profile'!$C$9:$C$20,'1.3 Input - Soil profile'!$F$9:$F$20))</f>
        <v>2.5</v>
      </c>
      <c r="G84" s="164">
        <f>IF('1.5 Input - COSPIN results'!C90="","",(1+E84)/(F84*$B$2)*ABS('1.5 Input - COSPIN results'!C90)*100)</f>
        <v>4.8574034631904524E-4</v>
      </c>
      <c r="H84" s="165">
        <f t="shared" si="10"/>
        <v>-5.3135958218800692</v>
      </c>
      <c r="I84" s="157">
        <f>IF(H84="","",MATCH('2.1 Calculations Modal shape 1'!H84,'1.4 Input - Spec. damp. ratio'!$B$14:$B$26))</f>
        <v>2</v>
      </c>
      <c r="J84" s="165">
        <f ca="1">IF(D84="","",TREND(OFFSET('1.4 Input - Spec. damp. ratio'!$B$14,I84-1,D84,2,1),OFFSET('1.4 Input - Spec. damp. ratio'!$B$14,I84-1,0,2,1),H84))</f>
        <v>1.0968422812629421</v>
      </c>
      <c r="K84" s="165">
        <f t="shared" ca="1" si="8"/>
        <v>1.0968422812629421</v>
      </c>
      <c r="L84" s="165">
        <f ca="1">IF(B84="","",TREND(OFFSET('1.2.1 Input - Modal shape 1'!$C$10,MATCH(B84,'1.2.1 Input - Modal shape 1'!$D$10:$D$156)-1,0,2,1),OFFSET('1.2.1 Input - Modal shape 1'!$D$10,MATCH(B84,'1.2.1 Input - Modal shape 1'!$D$10:$D$156)-1,0,2,1),B84))</f>
        <v>-9.1191363893776021E-4</v>
      </c>
      <c r="M84" s="166">
        <f t="shared" ca="1" si="11"/>
        <v>-9.1191363893776021E-4</v>
      </c>
      <c r="N84" s="167">
        <f>IF('1.5 Input - COSPIN results'!F90="","",'1.5 Input - COSPIN results'!F90)</f>
        <v>1501291.0833266894</v>
      </c>
      <c r="O84" s="167">
        <f t="shared" ca="1" si="9"/>
        <v>13.693564476291874</v>
      </c>
      <c r="Q84" s="73"/>
      <c r="R84" s="146"/>
    </row>
    <row r="85" spans="1:18">
      <c r="A85" s="161">
        <v>76</v>
      </c>
      <c r="B85" s="162">
        <f>IF('1.5 Input - COSPIN results'!B91="","",ABS('1.5 Input - COSPIN results'!B91))</f>
        <v>55.61999999999999</v>
      </c>
      <c r="C85" s="162">
        <f t="shared" si="7"/>
        <v>-99.35</v>
      </c>
      <c r="D85" s="157">
        <f>IF(B85="","",LOOKUP(B85,'1.3 Input - Soil profile'!$C$9:$C$20,'1.3 Input - Soil profile'!$B$9:$B$20))</f>
        <v>6</v>
      </c>
      <c r="E85" s="157">
        <f>IF(B85="","",LOOKUP(B85+0.0001,'1.3 Input - Soil profile'!$C$9:$C$20,'1.3 Input - Soil profile'!$E$9:$E$20))</f>
        <v>0.3</v>
      </c>
      <c r="F85" s="163">
        <f>IF(B85="","",LOOKUP(B85+0.0001,'1.3 Input - Soil profile'!$C$9:$C$20,'1.3 Input - Soil profile'!$F$9:$F$20))</f>
        <v>2.5</v>
      </c>
      <c r="G85" s="164">
        <f>IF('1.5 Input - COSPIN results'!C91="","",(1+E85)/(F85*$B$2)*ABS('1.5 Input - COSPIN results'!C91)*100)</f>
        <v>4.6481384291486498E-4</v>
      </c>
      <c r="H85" s="165">
        <f t="shared" si="10"/>
        <v>-5.3327209464266403</v>
      </c>
      <c r="I85" s="157">
        <f>IF(H85="","",MATCH('2.1 Calculations Modal shape 1'!H85,'1.4 Input - Spec. damp. ratio'!$B$14:$B$26))</f>
        <v>2</v>
      </c>
      <c r="J85" s="165">
        <f ca="1">IF(D85="","",TREND(OFFSET('1.4 Input - Spec. damp. ratio'!$B$14,I85-1,D85,2,1),OFFSET('1.4 Input - Spec. damp. ratio'!$B$14,I85-1,0,2,1),H85))</f>
        <v>1.0920362491651912</v>
      </c>
      <c r="K85" s="165">
        <f t="shared" ca="1" si="8"/>
        <v>1.0920362491651912</v>
      </c>
      <c r="L85" s="165">
        <f ca="1">IF(B85="","",TREND(OFFSET('1.2.1 Input - Modal shape 1'!$C$10,MATCH(B85,'1.2.1 Input - Modal shape 1'!$D$10:$D$156)-1,0,2,1),OFFSET('1.2.1 Input - Modal shape 1'!$D$10,MATCH(B85,'1.2.1 Input - Modal shape 1'!$D$10:$D$156)-1,0,2,1),B85))</f>
        <v>-8.7804255864946988E-4</v>
      </c>
      <c r="M85" s="166">
        <f t="shared" ca="1" si="11"/>
        <v>-8.7804255864946988E-4</v>
      </c>
      <c r="N85" s="167">
        <f>IF('1.5 Input - COSPIN results'!F91="","",'1.5 Input - COSPIN results'!F91)</f>
        <v>1495433.4352956794</v>
      </c>
      <c r="O85" s="167">
        <f t="shared" ca="1" si="9"/>
        <v>12.590276687197843</v>
      </c>
      <c r="Q85" s="73"/>
      <c r="R85" s="146"/>
    </row>
    <row r="86" spans="1:18">
      <c r="A86" s="161">
        <v>77</v>
      </c>
      <c r="B86" s="162">
        <f>IF('1.5 Input - COSPIN results'!B92="","",ABS('1.5 Input - COSPIN results'!B92))</f>
        <v>56.449999999999989</v>
      </c>
      <c r="C86" s="162">
        <f t="shared" si="7"/>
        <v>-100.17999999999998</v>
      </c>
      <c r="D86" s="157">
        <f>IF(B86="","",LOOKUP(B86,'1.3 Input - Soil profile'!$C$9:$C$20,'1.3 Input - Soil profile'!$B$9:$B$20))</f>
        <v>6</v>
      </c>
      <c r="E86" s="157">
        <f>IF(B86="","",LOOKUP(B86+0.0001,'1.3 Input - Soil profile'!$C$9:$C$20,'1.3 Input - Soil profile'!$E$9:$E$20))</f>
        <v>0.3</v>
      </c>
      <c r="F86" s="163">
        <f>IF(B86="","",LOOKUP(B86+0.0001,'1.3 Input - Soil profile'!$C$9:$C$20,'1.3 Input - Soil profile'!$F$9:$F$20))</f>
        <v>2.5</v>
      </c>
      <c r="G86" s="164">
        <f>IF('1.5 Input - COSPIN results'!C92="","",(1+E86)/(F86*$B$2)*ABS('1.5 Input - COSPIN results'!C92)*100)</f>
        <v>4.4637611065317815E-4</v>
      </c>
      <c r="H86" s="165">
        <f t="shared" si="10"/>
        <v>-5.3502990562056105</v>
      </c>
      <c r="I86" s="157">
        <f>IF(H86="","",MATCH('2.1 Calculations Modal shape 1'!H86,'1.4 Input - Spec. damp. ratio'!$B$14:$B$26))</f>
        <v>2</v>
      </c>
      <c r="J86" s="165">
        <f ca="1">IF(D86="","",TREND(OFFSET('1.4 Input - Spec. damp. ratio'!$B$14,I86-1,D86,2,1),OFFSET('1.4 Input - Spec. damp. ratio'!$B$14,I86-1,0,2,1),H86))</f>
        <v>1.0876189728431571</v>
      </c>
      <c r="K86" s="165">
        <f t="shared" ca="1" si="8"/>
        <v>1.0876189728431571</v>
      </c>
      <c r="L86" s="165">
        <f ca="1">IF(B86="","",TREND(OFFSET('1.2.1 Input - Modal shape 1'!$C$10,MATCH(B86,'1.2.1 Input - Modal shape 1'!$D$10:$D$156)-1,0,2,1),OFFSET('1.2.1 Input - Modal shape 1'!$D$10,MATCH(B86,'1.2.1 Input - Modal shape 1'!$D$10:$D$156)-1,0,2,1),B86))</f>
        <v>-8.5002113021771081E-4</v>
      </c>
      <c r="M86" s="166">
        <f t="shared" ca="1" si="11"/>
        <v>-8.5002113021771081E-4</v>
      </c>
      <c r="N86" s="167">
        <f>IF('1.5 Input - COSPIN results'!F92="","",'1.5 Input - COSPIN results'!F92)</f>
        <v>1489286.6749587096</v>
      </c>
      <c r="O86" s="167">
        <f t="shared" ca="1" si="9"/>
        <v>11.7034666587662</v>
      </c>
      <c r="Q86" s="73"/>
      <c r="R86" s="146"/>
    </row>
    <row r="87" spans="1:18">
      <c r="A87" s="161">
        <v>78</v>
      </c>
      <c r="B87" s="162">
        <f>IF('1.5 Input - COSPIN results'!B93="","",ABS('1.5 Input - COSPIN results'!B93))</f>
        <v>57.279999999999994</v>
      </c>
      <c r="C87" s="162">
        <f t="shared" si="7"/>
        <v>-101.00999999999999</v>
      </c>
      <c r="D87" s="157">
        <f>IF(B87="","",LOOKUP(B87,'1.3 Input - Soil profile'!$C$9:$C$20,'1.3 Input - Soil profile'!$B$9:$B$20))</f>
        <v>6</v>
      </c>
      <c r="E87" s="157">
        <f>IF(B87="","",LOOKUP(B87+0.0001,'1.3 Input - Soil profile'!$C$9:$C$20,'1.3 Input - Soil profile'!$E$9:$E$20))</f>
        <v>0.3</v>
      </c>
      <c r="F87" s="163">
        <f>IF(B87="","",LOOKUP(B87+0.0001,'1.3 Input - Soil profile'!$C$9:$C$20,'1.3 Input - Soil profile'!$F$9:$F$20))</f>
        <v>2.5</v>
      </c>
      <c r="G87" s="164">
        <f>IF('1.5 Input - COSPIN results'!C93="","",(1+E87)/(F87*$B$2)*ABS('1.5 Input - COSPIN results'!C93)*100)</f>
        <v>4.3073954272737126E-4</v>
      </c>
      <c r="H87" s="165">
        <f t="shared" si="10"/>
        <v>-5.3657852573295601</v>
      </c>
      <c r="I87" s="157">
        <f>IF(H87="","",MATCH('2.1 Calculations Modal shape 1'!H87,'1.4 Input - Spec. damp. ratio'!$B$14:$B$26))</f>
        <v>2</v>
      </c>
      <c r="J87" s="165">
        <f ca="1">IF(D87="","",TREND(OFFSET('1.4 Input - Spec. damp. ratio'!$B$14,I87-1,D87,2,1),OFFSET('1.4 Input - Spec. damp. ratio'!$B$14,I87-1,0,2,1),H87))</f>
        <v>1.0837273809482812</v>
      </c>
      <c r="K87" s="165">
        <f t="shared" ca="1" si="8"/>
        <v>1.0837273809482812</v>
      </c>
      <c r="L87" s="165">
        <f ca="1">IF(B87="","",TREND(OFFSET('1.2.1 Input - Modal shape 1'!$C$10,MATCH(B87,'1.2.1 Input - Modal shape 1'!$D$10:$D$156)-1,0,2,1),OFFSET('1.2.1 Input - Modal shape 1'!$D$10,MATCH(B87,'1.2.1 Input - Modal shape 1'!$D$10:$D$156)-1,0,2,1),B87))</f>
        <v>-8.2847057803217571E-4</v>
      </c>
      <c r="M87" s="166">
        <f t="shared" ca="1" si="11"/>
        <v>-8.2847057803217571E-4</v>
      </c>
      <c r="N87" s="167">
        <f>IF('1.5 Input - COSPIN results'!F93="","",'1.5 Input - COSPIN results'!F93)</f>
        <v>1378339.2379449089</v>
      </c>
      <c r="O87" s="167">
        <f t="shared" ca="1" si="9"/>
        <v>10.252513390036214</v>
      </c>
      <c r="Q87" s="73"/>
      <c r="R87" s="146"/>
    </row>
    <row r="88" spans="1:18">
      <c r="A88" s="161">
        <v>79</v>
      </c>
      <c r="B88" s="162">
        <f>IF('1.5 Input - COSPIN results'!B94="","",ABS('1.5 Input - COSPIN results'!B94))</f>
        <v>57.992999999999995</v>
      </c>
      <c r="C88" s="162">
        <f t="shared" si="7"/>
        <v>-101.72299999999998</v>
      </c>
      <c r="D88" s="157">
        <f>IF(B88="","",LOOKUP(B88,'1.3 Input - Soil profile'!$C$9:$C$20,'1.3 Input - Soil profile'!$B$9:$B$20))</f>
        <v>6</v>
      </c>
      <c r="E88" s="157">
        <f>IF(B88="","",LOOKUP(B88+0.0001,'1.3 Input - Soil profile'!$C$9:$C$20,'1.3 Input - Soil profile'!$E$9:$E$20))</f>
        <v>0.3</v>
      </c>
      <c r="F88" s="163">
        <f>IF(B88="","",LOOKUP(B88+0.0001,'1.3 Input - Soil profile'!$C$9:$C$20,'1.3 Input - Soil profile'!$F$9:$F$20))</f>
        <v>2.5</v>
      </c>
      <c r="G88" s="164">
        <f>IF('1.5 Input - COSPIN results'!C94="","",(1+E88)/(F88*$B$2)*ABS('1.5 Input - COSPIN results'!C94)*100)</f>
        <v>4.2517065377874929E-4</v>
      </c>
      <c r="H88" s="165">
        <f t="shared" si="10"/>
        <v>-5.3714367190823822</v>
      </c>
      <c r="I88" s="157">
        <f>IF(H88="","",MATCH('2.1 Calculations Modal shape 1'!H88,'1.4 Input - Spec. damp. ratio'!$B$14:$B$26))</f>
        <v>2</v>
      </c>
      <c r="J88" s="165">
        <f ca="1">IF(D88="","",TREND(OFFSET('1.4 Input - Spec. damp. ratio'!$B$14,I88-1,D88,2,1),OFFSET('1.4 Input - Spec. damp. ratio'!$B$14,I88-1,0,2,1),H88))</f>
        <v>1.0823072016173108</v>
      </c>
      <c r="K88" s="165">
        <f t="shared" ca="1" si="8"/>
        <v>1.0823072016173108</v>
      </c>
      <c r="L88" s="165">
        <f ca="1">IF(B88="","",TREND(OFFSET('1.2.1 Input - Modal shape 1'!$C$10,MATCH(B88,'1.2.1 Input - Modal shape 1'!$D$10:$D$156)-1,0,2,1),OFFSET('1.2.1 Input - Modal shape 1'!$D$10,MATCH(B88,'1.2.1 Input - Modal shape 1'!$D$10:$D$156)-1,0,2,1),B88))</f>
        <v>-8.285148085512337E-4</v>
      </c>
      <c r="M88" s="166">
        <f t="shared" ca="1" si="11"/>
        <v>-8.285148085512337E-4</v>
      </c>
      <c r="N88" s="167">
        <f>IF('1.5 Input - COSPIN results'!F94="","",'1.5 Input - COSPIN results'!F94)</f>
        <v>1268875.4159878085</v>
      </c>
      <c r="O88" s="167">
        <f t="shared" ca="1" si="9"/>
        <v>9.4269256508903823</v>
      </c>
      <c r="Q88" s="73"/>
      <c r="R88" s="146"/>
    </row>
    <row r="89" spans="1:18">
      <c r="A89" s="161">
        <v>80</v>
      </c>
      <c r="B89" s="162">
        <f>IF('1.5 Input - COSPIN results'!B95="","",ABS('1.5 Input - COSPIN results'!B95))</f>
        <v>58.705999999999996</v>
      </c>
      <c r="C89" s="162">
        <f t="shared" si="7"/>
        <v>-102.43599999999999</v>
      </c>
      <c r="D89" s="157">
        <f>IF(B89="","",LOOKUP(B89,'1.3 Input - Soil profile'!$C$9:$C$20,'1.3 Input - Soil profile'!$B$9:$B$20))</f>
        <v>6</v>
      </c>
      <c r="E89" s="157">
        <f>IF(B89="","",LOOKUP(B89+0.0001,'1.3 Input - Soil profile'!$C$9:$C$20,'1.3 Input - Soil profile'!$E$9:$E$20))</f>
        <v>0.3</v>
      </c>
      <c r="F89" s="163">
        <f>IF(B89="","",LOOKUP(B89+0.0001,'1.3 Input - Soil profile'!$C$9:$C$20,'1.3 Input - Soil profile'!$F$9:$F$20))</f>
        <v>2.5</v>
      </c>
      <c r="G89" s="164">
        <f>IF('1.5 Input - COSPIN results'!C95="","",(1+E89)/(F89*$B$2)*ABS('1.5 Input - COSPIN results'!C95)*100)</f>
        <v>4.2159628705723616E-4</v>
      </c>
      <c r="H89" s="165">
        <f t="shared" si="10"/>
        <v>-5.3751032225527551</v>
      </c>
      <c r="I89" s="157">
        <f>IF(H89="","",MATCH('2.1 Calculations Modal shape 1'!H89,'1.4 Input - Spec. damp. ratio'!$B$14:$B$26))</f>
        <v>2</v>
      </c>
      <c r="J89" s="165">
        <f ca="1">IF(D89="","",TREND(OFFSET('1.4 Input - Spec. damp. ratio'!$B$14,I89-1,D89,2,1),OFFSET('1.4 Input - Spec. damp. ratio'!$B$14,I89-1,0,2,1),H89))</f>
        <v>1.0813858307095179</v>
      </c>
      <c r="K89" s="165">
        <f t="shared" ca="1" si="8"/>
        <v>1.0813858307095179</v>
      </c>
      <c r="L89" s="165">
        <f ca="1">IF(B89="","",TREND(OFFSET('1.2.1 Input - Modal shape 1'!$C$10,MATCH(B89,'1.2.1 Input - Modal shape 1'!$D$10:$D$156)-1,0,2,1),OFFSET('1.2.1 Input - Modal shape 1'!$D$10,MATCH(B89,'1.2.1 Input - Modal shape 1'!$D$10:$D$156)-1,0,2,1),B89))</f>
        <v>-8.327722128268504E-4</v>
      </c>
      <c r="M89" s="166">
        <f t="shared" ca="1" si="11"/>
        <v>-8.327722128268504E-4</v>
      </c>
      <c r="N89" s="167">
        <f>IF('1.5 Input - COSPIN results'!F95="","",'1.5 Input - COSPIN results'!F95)</f>
        <v>1263750.331055752</v>
      </c>
      <c r="O89" s="167">
        <f t="shared" ca="1" si="9"/>
        <v>9.4775134263353564</v>
      </c>
      <c r="Q89" s="73"/>
      <c r="R89" s="146"/>
    </row>
    <row r="90" spans="1:18">
      <c r="A90" s="161">
        <v>81</v>
      </c>
      <c r="B90" s="162">
        <f>IF('1.5 Input - COSPIN results'!B96="","",ABS('1.5 Input - COSPIN results'!B96))</f>
        <v>59.418999999999997</v>
      </c>
      <c r="C90" s="162">
        <f t="shared" si="7"/>
        <v>-103.149</v>
      </c>
      <c r="D90" s="157">
        <f>IF(B90="","",LOOKUP(B90,'1.3 Input - Soil profile'!$C$9:$C$20,'1.3 Input - Soil profile'!$B$9:$B$20))</f>
        <v>6</v>
      </c>
      <c r="E90" s="157">
        <f>IF(B90="","",LOOKUP(B90+0.0001,'1.3 Input - Soil profile'!$C$9:$C$20,'1.3 Input - Soil profile'!$E$9:$E$20))</f>
        <v>0.3</v>
      </c>
      <c r="F90" s="163">
        <f>IF(B90="","",LOOKUP(B90+0.0001,'1.3 Input - Soil profile'!$C$9:$C$20,'1.3 Input - Soil profile'!$F$9:$F$20))</f>
        <v>2.5</v>
      </c>
      <c r="G90" s="164">
        <f>IF('1.5 Input - COSPIN results'!C96="","",(1+E90)/(F90*$B$2)*ABS('1.5 Input - COSPIN results'!C96)*100)</f>
        <v>4.201685054153927E-4</v>
      </c>
      <c r="H90" s="165">
        <f t="shared" si="10"/>
        <v>-5.3765765041359685</v>
      </c>
      <c r="I90" s="157">
        <f>IF(H90="","",MATCH('2.1 Calculations Modal shape 1'!H90,'1.4 Input - Spec. damp. ratio'!$B$14:$B$26))</f>
        <v>2</v>
      </c>
      <c r="J90" s="165">
        <f ca="1">IF(D90="","",TREND(OFFSET('1.4 Input - Spec. damp. ratio'!$B$14,I90-1,D90,2,1),OFFSET('1.4 Input - Spec. damp. ratio'!$B$14,I90-1,0,2,1),H90))</f>
        <v>1.0810156036523968</v>
      </c>
      <c r="K90" s="165">
        <f t="shared" ca="1" si="8"/>
        <v>1.0810156036523968</v>
      </c>
      <c r="L90" s="165">
        <f ca="1">IF(B90="","",TREND(OFFSET('1.2.1 Input - Modal shape 1'!$C$10,MATCH(B90,'1.2.1 Input - Modal shape 1'!$D$10:$D$156)-1,0,2,1),OFFSET('1.2.1 Input - Modal shape 1'!$D$10,MATCH(B90,'1.2.1 Input - Modal shape 1'!$D$10:$D$156)-1,0,2,1),B90))</f>
        <v>-8.4272581414509315E-4</v>
      </c>
      <c r="M90" s="166">
        <f t="shared" ca="1" si="11"/>
        <v>-8.4272581414509315E-4</v>
      </c>
      <c r="N90" s="167">
        <f>IF('1.5 Input - COSPIN results'!F96="","",'1.5 Input - COSPIN results'!F96)</f>
        <v>1258450.7515410606</v>
      </c>
      <c r="O90" s="167">
        <f t="shared" ca="1" si="9"/>
        <v>9.66141598857498</v>
      </c>
      <c r="Q90" s="73"/>
      <c r="R90" s="146"/>
    </row>
    <row r="91" spans="1:18">
      <c r="A91" s="161">
        <v>82</v>
      </c>
      <c r="B91" s="162">
        <f>IF('1.5 Input - COSPIN results'!B97="","",ABS('1.5 Input - COSPIN results'!B97))</f>
        <v>60.131999999999998</v>
      </c>
      <c r="C91" s="162">
        <f t="shared" si="7"/>
        <v>-103.86199999999999</v>
      </c>
      <c r="D91" s="157">
        <f>IF(B91="","",LOOKUP(B91,'1.3 Input - Soil profile'!$C$9:$C$20,'1.3 Input - Soil profile'!$B$9:$B$20))</f>
        <v>6</v>
      </c>
      <c r="E91" s="157">
        <f>IF(B91="","",LOOKUP(B91+0.0001,'1.3 Input - Soil profile'!$C$9:$C$20,'1.3 Input - Soil profile'!$E$9:$E$20))</f>
        <v>0.3</v>
      </c>
      <c r="F91" s="163">
        <f>IF(B91="","",LOOKUP(B91+0.0001,'1.3 Input - Soil profile'!$C$9:$C$20,'1.3 Input - Soil profile'!$F$9:$F$20))</f>
        <v>2.5</v>
      </c>
      <c r="G91" s="164">
        <f>IF('1.5 Input - COSPIN results'!C97="","",(1+E91)/(F91*$B$2)*ABS('1.5 Input - COSPIN results'!C97)*100)</f>
        <v>4.210265075571053E-4</v>
      </c>
      <c r="H91" s="165">
        <f t="shared" si="10"/>
        <v>-5.3756905604033456</v>
      </c>
      <c r="I91" s="157">
        <f>IF(H91="","",MATCH('2.1 Calculations Modal shape 1'!H91,'1.4 Input - Spec. damp. ratio'!$B$14:$B$26))</f>
        <v>2</v>
      </c>
      <c r="J91" s="165">
        <f ca="1">IF(D91="","",TREND(OFFSET('1.4 Input - Spec. damp. ratio'!$B$14,I91-1,D91,2,1),OFFSET('1.4 Input - Spec. damp. ratio'!$B$14,I91-1,0,2,1),H91))</f>
        <v>1.0812382361380268</v>
      </c>
      <c r="K91" s="165">
        <f t="shared" ca="1" si="8"/>
        <v>1.0812382361380268</v>
      </c>
      <c r="L91" s="165">
        <f ca="1">IF(B91="","",TREND(OFFSET('1.2.1 Input - Modal shape 1'!$C$10,MATCH(B91,'1.2.1 Input - Modal shape 1'!$D$10:$D$156)-1,0,2,1),OFFSET('1.2.1 Input - Modal shape 1'!$D$10,MATCH(B91,'1.2.1 Input - Modal shape 1'!$D$10:$D$156)-1,0,2,1),B91))</f>
        <v>-8.575621178613243E-4</v>
      </c>
      <c r="M91" s="166">
        <f t="shared" ca="1" si="11"/>
        <v>-8.575621178613243E-4</v>
      </c>
      <c r="N91" s="167">
        <f>IF('1.5 Input - COSPIN results'!F97="","",'1.5 Input - COSPIN results'!F97)</f>
        <v>1227935.8330129897</v>
      </c>
      <c r="O91" s="167">
        <f t="shared" ca="1" si="9"/>
        <v>9.7640106533737718</v>
      </c>
      <c r="Q91" s="73"/>
      <c r="R91" s="146"/>
    </row>
    <row r="92" spans="1:18">
      <c r="A92" s="161">
        <v>83</v>
      </c>
      <c r="B92" s="162">
        <f>IF('1.5 Input - COSPIN results'!B98="","",ABS('1.5 Input - COSPIN results'!B98))</f>
        <v>60.816499999999998</v>
      </c>
      <c r="C92" s="162">
        <f t="shared" si="7"/>
        <v>-104.54649999999999</v>
      </c>
      <c r="D92" s="157">
        <f>IF(B92="","",LOOKUP(B92,'1.3 Input - Soil profile'!$C$9:$C$20,'1.3 Input - Soil profile'!$B$9:$B$20))</f>
        <v>6</v>
      </c>
      <c r="E92" s="157">
        <f>IF(B92="","",LOOKUP(B92+0.0001,'1.3 Input - Soil profile'!$C$9:$C$20,'1.3 Input - Soil profile'!$E$9:$E$20))</f>
        <v>0.3</v>
      </c>
      <c r="F92" s="163">
        <f>IF(B92="","",LOOKUP(B92+0.0001,'1.3 Input - Soil profile'!$C$9:$C$20,'1.3 Input - Soil profile'!$F$9:$F$20))</f>
        <v>2.5</v>
      </c>
      <c r="G92" s="164">
        <f>IF('1.5 Input - COSPIN results'!C98="","",(1+E92)/(F92*$B$2)*ABS('1.5 Input - COSPIN results'!C98)*100)</f>
        <v>4.2623421494635764E-4</v>
      </c>
      <c r="H92" s="165">
        <f t="shared" si="10"/>
        <v>-5.3703516912572331</v>
      </c>
      <c r="I92" s="157">
        <f>IF(H92="","",MATCH('2.1 Calculations Modal shape 1'!H92,'1.4 Input - Spec. damp. ratio'!$B$14:$B$26))</f>
        <v>2</v>
      </c>
      <c r="J92" s="165">
        <f ca="1">IF(D92="","",TREND(OFFSET('1.4 Input - Spec. damp. ratio'!$B$14,I92-1,D92,2,1),OFFSET('1.4 Input - Spec. damp. ratio'!$B$14,I92-1,0,2,1),H92))</f>
        <v>1.0825798627726366</v>
      </c>
      <c r="K92" s="165">
        <f t="shared" ca="1" si="8"/>
        <v>1.0825798627726366</v>
      </c>
      <c r="L92" s="165">
        <f ca="1">IF(B92="","",TREND(OFFSET('1.2.1 Input - Modal shape 1'!$C$10,MATCH(B92,'1.2.1 Input - Modal shape 1'!$D$10:$D$156)-1,0,2,1),OFFSET('1.2.1 Input - Modal shape 1'!$D$10,MATCH(B92,'1.2.1 Input - Modal shape 1'!$D$10:$D$156)-1,0,2,1),B92))</f>
        <v>-8.8238671349898036E-4</v>
      </c>
      <c r="M92" s="166">
        <f t="shared" ca="1" si="11"/>
        <v>-8.8238671349898036E-4</v>
      </c>
      <c r="N92" s="167">
        <f>IF('1.5 Input - COSPIN results'!F98="","",'1.5 Input - COSPIN results'!F98)</f>
        <v>1197692.5331374325</v>
      </c>
      <c r="O92" s="167">
        <f t="shared" ca="1" si="9"/>
        <v>10.095392455576738</v>
      </c>
      <c r="Q92" s="73"/>
      <c r="R92" s="146"/>
    </row>
    <row r="93" spans="1:18">
      <c r="A93" s="161">
        <v>84</v>
      </c>
      <c r="B93" s="162">
        <f>IF('1.5 Input - COSPIN results'!B99="","",ABS('1.5 Input - COSPIN results'!B99))</f>
        <v>61.500999999999998</v>
      </c>
      <c r="C93" s="162">
        <f t="shared" si="7"/>
        <v>-105.23099999999999</v>
      </c>
      <c r="D93" s="157">
        <f>IF(B93="","",LOOKUP(B93,'1.3 Input - Soil profile'!$C$9:$C$20,'1.3 Input - Soil profile'!$B$9:$B$20))</f>
        <v>6</v>
      </c>
      <c r="E93" s="157">
        <f>IF(B93="","",LOOKUP(B93+0.0001,'1.3 Input - Soil profile'!$C$9:$C$20,'1.3 Input - Soil profile'!$E$9:$E$20))</f>
        <v>0.3</v>
      </c>
      <c r="F93" s="163">
        <f>IF(B93="","",LOOKUP(B93+0.0001,'1.3 Input - Soil profile'!$C$9:$C$20,'1.3 Input - Soil profile'!$F$9:$F$20))</f>
        <v>2.5</v>
      </c>
      <c r="G93" s="164">
        <f>IF('1.5 Input - COSPIN results'!C99="","",(1+E93)/(F93*$B$2)*ABS('1.5 Input - COSPIN results'!C99)*100)</f>
        <v>4.333264648362964E-4</v>
      </c>
      <c r="H93" s="165">
        <f t="shared" si="10"/>
        <v>-5.3631847861989863</v>
      </c>
      <c r="I93" s="157">
        <f>IF(H93="","",MATCH('2.1 Calculations Modal shape 1'!H93,'1.4 Input - Spec. damp. ratio'!$B$14:$B$26))</f>
        <v>2</v>
      </c>
      <c r="J93" s="165">
        <f ca="1">IF(D93="","",TREND(OFFSET('1.4 Input - Spec. damp. ratio'!$B$14,I93-1,D93,2,1),OFFSET('1.4 Input - Spec. damp. ratio'!$B$14,I93-1,0,2,1),H93))</f>
        <v>1.084380864155273</v>
      </c>
      <c r="K93" s="165">
        <f ca="1">IF(ISERROR(J93),K92,J93)</f>
        <v>1.084380864155273</v>
      </c>
      <c r="L93" s="165">
        <f ca="1">IF(B93="","",TREND(OFFSET('1.2.1 Input - Modal shape 1'!$C$10,MATCH(B93,'1.2.1 Input - Modal shape 1'!$D$10:$D$156)-1,0,2,1),OFFSET('1.2.1 Input - Modal shape 1'!$D$10,MATCH(B93,'1.2.1 Input - Modal shape 1'!$D$10:$D$156)-1,0,2,1),B93))</f>
        <v>-9.1128918954078326E-4</v>
      </c>
      <c r="M93" s="166">
        <f t="shared" ca="1" si="11"/>
        <v>-9.1128918954078326E-4</v>
      </c>
      <c r="N93" s="167">
        <f>IF('1.5 Input - COSPIN results'!F99="","",'1.5 Input - COSPIN results'!F99)</f>
        <v>1192340.5511419859</v>
      </c>
      <c r="O93" s="167">
        <f t="shared" ca="1" si="9"/>
        <v>10.73728785418295</v>
      </c>
      <c r="Q93" s="73"/>
      <c r="R93" s="146"/>
    </row>
    <row r="94" spans="1:18">
      <c r="A94" s="161">
        <v>85</v>
      </c>
      <c r="B94" s="162">
        <f>IF('1.5 Input - COSPIN results'!B100="","",ABS('1.5 Input - COSPIN results'!B100))</f>
        <v>62.185499999999998</v>
      </c>
      <c r="C94" s="162">
        <f t="shared" si="7"/>
        <v>-105.91549999999999</v>
      </c>
      <c r="D94" s="157">
        <f>IF(B94="","",LOOKUP(B94,'1.3 Input - Soil profile'!$C$9:$C$20,'1.3 Input - Soil profile'!$B$9:$B$20))</f>
        <v>6</v>
      </c>
      <c r="E94" s="157">
        <f>IF(B94="","",LOOKUP(B94+0.0001,'1.3 Input - Soil profile'!$C$9:$C$20,'1.3 Input - Soil profile'!$E$9:$E$20))</f>
        <v>0.3</v>
      </c>
      <c r="F94" s="163">
        <f>IF(B94="","",LOOKUP(B94+0.0001,'1.3 Input - Soil profile'!$C$9:$C$20,'1.3 Input - Soil profile'!$F$9:$F$20))</f>
        <v>2.5</v>
      </c>
      <c r="G94" s="164">
        <f>IF('1.5 Input - COSPIN results'!C100="","",(1+E94)/(F94*$B$2)*ABS('1.5 Input - COSPIN results'!C100)*100)</f>
        <v>4.4238715749279672E-4</v>
      </c>
      <c r="H94" s="165">
        <f t="shared" si="10"/>
        <v>-5.3541974890970465</v>
      </c>
      <c r="I94" s="157">
        <f>IF(H94="","",MATCH('2.1 Calculations Modal shape 1'!H94,'1.4 Input - Spec. damp. ratio'!$B$14:$B$26))</f>
        <v>2</v>
      </c>
      <c r="J94" s="165">
        <f ca="1">IF(D94="","",TREND(OFFSET('1.4 Input - Spec. damp. ratio'!$B$14,I94-1,D94,2,1),OFFSET('1.4 Input - Spec. damp. ratio'!$B$14,I94-1,0,2,1),H94))</f>
        <v>1.086639319426441</v>
      </c>
      <c r="K94" s="165">
        <f t="shared" ca="1" si="8"/>
        <v>1.086639319426441</v>
      </c>
      <c r="L94" s="165">
        <f ca="1">IF(B94="","",TREND(OFFSET('1.2.1 Input - Modal shape 1'!$C$10,MATCH(B94,'1.2.1 Input - Modal shape 1'!$D$10:$D$156)-1,0,2,1),OFFSET('1.2.1 Input - Modal shape 1'!$D$10,MATCH(B94,'1.2.1 Input - Modal shape 1'!$D$10:$D$156)-1,0,2,1),B94))</f>
        <v>-9.4556263822037157E-4</v>
      </c>
      <c r="M94" s="166">
        <f t="shared" ca="1" si="11"/>
        <v>-9.4556263822037157E-4</v>
      </c>
      <c r="N94" s="167">
        <f>IF('1.5 Input - COSPIN results'!F100="","",'1.5 Input - COSPIN results'!F100)</f>
        <v>1186838.5693569251</v>
      </c>
      <c r="O94" s="167">
        <f t="shared" ca="1" si="9"/>
        <v>11.530753139506178</v>
      </c>
      <c r="Q94" s="73"/>
      <c r="R94" s="146"/>
    </row>
    <row r="95" spans="1:18">
      <c r="A95" s="161">
        <v>86</v>
      </c>
      <c r="B95" s="162">
        <f>IF('1.5 Input - COSPIN results'!B101="","",ABS('1.5 Input - COSPIN results'!B101))</f>
        <v>62.87</v>
      </c>
      <c r="C95" s="162">
        <f t="shared" si="7"/>
        <v>-106.6</v>
      </c>
      <c r="D95" s="157">
        <f>IF(B95="","",LOOKUP(B95,'1.3 Input - Soil profile'!$C$9:$C$20,'1.3 Input - Soil profile'!$B$9:$B$20))</f>
        <v>6</v>
      </c>
      <c r="E95" s="157">
        <f>IF(B95="","",LOOKUP(B95+0.0001,'1.3 Input - Soil profile'!$C$9:$C$20,'1.3 Input - Soil profile'!$E$9:$E$20))</f>
        <v>0.3</v>
      </c>
      <c r="F95" s="163">
        <f>IF(B95="","",LOOKUP(B95+0.0001,'1.3 Input - Soil profile'!$C$9:$C$20,'1.3 Input - Soil profile'!$F$9:$F$20))</f>
        <v>2.5</v>
      </c>
      <c r="G95" s="164">
        <f>IF('1.5 Input - COSPIN results'!C101="","",(1+E95)/(F95*$B$2)*ABS('1.5 Input - COSPIN results'!C101)*100)</f>
        <v>4.5349050449372254E-4</v>
      </c>
      <c r="H95" s="165">
        <f t="shared" si="10"/>
        <v>-5.3434318020750062</v>
      </c>
      <c r="I95" s="157">
        <f>IF(H95="","",MATCH('2.1 Calculations Modal shape 1'!H95,'1.4 Input - Spec. damp. ratio'!$B$14:$B$26))</f>
        <v>2</v>
      </c>
      <c r="J95" s="165">
        <f ca="1">IF(D95="","",TREND(OFFSET('1.4 Input - Spec. damp. ratio'!$B$14,I95-1,D95,2,1),OFFSET('1.4 Input - Spec. damp. ratio'!$B$14,I95-1,0,2,1),H95))</f>
        <v>1.0893446736977963</v>
      </c>
      <c r="K95" s="165">
        <f t="shared" ca="1" si="8"/>
        <v>1.0893446736977963</v>
      </c>
      <c r="L95" s="165">
        <f ca="1">L94</f>
        <v>-9.4556263822037157E-4</v>
      </c>
      <c r="M95" s="166">
        <f ca="1">IF(L95="","",L95)</f>
        <v>-9.4556263822037157E-4</v>
      </c>
      <c r="N95" s="167">
        <f>IF('1.5 Input - COSPIN results'!F101="","",'1.5 Input - COSPIN results'!F101)</f>
        <v>590593.61079865077</v>
      </c>
      <c r="O95" s="167">
        <f t="shared" ca="1" si="9"/>
        <v>5.7522091162632378</v>
      </c>
      <c r="Q95" s="73"/>
      <c r="R95" s="146"/>
    </row>
    <row r="96" spans="1:18">
      <c r="A96" s="161">
        <v>87</v>
      </c>
      <c r="B96" s="162" t="str">
        <f>IF('1.5 Input - COSPIN results'!B102="","",ABS('1.5 Input - COSPIN results'!B102))</f>
        <v/>
      </c>
      <c r="C96" s="162" t="str">
        <f t="shared" si="7"/>
        <v/>
      </c>
      <c r="D96" s="157" t="str">
        <f>IF(B96="","",LOOKUP(B96,'1.3 Input - Soil profile'!$C$9:$C$20,'1.3 Input - Soil profile'!$B$9:$B$20))</f>
        <v/>
      </c>
      <c r="E96" s="157" t="str">
        <f>IF(B96="","",LOOKUP(B96+0.0001,'1.3 Input - Soil profile'!$C$9:$C$20,'1.3 Input - Soil profile'!$E$9:$E$20))</f>
        <v/>
      </c>
      <c r="F96" s="163" t="str">
        <f>IF(B96="","",LOOKUP(B96+0.0001,'1.3 Input - Soil profile'!$C$9:$C$20,'1.3 Input - Soil profile'!$F$9:$F$20))</f>
        <v/>
      </c>
      <c r="G96" s="164" t="str">
        <f>IF('1.5 Input - COSPIN results'!C102="","",(1+E96)/(F96*$B$2)*ABS('1.5 Input - COSPIN results'!C102)*100)</f>
        <v/>
      </c>
      <c r="H96" s="165" t="str">
        <f t="shared" si="10"/>
        <v/>
      </c>
      <c r="I96" s="157" t="str">
        <f>IF(H96="","",MATCH('2.1 Calculations Modal shape 1'!H96,'1.4 Input - Spec. damp. ratio'!$B$14:$B$26))</f>
        <v/>
      </c>
      <c r="J96" s="165" t="str">
        <f ca="1">IF(D96="","",TREND(OFFSET('1.4 Input - Spec. damp. ratio'!$B$14,I96-1,D96,2,1),OFFSET('1.4 Input - Spec. damp. ratio'!$B$14,I96-1,0,2,1),H96))</f>
        <v/>
      </c>
      <c r="K96" s="165" t="str">
        <f t="shared" ca="1" si="8"/>
        <v/>
      </c>
      <c r="L96" s="165" t="str">
        <f ca="1">IF(B96="","",TREND(OFFSET('1.2.1 Input - Modal shape 1'!$C$10,MATCH(B96,'1.2.1 Input - Modal shape 1'!$D$10:$D$156)-1,0,2,1),OFFSET('1.2.1 Input - Modal shape 1'!$D$10,MATCH(B96,'1.2.1 Input - Modal shape 1'!$D$10:$D$156)-1,0,2,1),B96))</f>
        <v/>
      </c>
      <c r="M96" s="166" t="str">
        <f t="shared" ca="1" si="11"/>
        <v/>
      </c>
      <c r="N96" s="167" t="str">
        <f>IF('1.5 Input - COSPIN results'!F102="","",'1.5 Input - COSPIN results'!F102)</f>
        <v/>
      </c>
      <c r="O96" s="167" t="str">
        <f t="shared" si="9"/>
        <v/>
      </c>
      <c r="Q96" s="73"/>
      <c r="R96" s="146"/>
    </row>
    <row r="97" spans="1:18">
      <c r="A97" s="161">
        <v>88</v>
      </c>
      <c r="B97" s="162" t="str">
        <f>IF('1.5 Input - COSPIN results'!B103="","",ABS('1.5 Input - COSPIN results'!B103))</f>
        <v/>
      </c>
      <c r="C97" s="162" t="str">
        <f t="shared" si="7"/>
        <v/>
      </c>
      <c r="D97" s="157" t="str">
        <f>IF(B97="","",LOOKUP(B97,'1.3 Input - Soil profile'!$C$9:$C$20,'1.3 Input - Soil profile'!$B$9:$B$20))</f>
        <v/>
      </c>
      <c r="E97" s="157" t="str">
        <f>IF(B97="","",LOOKUP(B97+0.0001,'1.3 Input - Soil profile'!$C$9:$C$20,'1.3 Input - Soil profile'!$E$9:$E$20))</f>
        <v/>
      </c>
      <c r="F97" s="163" t="str">
        <f>IF(B97="","",LOOKUP(B97+0.0001,'1.3 Input - Soil profile'!$C$9:$C$20,'1.3 Input - Soil profile'!$F$9:$F$20))</f>
        <v/>
      </c>
      <c r="G97" s="164" t="str">
        <f>IF('1.5 Input - COSPIN results'!C103="","",(1+E97)/(F97*$B$2)*ABS('1.5 Input - COSPIN results'!C103)*100)</f>
        <v/>
      </c>
      <c r="H97" s="165" t="str">
        <f t="shared" si="10"/>
        <v/>
      </c>
      <c r="I97" s="157" t="str">
        <f>IF(H97="","",MATCH('2.1 Calculations Modal shape 1'!H97,'1.4 Input - Spec. damp. ratio'!$B$14:$B$26))</f>
        <v/>
      </c>
      <c r="J97" s="165" t="str">
        <f ca="1">IF(D97="","",TREND(OFFSET('1.4 Input - Spec. damp. ratio'!$B$14,I97-1,D97,2,1),OFFSET('1.4 Input - Spec. damp. ratio'!$B$14,I97-1,0,2,1),H97))</f>
        <v/>
      </c>
      <c r="K97" s="165" t="str">
        <f t="shared" ca="1" si="8"/>
        <v/>
      </c>
      <c r="L97" s="165" t="str">
        <f ca="1">IF(B97="","",TREND(OFFSET('1.2.1 Input - Modal shape 1'!$C$10,MATCH(B97,'1.2.1 Input - Modal shape 1'!$D$10:$D$156)-1,0,2,1),OFFSET('1.2.1 Input - Modal shape 1'!$D$10,MATCH(B97,'1.2.1 Input - Modal shape 1'!$D$10:$D$156)-1,0,2,1),B97))</f>
        <v/>
      </c>
      <c r="M97" s="166" t="str">
        <f t="shared" ca="1" si="11"/>
        <v/>
      </c>
      <c r="N97" s="167" t="str">
        <f>IF('1.5 Input - COSPIN results'!F103="","",'1.5 Input - COSPIN results'!F103)</f>
        <v/>
      </c>
      <c r="O97" s="167" t="str">
        <f t="shared" si="9"/>
        <v/>
      </c>
      <c r="Q97" s="73"/>
      <c r="R97" s="146"/>
    </row>
    <row r="98" spans="1:18">
      <c r="A98" s="161">
        <v>89</v>
      </c>
      <c r="B98" s="162" t="str">
        <f>IF('1.5 Input - COSPIN results'!B104="","",ABS('1.5 Input - COSPIN results'!B104))</f>
        <v/>
      </c>
      <c r="C98" s="162" t="str">
        <f t="shared" si="7"/>
        <v/>
      </c>
      <c r="D98" s="157" t="str">
        <f>IF(B98="","",LOOKUP(B98,'1.3 Input - Soil profile'!$C$9:$C$20,'1.3 Input - Soil profile'!$B$9:$B$20))</f>
        <v/>
      </c>
      <c r="E98" s="157" t="str">
        <f>IF(B98="","",LOOKUP(B98+0.0001,'1.3 Input - Soil profile'!$C$9:$C$20,'1.3 Input - Soil profile'!$E$9:$E$20))</f>
        <v/>
      </c>
      <c r="F98" s="163" t="str">
        <f>IF(B98="","",LOOKUP(B98+0.0001,'1.3 Input - Soil profile'!$C$9:$C$20,'1.3 Input - Soil profile'!$F$9:$F$20))</f>
        <v/>
      </c>
      <c r="G98" s="164" t="str">
        <f>IF('1.5 Input - COSPIN results'!C104="","",(1+E98)/(F98*$B$2)*ABS('1.5 Input - COSPIN results'!C104)*100)</f>
        <v/>
      </c>
      <c r="H98" s="165" t="str">
        <f t="shared" si="10"/>
        <v/>
      </c>
      <c r="I98" s="157" t="str">
        <f>IF(H98="","",MATCH('2.1 Calculations Modal shape 1'!H98,'1.4 Input - Spec. damp. ratio'!$B$14:$B$26))</f>
        <v/>
      </c>
      <c r="J98" s="165" t="str">
        <f ca="1">IF(D98="","",TREND(OFFSET('1.4 Input - Spec. damp. ratio'!$B$14,I98-1,D98,2,1),OFFSET('1.4 Input - Spec. damp. ratio'!$B$14,I98-1,0,2,1),H98))</f>
        <v/>
      </c>
      <c r="K98" s="165" t="str">
        <f t="shared" ca="1" si="8"/>
        <v/>
      </c>
      <c r="L98" s="165" t="str">
        <f ca="1">IF(B98="","",TREND(OFFSET('1.2.1 Input - Modal shape 1'!$C$10,MATCH(B98,'1.2.1 Input - Modal shape 1'!$D$10:$D$156)-1,0,2,1),OFFSET('1.2.1 Input - Modal shape 1'!$D$10,MATCH(B98,'1.2.1 Input - Modal shape 1'!$D$10:$D$156)-1,0,2,1),B98))</f>
        <v/>
      </c>
      <c r="M98" s="166" t="str">
        <f t="shared" ca="1" si="11"/>
        <v/>
      </c>
      <c r="N98" s="167" t="str">
        <f>IF('1.5 Input - COSPIN results'!F104="","",'1.5 Input - COSPIN results'!F104)</f>
        <v/>
      </c>
      <c r="O98" s="167" t="str">
        <f t="shared" si="9"/>
        <v/>
      </c>
      <c r="Q98" s="73"/>
      <c r="R98" s="146"/>
    </row>
    <row r="99" spans="1:18">
      <c r="A99" s="161">
        <v>90</v>
      </c>
      <c r="B99" s="162" t="str">
        <f>IF('1.5 Input - COSPIN results'!B105="","",ABS('1.5 Input - COSPIN results'!B105))</f>
        <v/>
      </c>
      <c r="C99" s="162" t="str">
        <f t="shared" si="7"/>
        <v/>
      </c>
      <c r="D99" s="157" t="str">
        <f>IF(B99="","",LOOKUP(B99,'1.3 Input - Soil profile'!$C$9:$C$20,'1.3 Input - Soil profile'!$B$9:$B$20))</f>
        <v/>
      </c>
      <c r="E99" s="157" t="str">
        <f>IF(B99="","",LOOKUP(B99+0.0001,'1.3 Input - Soil profile'!$C$9:$C$20,'1.3 Input - Soil profile'!$E$9:$E$20))</f>
        <v/>
      </c>
      <c r="F99" s="163" t="str">
        <f>IF(B99="","",LOOKUP(B99+0.0001,'1.3 Input - Soil profile'!$C$9:$C$20,'1.3 Input - Soil profile'!$F$9:$F$20))</f>
        <v/>
      </c>
      <c r="G99" s="164" t="str">
        <f>IF('1.5 Input - COSPIN results'!C105="","",(1+E99)/(F99*$B$2)*ABS('1.5 Input - COSPIN results'!C105)*100)</f>
        <v/>
      </c>
      <c r="H99" s="165" t="str">
        <f t="shared" si="10"/>
        <v/>
      </c>
      <c r="I99" s="157" t="str">
        <f>IF(H99="","",MATCH('2.1 Calculations Modal shape 1'!H99,'1.4 Input - Spec. damp. ratio'!$B$14:$B$26))</f>
        <v/>
      </c>
      <c r="J99" s="165" t="str">
        <f ca="1">IF(D99="","",TREND(OFFSET('1.4 Input - Spec. damp. ratio'!$B$14,I99-1,D99,2,1),OFFSET('1.4 Input - Spec. damp. ratio'!$B$14,I99-1,0,2,1),H99))</f>
        <v/>
      </c>
      <c r="K99" s="165" t="str">
        <f t="shared" ca="1" si="8"/>
        <v/>
      </c>
      <c r="L99" s="165" t="str">
        <f ca="1">IF(B99="","",TREND(OFFSET('1.2.1 Input - Modal shape 1'!$C$10,MATCH(B99,'1.2.1 Input - Modal shape 1'!$D$10:$D$156)-1,0,2,1),OFFSET('1.2.1 Input - Modal shape 1'!$D$10,MATCH(B99,'1.2.1 Input - Modal shape 1'!$D$10:$D$156)-1,0,2,1),B99))</f>
        <v/>
      </c>
      <c r="M99" s="166" t="str">
        <f t="shared" ca="1" si="11"/>
        <v/>
      </c>
      <c r="N99" s="167" t="str">
        <f>IF('1.5 Input - COSPIN results'!F105="","",'1.5 Input - COSPIN results'!F105)</f>
        <v/>
      </c>
      <c r="O99" s="167" t="str">
        <f t="shared" si="9"/>
        <v/>
      </c>
      <c r="Q99" s="73"/>
      <c r="R99" s="146"/>
    </row>
    <row r="100" spans="1:18">
      <c r="A100" s="161">
        <v>91</v>
      </c>
      <c r="B100" s="162" t="str">
        <f>IF('1.5 Input - COSPIN results'!B106="","",ABS('1.5 Input - COSPIN results'!B106))</f>
        <v/>
      </c>
      <c r="C100" s="162" t="str">
        <f t="shared" si="7"/>
        <v/>
      </c>
      <c r="D100" s="157" t="str">
        <f>IF(B100="","",LOOKUP(B100,'1.3 Input - Soil profile'!$C$9:$C$20,'1.3 Input - Soil profile'!$B$9:$B$20))</f>
        <v/>
      </c>
      <c r="E100" s="157" t="str">
        <f>IF(B100="","",LOOKUP(B100+0.0001,'1.3 Input - Soil profile'!$C$9:$C$20,'1.3 Input - Soil profile'!$E$9:$E$20))</f>
        <v/>
      </c>
      <c r="F100" s="163" t="str">
        <f>IF(B100="","",LOOKUP(B100+0.0001,'1.3 Input - Soil profile'!$C$9:$C$20,'1.3 Input - Soil profile'!$F$9:$F$20))</f>
        <v/>
      </c>
      <c r="G100" s="164" t="str">
        <f>IF('1.5 Input - COSPIN results'!C106="","",(1+E100)/(F100*$B$2)*ABS('1.5 Input - COSPIN results'!C106)*100)</f>
        <v/>
      </c>
      <c r="H100" s="165" t="str">
        <f t="shared" si="10"/>
        <v/>
      </c>
      <c r="I100" s="157" t="str">
        <f>IF(H100="","",MATCH('2.1 Calculations Modal shape 1'!H100,'1.4 Input - Spec. damp. ratio'!$B$14:$B$26))</f>
        <v/>
      </c>
      <c r="J100" s="165" t="str">
        <f ca="1">IF(D100="","",TREND(OFFSET('1.4 Input - Spec. damp. ratio'!$B$14,I100-1,D100,2,1),OFFSET('1.4 Input - Spec. damp. ratio'!$B$14,I100-1,0,2,1),H100))</f>
        <v/>
      </c>
      <c r="K100" s="165" t="str">
        <f t="shared" ca="1" si="8"/>
        <v/>
      </c>
      <c r="L100" s="165" t="str">
        <f ca="1">IF(B100="","",TREND(OFFSET('1.2.1 Input - Modal shape 1'!$C$10,MATCH(B100,'1.2.1 Input - Modal shape 1'!$D$10:$D$156)-1,0,2,1),OFFSET('1.2.1 Input - Modal shape 1'!$D$10,MATCH(B100,'1.2.1 Input - Modal shape 1'!$D$10:$D$156)-1,0,2,1),B100))</f>
        <v/>
      </c>
      <c r="M100" s="166" t="str">
        <f t="shared" ca="1" si="11"/>
        <v/>
      </c>
      <c r="N100" s="167" t="str">
        <f>IF('1.5 Input - COSPIN results'!F106="","",'1.5 Input - COSPIN results'!F106)</f>
        <v/>
      </c>
      <c r="O100" s="167" t="str">
        <f t="shared" si="9"/>
        <v/>
      </c>
      <c r="Q100" s="187"/>
      <c r="R100" s="146"/>
    </row>
    <row r="101" spans="1:18">
      <c r="A101" s="161">
        <v>92</v>
      </c>
      <c r="B101" s="162" t="str">
        <f>IF('1.5 Input - COSPIN results'!B107="","",ABS('1.5 Input - COSPIN results'!B107))</f>
        <v/>
      </c>
      <c r="C101" s="162" t="str">
        <f t="shared" si="7"/>
        <v/>
      </c>
      <c r="D101" s="157" t="str">
        <f>IF(B101="","",LOOKUP(B101,'1.3 Input - Soil profile'!$C$9:$C$20,'1.3 Input - Soil profile'!$B$9:$B$20))</f>
        <v/>
      </c>
      <c r="E101" s="157" t="str">
        <f>IF(B101="","",LOOKUP(B101+0.0001,'1.3 Input - Soil profile'!$C$9:$C$20,'1.3 Input - Soil profile'!$E$9:$E$20))</f>
        <v/>
      </c>
      <c r="F101" s="163" t="str">
        <f>IF(B101="","",LOOKUP(B101+0.0001,'1.3 Input - Soil profile'!$C$9:$C$20,'1.3 Input - Soil profile'!$F$9:$F$20))</f>
        <v/>
      </c>
      <c r="G101" s="164" t="str">
        <f>IF('1.5 Input - COSPIN results'!C107="","",(1+E101)/(F101*$B$2)*ABS('1.5 Input - COSPIN results'!C107)*100)</f>
        <v/>
      </c>
      <c r="H101" s="165" t="str">
        <f t="shared" si="10"/>
        <v/>
      </c>
      <c r="I101" s="157" t="str">
        <f>IF(H101="","",MATCH('2.1 Calculations Modal shape 1'!H101,'1.4 Input - Spec. damp. ratio'!$B$14:$B$26))</f>
        <v/>
      </c>
      <c r="J101" s="165" t="str">
        <f ca="1">IF(D101="","",TREND(OFFSET('1.4 Input - Spec. damp. ratio'!$B$14,I101-1,D101,2,1),OFFSET('1.4 Input - Spec. damp. ratio'!$B$14,I101-1,0,2,1),H101))</f>
        <v/>
      </c>
      <c r="K101" s="165" t="str">
        <f t="shared" ca="1" si="8"/>
        <v/>
      </c>
      <c r="L101" s="165" t="str">
        <f ca="1">IF(B101="","",TREND(OFFSET('1.2.1 Input - Modal shape 1'!$C$10,MATCH(B101,'1.2.1 Input - Modal shape 1'!$D$10:$D$156)-1,0,2,1),OFFSET('1.2.1 Input - Modal shape 1'!$D$10,MATCH(B101,'1.2.1 Input - Modal shape 1'!$D$10:$D$156)-1,0,2,1),B101))</f>
        <v/>
      </c>
      <c r="M101" s="166" t="str">
        <f t="shared" ca="1" si="11"/>
        <v/>
      </c>
      <c r="N101" s="167" t="str">
        <f>IF('1.5 Input - COSPIN results'!F107="","",'1.5 Input - COSPIN results'!F107)</f>
        <v/>
      </c>
      <c r="O101" s="167" t="str">
        <f t="shared" si="9"/>
        <v/>
      </c>
      <c r="P101" t="str">
        <f ca="1">IF(B101="","",FORECAST(B101,OFFSET('1.2.1 Input - Modal shape 1'!C$10:C$137,MATCH(B101,'1.2.1 Input - Modal shape 1'!D$10:D$137,1)-1,0,2),OFFSET('1.2.1 Input - Modal shape 1'!D$10:D$137,MATCH(B101,'1.2.1 Input - Modal shape 1'!D$10:D$137,1)-1,0,2)))</f>
        <v/>
      </c>
      <c r="Q101" s="73" t="str">
        <f ca="1">IF(B101="","",TREND(OFFSET('1.2.1 Input - Modal shape 1'!$C$10,MATCH(B101,'1.2.1 Input - Modal shape 1'!$D$10:$D$137)-1,0,2,1),OFFSET('1.2.1 Input - Modal shape 1'!$D$10,MATCH(B101,'1.2.1 Input - Modal shape 1'!$D$10:$D$137)-1,0,2,1),B101))</f>
        <v/>
      </c>
      <c r="R101" s="146"/>
    </row>
    <row r="102" spans="1:18">
      <c r="A102" s="161">
        <v>93</v>
      </c>
      <c r="B102" s="162" t="str">
        <f>IF('1.5 Input - COSPIN results'!B108="","",ABS('1.5 Input - COSPIN results'!B108))</f>
        <v/>
      </c>
      <c r="C102" s="162" t="str">
        <f t="shared" si="7"/>
        <v/>
      </c>
      <c r="D102" s="157" t="str">
        <f>IF(B102="","",LOOKUP(B102,'1.3 Input - Soil profile'!$C$9:$C$20,'1.3 Input - Soil profile'!$B$9:$B$20))</f>
        <v/>
      </c>
      <c r="E102" s="157" t="str">
        <f>IF(B102="","",LOOKUP(B102+0.0001,'1.3 Input - Soil profile'!$C$9:$C$20,'1.3 Input - Soil profile'!$E$9:$E$20))</f>
        <v/>
      </c>
      <c r="F102" s="163" t="str">
        <f>IF(B102="","",LOOKUP(B102+0.0001,'1.3 Input - Soil profile'!$C$9:$C$20,'1.3 Input - Soil profile'!$F$9:$F$20))</f>
        <v/>
      </c>
      <c r="G102" s="164" t="str">
        <f>IF('1.5 Input - COSPIN results'!C108="","",(1+E102)/(F102*$B$2)*ABS('1.5 Input - COSPIN results'!C108)*100)</f>
        <v/>
      </c>
      <c r="H102" s="165" t="str">
        <f t="shared" si="10"/>
        <v/>
      </c>
      <c r="I102" s="157" t="str">
        <f>IF(H102="","",MATCH('2.1 Calculations Modal shape 1'!H102,'1.4 Input - Spec. damp. ratio'!$B$14:$B$26))</f>
        <v/>
      </c>
      <c r="J102" s="165" t="str">
        <f ca="1">IF(D102="","",TREND(OFFSET('1.4 Input - Spec. damp. ratio'!$B$14,I102-1,D102,2,1),OFFSET('1.4 Input - Spec. damp. ratio'!$B$14,I102-1,0,2,1),H102))</f>
        <v/>
      </c>
      <c r="K102" s="165" t="str">
        <f t="shared" ca="1" si="8"/>
        <v/>
      </c>
      <c r="L102" s="165" t="str">
        <f ca="1">IF(B102="","",TREND(OFFSET('1.2.1 Input - Modal shape 1'!$C$10,MATCH(B102,'1.2.1 Input - Modal shape 1'!$D$10:$D$156)-1,0,2,1),OFFSET('1.2.1 Input - Modal shape 1'!$D$10,MATCH(B102,'1.2.1 Input - Modal shape 1'!$D$10:$D$156)-1,0,2,1),B102))</f>
        <v/>
      </c>
      <c r="M102" s="166" t="str">
        <f t="shared" ca="1" si="11"/>
        <v/>
      </c>
      <c r="N102" s="167" t="str">
        <f>IF('1.5 Input - COSPIN results'!F108="","",'1.5 Input - COSPIN results'!F108)</f>
        <v/>
      </c>
      <c r="O102" s="167" t="str">
        <f t="shared" si="9"/>
        <v/>
      </c>
      <c r="P102" t="str">
        <f ca="1">IF(B102="","",FORECAST(B102,OFFSET('1.2.1 Input - Modal shape 1'!C$10:C$137,MATCH(B102,'1.2.1 Input - Modal shape 1'!D$10:D$137,1)-1,0,2),OFFSET('1.2.1 Input - Modal shape 1'!D$10:D$137,MATCH(B102,'1.2.1 Input - Modal shape 1'!D$10:D$137,1)-1,0,2)))</f>
        <v/>
      </c>
      <c r="Q102" s="73" t="str">
        <f ca="1">IF(B102="","",TREND(OFFSET('1.2.1 Input - Modal shape 1'!$C$10,MATCH(B102,'1.2.1 Input - Modal shape 1'!$D$10:$D$137)-1,0,2,1),OFFSET('1.2.1 Input - Modal shape 1'!$D$10,MATCH(B102,'1.2.1 Input - Modal shape 1'!$D$10:$D$137)-1,0,2,1),B102))</f>
        <v/>
      </c>
      <c r="R102" s="146"/>
    </row>
    <row r="103" spans="1:18">
      <c r="A103" s="161">
        <v>94</v>
      </c>
      <c r="B103" s="162" t="str">
        <f>IF('1.5 Input - COSPIN results'!B109="","",ABS('1.5 Input - COSPIN results'!B109))</f>
        <v/>
      </c>
      <c r="C103" s="162" t="str">
        <f t="shared" si="7"/>
        <v/>
      </c>
      <c r="D103" s="157" t="str">
        <f>IF(B103="","",LOOKUP(B103,'1.3 Input - Soil profile'!$C$9:$C$20,'1.3 Input - Soil profile'!$B$9:$B$20))</f>
        <v/>
      </c>
      <c r="E103" s="157" t="str">
        <f>IF(B103="","",LOOKUP(B103+0.0001,'1.3 Input - Soil profile'!$C$9:$C$20,'1.3 Input - Soil profile'!$E$9:$E$20))</f>
        <v/>
      </c>
      <c r="F103" s="163" t="str">
        <f>IF(B103="","",LOOKUP(B103+0.0001,'1.3 Input - Soil profile'!$C$9:$C$20,'1.3 Input - Soil profile'!$F$9:$F$20))</f>
        <v/>
      </c>
      <c r="G103" s="164" t="str">
        <f>IF('1.5 Input - COSPIN results'!C109="","",(1+E103)/(F103*$B$2)*ABS('1.5 Input - COSPIN results'!C109)*100)</f>
        <v/>
      </c>
      <c r="H103" s="165" t="str">
        <f t="shared" si="10"/>
        <v/>
      </c>
      <c r="I103" s="157" t="str">
        <f>IF(H103="","",MATCH('2.1 Calculations Modal shape 1'!H103,'1.4 Input - Spec. damp. ratio'!$B$14:$B$26))</f>
        <v/>
      </c>
      <c r="J103" s="165" t="str">
        <f ca="1">IF(D103="","",TREND(OFFSET('1.4 Input - Spec. damp. ratio'!$B$14,I103-1,D103,2,1),OFFSET('1.4 Input - Spec. damp. ratio'!$B$14,I103-1,0,2,1),H103))</f>
        <v/>
      </c>
      <c r="K103" s="165" t="str">
        <f t="shared" ca="1" si="8"/>
        <v/>
      </c>
      <c r="L103" s="165" t="str">
        <f ca="1">IF(B103="","",TREND(OFFSET('1.2.1 Input - Modal shape 1'!$C$10,MATCH(B103,'1.2.1 Input - Modal shape 1'!$D$10:$D$156)-1,0,2,1),OFFSET('1.2.1 Input - Modal shape 1'!$D$10,MATCH(B103,'1.2.1 Input - Modal shape 1'!$D$10:$D$156)-1,0,2,1),B103))</f>
        <v/>
      </c>
      <c r="M103" s="166" t="str">
        <f t="shared" ca="1" si="11"/>
        <v/>
      </c>
      <c r="N103" s="167" t="str">
        <f>IF('1.5 Input - COSPIN results'!F109="","",'1.5 Input - COSPIN results'!F109)</f>
        <v/>
      </c>
      <c r="O103" s="167" t="str">
        <f t="shared" si="9"/>
        <v/>
      </c>
      <c r="P103" t="str">
        <f ca="1">IF(B103="","",FORECAST(B103,OFFSET('1.2.1 Input - Modal shape 1'!C$10:C$137,MATCH(B103,'1.2.1 Input - Modal shape 1'!D$10:D$137,1)-1,0,2),OFFSET('1.2.1 Input - Modal shape 1'!D$10:D$137,MATCH(B103,'1.2.1 Input - Modal shape 1'!D$10:D$137,1)-1,0,2)))</f>
        <v/>
      </c>
      <c r="Q103" s="73" t="str">
        <f ca="1">IF(B103="","",TREND(OFFSET('1.2.1 Input - Modal shape 1'!$C$10,MATCH(B103,'1.2.1 Input - Modal shape 1'!$D$10:$D$137)-1,0,2,1),OFFSET('1.2.1 Input - Modal shape 1'!$D$10,MATCH(B103,'1.2.1 Input - Modal shape 1'!$D$10:$D$137)-1,0,2,1),B103))</f>
        <v/>
      </c>
      <c r="R103" s="146"/>
    </row>
    <row r="104" spans="1:18">
      <c r="A104" s="161">
        <v>95</v>
      </c>
      <c r="B104" s="162" t="str">
        <f>IF('1.5 Input - COSPIN results'!B110="","",ABS('1.5 Input - COSPIN results'!B110))</f>
        <v/>
      </c>
      <c r="C104" s="162" t="str">
        <f t="shared" si="7"/>
        <v/>
      </c>
      <c r="D104" s="157" t="str">
        <f>IF(B104="","",LOOKUP(B104,'1.3 Input - Soil profile'!$C$9:$C$20,'1.3 Input - Soil profile'!$B$9:$B$20))</f>
        <v/>
      </c>
      <c r="E104" s="157" t="str">
        <f>IF(B104="","",LOOKUP(B104+0.0001,'1.3 Input - Soil profile'!$C$9:$C$20,'1.3 Input - Soil profile'!$E$9:$E$20))</f>
        <v/>
      </c>
      <c r="F104" s="163" t="str">
        <f>IF(B104="","",LOOKUP(B104+0.0001,'1.3 Input - Soil profile'!$C$9:$C$20,'1.3 Input - Soil profile'!$F$9:$F$20))</f>
        <v/>
      </c>
      <c r="G104" s="164" t="str">
        <f>IF('1.5 Input - COSPIN results'!C110="","",(1+E104)/(F104*$B$2)*ABS('1.5 Input - COSPIN results'!C110)*100)</f>
        <v/>
      </c>
      <c r="H104" s="165" t="str">
        <f t="shared" si="10"/>
        <v/>
      </c>
      <c r="I104" s="157" t="str">
        <f>IF(H104="","",MATCH('2.1 Calculations Modal shape 1'!H104,'1.4 Input - Spec. damp. ratio'!$B$14:$B$26))</f>
        <v/>
      </c>
      <c r="J104" s="165" t="str">
        <f ca="1">IF(D104="","",TREND(OFFSET('1.4 Input - Spec. damp. ratio'!$B$14,I104-1,D104,2,1),OFFSET('1.4 Input - Spec. damp. ratio'!$B$14,I104-1,0,2,1),H104))</f>
        <v/>
      </c>
      <c r="K104" s="165" t="str">
        <f t="shared" ca="1" si="8"/>
        <v/>
      </c>
      <c r="L104" s="165" t="str">
        <f ca="1">IF(B104="","",TREND(OFFSET('1.2.1 Input - Modal shape 1'!$C$10,MATCH(B104,'1.2.1 Input - Modal shape 1'!$D$10:$D$156)-1,0,2,1),OFFSET('1.2.1 Input - Modal shape 1'!$D$10,MATCH(B104,'1.2.1 Input - Modal shape 1'!$D$10:$D$156)-1,0,2,1),B104))</f>
        <v/>
      </c>
      <c r="M104" s="166" t="str">
        <f t="shared" ca="1" si="11"/>
        <v/>
      </c>
      <c r="N104" s="167" t="str">
        <f>IF('1.5 Input - COSPIN results'!F110="","",'1.5 Input - COSPIN results'!F110)</f>
        <v/>
      </c>
      <c r="O104" s="167" t="str">
        <f t="shared" si="9"/>
        <v/>
      </c>
      <c r="P104" t="str">
        <f ca="1">IF(B104="","",FORECAST(B104,OFFSET('1.2.1 Input - Modal shape 1'!C$10:C$137,MATCH(B104,'1.2.1 Input - Modal shape 1'!D$10:D$137,1)-1,0,2),OFFSET('1.2.1 Input - Modal shape 1'!D$10:D$137,MATCH(B104,'1.2.1 Input - Modal shape 1'!D$10:D$137,1)-1,0,2)))</f>
        <v/>
      </c>
      <c r="Q104" s="73" t="str">
        <f ca="1">IF(B104="","",TREND(OFFSET('1.2.1 Input - Modal shape 1'!$C$10,MATCH(B104,'1.2.1 Input - Modal shape 1'!$D$10:$D$137)-1,0,2,1),OFFSET('1.2.1 Input - Modal shape 1'!$D$10,MATCH(B104,'1.2.1 Input - Modal shape 1'!$D$10:$D$137)-1,0,2,1),B104))</f>
        <v/>
      </c>
      <c r="R104" s="146"/>
    </row>
    <row r="105" spans="1:18">
      <c r="A105" s="161">
        <v>96</v>
      </c>
      <c r="B105" s="162" t="str">
        <f>IF('1.5 Input - COSPIN results'!B111="","",ABS('1.5 Input - COSPIN results'!B111))</f>
        <v/>
      </c>
      <c r="C105" s="162" t="str">
        <f t="shared" si="7"/>
        <v/>
      </c>
      <c r="D105" s="157" t="str">
        <f>IF(B105="","",LOOKUP(B105,'1.3 Input - Soil profile'!$C$9:$C$20,'1.3 Input - Soil profile'!$B$9:$B$20))</f>
        <v/>
      </c>
      <c r="E105" s="157" t="str">
        <f>IF(B105="","",LOOKUP(B105+0.0001,'1.3 Input - Soil profile'!$C$9:$C$20,'1.3 Input - Soil profile'!$E$9:$E$20))</f>
        <v/>
      </c>
      <c r="F105" s="163" t="str">
        <f>IF(B105="","",LOOKUP(B105+0.0001,'1.3 Input - Soil profile'!$C$9:$C$20,'1.3 Input - Soil profile'!$F$9:$F$20))</f>
        <v/>
      </c>
      <c r="G105" s="164" t="str">
        <f>IF('1.5 Input - COSPIN results'!C111="","",(1+E105)/(F105*$B$2)*ABS('1.5 Input - COSPIN results'!C111)*100)</f>
        <v/>
      </c>
      <c r="H105" s="165" t="str">
        <f t="shared" si="10"/>
        <v/>
      </c>
      <c r="I105" s="157" t="str">
        <f>IF(H105="","",MATCH('2.1 Calculations Modal shape 1'!H105,'1.4 Input - Spec. damp. ratio'!$B$14:$B$26))</f>
        <v/>
      </c>
      <c r="J105" s="165" t="str">
        <f ca="1">IF(D105="","",TREND(OFFSET('1.4 Input - Spec. damp. ratio'!$B$14,I105-1,D105,2,1),OFFSET('1.4 Input - Spec. damp. ratio'!$B$14,I105-1,0,2,1),H105))</f>
        <v/>
      </c>
      <c r="K105" s="165" t="str">
        <f t="shared" ca="1" si="8"/>
        <v/>
      </c>
      <c r="L105" s="165" t="str">
        <f ca="1">IF(B105="","",TREND(OFFSET('1.2.1 Input - Modal shape 1'!$C$10,MATCH(B105,'1.2.1 Input - Modal shape 1'!$D$10:$D$156)-1,0,2,1),OFFSET('1.2.1 Input - Modal shape 1'!$D$10,MATCH(B105,'1.2.1 Input - Modal shape 1'!$D$10:$D$156)-1,0,2,1),B105))</f>
        <v/>
      </c>
      <c r="M105" s="166" t="str">
        <f t="shared" ca="1" si="11"/>
        <v/>
      </c>
      <c r="N105" s="167" t="str">
        <f>IF('1.5 Input - COSPIN results'!F111="","",'1.5 Input - COSPIN results'!F111)</f>
        <v/>
      </c>
      <c r="O105" s="167" t="str">
        <f t="shared" si="9"/>
        <v/>
      </c>
      <c r="P105" t="str">
        <f ca="1">IF(B105="","",FORECAST(B105,OFFSET('1.2.1 Input - Modal shape 1'!C$10:C$137,MATCH(B105,'1.2.1 Input - Modal shape 1'!D$10:D$137,1)-1,0,2),OFFSET('1.2.1 Input - Modal shape 1'!D$10:D$137,MATCH(B105,'1.2.1 Input - Modal shape 1'!D$10:D$137,1)-1,0,2)))</f>
        <v/>
      </c>
      <c r="Q105" s="73" t="str">
        <f ca="1">IF(B105="","",TREND(OFFSET('1.2.1 Input - Modal shape 1'!$C$10,MATCH(B105,'1.2.1 Input - Modal shape 1'!$D$10:$D$137)-1,0,2,1),OFFSET('1.2.1 Input - Modal shape 1'!$D$10,MATCH(B105,'1.2.1 Input - Modal shape 1'!$D$10:$D$137)-1,0,2,1),B105))</f>
        <v/>
      </c>
      <c r="R105" s="146"/>
    </row>
    <row r="106" spans="1:18">
      <c r="A106" s="161">
        <v>97</v>
      </c>
      <c r="B106" s="162" t="str">
        <f>IF('1.5 Input - COSPIN results'!B112="","",ABS('1.5 Input - COSPIN results'!B112))</f>
        <v/>
      </c>
      <c r="C106" s="162" t="str">
        <f t="shared" ref="C106:C109" si="12">IF(B106="","",$B$1-B106)</f>
        <v/>
      </c>
      <c r="D106" s="157" t="str">
        <f>IF(B106="","",LOOKUP(B106,'1.3 Input - Soil profile'!$C$9:$C$20,'1.3 Input - Soil profile'!$B$9:$B$20))</f>
        <v/>
      </c>
      <c r="E106" s="157" t="str">
        <f>IF(B106="","",LOOKUP(B106+0.0001,'1.3 Input - Soil profile'!$C$9:$C$20,'1.3 Input - Soil profile'!$E$9:$E$20))</f>
        <v/>
      </c>
      <c r="F106" s="163" t="str">
        <f>IF(B106="","",LOOKUP(B106+0.0001,'1.3 Input - Soil profile'!$C$9:$C$20,'1.3 Input - Soil profile'!$F$9:$F$20))</f>
        <v/>
      </c>
      <c r="G106" s="164" t="str">
        <f>IF('1.5 Input - COSPIN results'!C112="","",(1+E106)/(F106*$B$2)*ABS('1.5 Input - COSPIN results'!C112)*100)</f>
        <v/>
      </c>
      <c r="H106" s="165" t="str">
        <f t="shared" si="10"/>
        <v/>
      </c>
      <c r="I106" s="157" t="str">
        <f>IF(H106="","",MATCH('2.1 Calculations Modal shape 1'!H106,'1.4 Input - Spec. damp. ratio'!$B$14:$B$26))</f>
        <v/>
      </c>
      <c r="J106" s="165" t="str">
        <f ca="1">IF(D106="","",TREND(OFFSET('1.4 Input - Spec. damp. ratio'!$B$14,I106-1,D106,2,1),OFFSET('1.4 Input - Spec. damp. ratio'!$B$14,I106-1,0,2,1),H106))</f>
        <v/>
      </c>
      <c r="K106" s="165" t="str">
        <f t="shared" ca="1" si="8"/>
        <v/>
      </c>
      <c r="L106" s="165" t="str">
        <f ca="1">IF(B106="","",TREND(OFFSET('1.2.1 Input - Modal shape 1'!$C$10,MATCH(B106,'1.2.1 Input - Modal shape 1'!$D$10:$D$156)-1,0,2,1),OFFSET('1.2.1 Input - Modal shape 1'!$D$10,MATCH(B106,'1.2.1 Input - Modal shape 1'!$D$10:$D$156)-1,0,2,1),B106))</f>
        <v/>
      </c>
      <c r="M106" s="166" t="str">
        <f t="shared" ca="1" si="11"/>
        <v/>
      </c>
      <c r="N106" s="167" t="str">
        <f>IF('1.5 Input - COSPIN results'!F112="","",'1.5 Input - COSPIN results'!F112)</f>
        <v/>
      </c>
      <c r="O106" s="167" t="str">
        <f t="shared" ref="O106:O109" si="13">IF(B106="","",N106*1000*M106^2*K106/100)</f>
        <v/>
      </c>
      <c r="P106" t="str">
        <f ca="1">IF(B106="","",FORECAST(B106,OFFSET('1.2.1 Input - Modal shape 1'!C$10:C$137,MATCH(B106,'1.2.1 Input - Modal shape 1'!D$10:D$137,1)-1,0,2),OFFSET('1.2.1 Input - Modal shape 1'!D$10:D$137,MATCH(B106,'1.2.1 Input - Modal shape 1'!D$10:D$137,1)-1,0,2)))</f>
        <v/>
      </c>
      <c r="Q106" s="73" t="str">
        <f ca="1">IF(B106="","",TREND(OFFSET('1.2.1 Input - Modal shape 1'!$C$10,MATCH(B106,'1.2.1 Input - Modal shape 1'!$D$10:$D$137)-1,0,2,1),OFFSET('1.2.1 Input - Modal shape 1'!$D$10,MATCH(B106,'1.2.1 Input - Modal shape 1'!$D$10:$D$137)-1,0,2,1),B106))</f>
        <v/>
      </c>
      <c r="R106" s="146"/>
    </row>
    <row r="107" spans="1:18">
      <c r="A107" s="161">
        <v>98</v>
      </c>
      <c r="B107" s="162" t="str">
        <f>IF('1.5 Input - COSPIN results'!B113="","",ABS('1.5 Input - COSPIN results'!B113))</f>
        <v/>
      </c>
      <c r="C107" s="162" t="str">
        <f t="shared" si="12"/>
        <v/>
      </c>
      <c r="D107" s="157" t="str">
        <f>IF(B107="","",LOOKUP(B107,'1.3 Input - Soil profile'!$C$9:$C$20,'1.3 Input - Soil profile'!$B$9:$B$20))</f>
        <v/>
      </c>
      <c r="E107" s="157" t="str">
        <f>IF(B107="","",LOOKUP(B107+0.0001,'1.3 Input - Soil profile'!$C$9:$C$20,'1.3 Input - Soil profile'!$E$9:$E$20))</f>
        <v/>
      </c>
      <c r="F107" s="163" t="str">
        <f>IF(B107="","",LOOKUP(B107+0.0001,'1.3 Input - Soil profile'!$C$9:$C$20,'1.3 Input - Soil profile'!$F$9:$F$20))</f>
        <v/>
      </c>
      <c r="G107" s="164" t="str">
        <f>IF('1.5 Input - COSPIN results'!C113="","",(1+E107)/(F107*$B$2)*ABS('1.5 Input - COSPIN results'!C113)*100)</f>
        <v/>
      </c>
      <c r="H107" s="165" t="str">
        <f t="shared" si="10"/>
        <v/>
      </c>
      <c r="I107" s="157" t="str">
        <f>IF(H107="","",MATCH('2.1 Calculations Modal shape 1'!H107,'1.4 Input - Spec. damp. ratio'!$B$14:$B$26))</f>
        <v/>
      </c>
      <c r="J107" s="165" t="str">
        <f ca="1">IF(D107="","",TREND(OFFSET('1.4 Input - Spec. damp. ratio'!$B$14,I107-1,D107,2,1),OFFSET('1.4 Input - Spec. damp. ratio'!$B$14,I107-1,0,2,1),H107))</f>
        <v/>
      </c>
      <c r="K107" s="165" t="str">
        <f t="shared" ca="1" si="8"/>
        <v/>
      </c>
      <c r="L107" s="165" t="str">
        <f ca="1">IF(B107="","",TREND(OFFSET('1.2.1 Input - Modal shape 1'!$C$10,MATCH(B107,'1.2.1 Input - Modal shape 1'!$D$10:$D$156)-1,0,2,1),OFFSET('1.2.1 Input - Modal shape 1'!$D$10,MATCH(B107,'1.2.1 Input - Modal shape 1'!$D$10:$D$156)-1,0,2,1),B107))</f>
        <v/>
      </c>
      <c r="M107" s="166" t="str">
        <f t="shared" ca="1" si="11"/>
        <v/>
      </c>
      <c r="N107" s="167" t="str">
        <f>IF('1.5 Input - COSPIN results'!F113="","",'1.5 Input - COSPIN results'!F113)</f>
        <v/>
      </c>
      <c r="O107" s="167" t="str">
        <f t="shared" si="13"/>
        <v/>
      </c>
      <c r="P107" t="str">
        <f ca="1">IF(B107="","",FORECAST(B107,OFFSET('1.2.1 Input - Modal shape 1'!C$10:C$137,MATCH(B107,'1.2.1 Input - Modal shape 1'!D$10:D$137,1)-1,0,2),OFFSET('1.2.1 Input - Modal shape 1'!D$10:D$137,MATCH(B107,'1.2.1 Input - Modal shape 1'!D$10:D$137,1)-1,0,2)))</f>
        <v/>
      </c>
      <c r="Q107" s="73" t="str">
        <f ca="1">IF(B107="","",TREND(OFFSET('1.2.1 Input - Modal shape 1'!$C$10,MATCH(B107,'1.2.1 Input - Modal shape 1'!$D$10:$D$137)-1,0,2,1),OFFSET('1.2.1 Input - Modal shape 1'!$D$10,MATCH(B107,'1.2.1 Input - Modal shape 1'!$D$10:$D$137)-1,0,2,1),B107))</f>
        <v/>
      </c>
      <c r="R107" s="146"/>
    </row>
    <row r="108" spans="1:18">
      <c r="A108" s="161">
        <v>99</v>
      </c>
      <c r="B108" s="162" t="str">
        <f>IF('1.5 Input - COSPIN results'!B114="","",ABS('1.5 Input - COSPIN results'!B114))</f>
        <v/>
      </c>
      <c r="C108" s="162" t="str">
        <f t="shared" si="12"/>
        <v/>
      </c>
      <c r="D108" s="157" t="str">
        <f>IF(B108="","",LOOKUP(B108,'1.3 Input - Soil profile'!$C$9:$C$20,'1.3 Input - Soil profile'!$B$9:$B$20))</f>
        <v/>
      </c>
      <c r="E108" s="157" t="str">
        <f>IF(B108="","",LOOKUP(B108+0.0001,'1.3 Input - Soil profile'!$C$9:$C$20,'1.3 Input - Soil profile'!$E$9:$E$20))</f>
        <v/>
      </c>
      <c r="F108" s="163" t="str">
        <f>IF(B108="","",LOOKUP(B108+0.0001,'1.3 Input - Soil profile'!$C$9:$C$20,'1.3 Input - Soil profile'!$F$9:$F$20))</f>
        <v/>
      </c>
      <c r="G108" s="164" t="str">
        <f>IF('1.5 Input - COSPIN results'!C114="","",(1+E108)/(F108*$B$2)*ABS('1.5 Input - COSPIN results'!C114)*100)</f>
        <v/>
      </c>
      <c r="H108" s="165" t="str">
        <f t="shared" si="10"/>
        <v/>
      </c>
      <c r="I108" s="157" t="str">
        <f>IF(H108="","",MATCH('2.1 Calculations Modal shape 1'!H108,'1.4 Input - Spec. damp. ratio'!$B$14:$B$26))</f>
        <v/>
      </c>
      <c r="J108" s="165" t="str">
        <f ca="1">IF(D108="","",TREND(OFFSET('1.4 Input - Spec. damp. ratio'!$B$14,I108-1,D108,2,1),OFFSET('1.4 Input - Spec. damp. ratio'!$B$14,I108-1,0,2,1),H108))</f>
        <v/>
      </c>
      <c r="K108" s="165" t="str">
        <f t="shared" ca="1" si="8"/>
        <v/>
      </c>
      <c r="L108" s="165" t="str">
        <f ca="1">IF(B108="","",TREND(OFFSET('1.2.1 Input - Modal shape 1'!$C$10,MATCH(B108,'1.2.1 Input - Modal shape 1'!$D$10:$D$156)-1,0,2,1),OFFSET('1.2.1 Input - Modal shape 1'!$D$10,MATCH(B108,'1.2.1 Input - Modal shape 1'!$D$10:$D$156)-1,0,2,1),B108))</f>
        <v/>
      </c>
      <c r="M108" s="166" t="str">
        <f t="shared" ca="1" si="11"/>
        <v/>
      </c>
      <c r="N108" s="167" t="str">
        <f>IF('1.5 Input - COSPIN results'!F114="","",'1.5 Input - COSPIN results'!F114)</f>
        <v/>
      </c>
      <c r="O108" s="167" t="str">
        <f t="shared" si="13"/>
        <v/>
      </c>
      <c r="P108" t="str">
        <f ca="1">IF(B108="","",FORECAST(B108,OFFSET('1.2.1 Input - Modal shape 1'!C$10:C$137,MATCH(B108,'1.2.1 Input - Modal shape 1'!D$10:D$137,1)-1,0,2),OFFSET('1.2.1 Input - Modal shape 1'!D$10:D$137,MATCH(B108,'1.2.1 Input - Modal shape 1'!D$10:D$137,1)-1,0,2)))</f>
        <v/>
      </c>
      <c r="Q108" s="73" t="str">
        <f ca="1">IF(B108="","",TREND(OFFSET('1.2.1 Input - Modal shape 1'!$C$10,MATCH(B108,'1.2.1 Input - Modal shape 1'!$D$10:$D$137)-1,0,2,1),OFFSET('1.2.1 Input - Modal shape 1'!$D$10,MATCH(B108,'1.2.1 Input - Modal shape 1'!$D$10:$D$137)-1,0,2,1),B108))</f>
        <v/>
      </c>
      <c r="R108" s="146"/>
    </row>
    <row r="109" spans="1:18" s="3" customFormat="1">
      <c r="A109" s="161">
        <v>100</v>
      </c>
      <c r="B109" s="162" t="str">
        <f>IF('1.5 Input - COSPIN results'!B115="","",ABS('1.5 Input - COSPIN results'!B115))</f>
        <v/>
      </c>
      <c r="C109" s="162" t="str">
        <f t="shared" si="12"/>
        <v/>
      </c>
      <c r="D109" s="157" t="str">
        <f>IF(B109="","",LOOKUP(B109,'1.3 Input - Soil profile'!$C$9:$C$20,'1.3 Input - Soil profile'!$B$9:$B$20))</f>
        <v/>
      </c>
      <c r="E109" s="157" t="str">
        <f>IF(B109="","",LOOKUP(B109+0.0001,'1.3 Input - Soil profile'!$C$9:$C$20,'1.3 Input - Soil profile'!$E$9:$E$20))</f>
        <v/>
      </c>
      <c r="F109" s="163" t="str">
        <f>IF(B109="","",LOOKUP(B109+0.0001,'1.3 Input - Soil profile'!$C$9:$C$20,'1.3 Input - Soil profile'!$F$9:$F$20))</f>
        <v/>
      </c>
      <c r="G109" s="164" t="str">
        <f>IF('1.5 Input - COSPIN results'!C115="","",(1+E109)/(F109*$B$2)*ABS('1.5 Input - COSPIN results'!C115)*100)</f>
        <v/>
      </c>
      <c r="H109" s="165" t="str">
        <f t="shared" si="10"/>
        <v/>
      </c>
      <c r="I109" s="157" t="str">
        <f>IF(H109="","",MATCH('2.1 Calculations Modal shape 1'!H109,'1.4 Input - Spec. damp. ratio'!$B$14:$B$26))</f>
        <v/>
      </c>
      <c r="J109" s="165" t="str">
        <f ca="1">IF(D109="","",TREND(OFFSET('1.4 Input - Spec. damp. ratio'!$B$14,I109-1,D109,2,1),OFFSET('1.4 Input - Spec. damp. ratio'!$B$14,I109-1,0,2,1),H109))</f>
        <v/>
      </c>
      <c r="K109" s="165" t="str">
        <f t="shared" ca="1" si="8"/>
        <v/>
      </c>
      <c r="L109" s="165" t="str">
        <f ca="1">IF(B109="","",TREND(OFFSET('1.2.1 Input - Modal shape 1'!$C$10,MATCH(B109,'1.2.1 Input - Modal shape 1'!$D$10:$D$156)-1,0,2,1),OFFSET('1.2.1 Input - Modal shape 1'!$D$10,MATCH(B109,'1.2.1 Input - Modal shape 1'!$D$10:$D$156)-1,0,2,1),B109))</f>
        <v/>
      </c>
      <c r="M109" s="166" t="str">
        <f t="shared" ca="1" si="11"/>
        <v/>
      </c>
      <c r="N109" s="167" t="str">
        <f>IF('1.5 Input - COSPIN results'!F115="","",'1.5 Input - COSPIN results'!F115)</f>
        <v/>
      </c>
      <c r="O109" s="167" t="str">
        <f t="shared" si="13"/>
        <v/>
      </c>
      <c r="P109" t="str">
        <f ca="1">IF(B109="","",FORECAST(B109,OFFSET('1.2.1 Input - Modal shape 1'!C$10:C$137,MATCH(B109,'1.2.1 Input - Modal shape 1'!D$10:D$137,1)-1,0,2),OFFSET('1.2.1 Input - Modal shape 1'!D$10:D$137,MATCH(B109,'1.2.1 Input - Modal shape 1'!D$10:D$137,1)-1,0,2)))</f>
        <v/>
      </c>
      <c r="Q109" s="73" t="str">
        <f ca="1">IF(B109="","",TREND(OFFSET('1.2.1 Input - Modal shape 1'!$C$10,MATCH(B109,'1.2.1 Input - Modal shape 1'!$D$10:$D$137)-1,0,2,1),OFFSET('1.2.1 Input - Modal shape 1'!$D$10,MATCH(B109,'1.2.1 Input - Modal shape 1'!$D$10:$D$137)-1,0,2,1),B109))</f>
        <v/>
      </c>
      <c r="R109" s="146"/>
    </row>
    <row r="110" spans="1:18" s="100" customFormat="1">
      <c r="A110" s="168"/>
      <c r="B110" s="169"/>
      <c r="C110" s="169"/>
      <c r="D110" s="169"/>
      <c r="E110" s="169"/>
      <c r="F110" s="169"/>
      <c r="G110" s="169"/>
      <c r="H110" s="169"/>
      <c r="I110" s="169"/>
      <c r="J110" s="169"/>
      <c r="K110" s="169"/>
      <c r="L110" s="170"/>
      <c r="M110" s="169"/>
      <c r="N110" s="169" t="s">
        <v>95</v>
      </c>
      <c r="O110" s="171">
        <f ca="1">SUM(O10:O109)</f>
        <v>158392.5303093433</v>
      </c>
      <c r="P110" s="101"/>
    </row>
    <row r="111" spans="1:18">
      <c r="L111" s="73"/>
      <c r="M111"/>
    </row>
    <row r="112" spans="1:18">
      <c r="L112" s="73"/>
      <c r="M112"/>
    </row>
    <row r="113" spans="12:13">
      <c r="L113" s="73"/>
      <c r="M113"/>
    </row>
    <row r="114" spans="12:13">
      <c r="L114" s="73"/>
      <c r="M114"/>
    </row>
    <row r="115" spans="12:13">
      <c r="L115" s="73"/>
      <c r="M115"/>
    </row>
    <row r="116" spans="12:13">
      <c r="L116" s="73"/>
      <c r="M116"/>
    </row>
    <row r="117" spans="12:13">
      <c r="L117" s="73"/>
      <c r="M117"/>
    </row>
    <row r="118" spans="12:13">
      <c r="L118" s="73"/>
      <c r="M118"/>
    </row>
    <row r="119" spans="12:13">
      <c r="L119" s="73"/>
      <c r="M119"/>
    </row>
    <row r="120" spans="12:13">
      <c r="L120" s="73"/>
      <c r="M120"/>
    </row>
    <row r="121" spans="12:13">
      <c r="L121" s="73"/>
      <c r="M121"/>
    </row>
    <row r="122" spans="12:13">
      <c r="L122" s="73"/>
      <c r="M122"/>
    </row>
    <row r="123" spans="12:13">
      <c r="L123" s="73"/>
      <c r="M123"/>
    </row>
    <row r="124" spans="12:13">
      <c r="L124" s="73"/>
      <c r="M124"/>
    </row>
    <row r="125" spans="12:13">
      <c r="L125" s="73"/>
      <c r="M125"/>
    </row>
    <row r="126" spans="12:13">
      <c r="L126" s="73"/>
      <c r="M126"/>
    </row>
    <row r="127" spans="12:13">
      <c r="L127" s="73"/>
      <c r="M127"/>
    </row>
    <row r="128" spans="12:13">
      <c r="L128" s="73"/>
      <c r="M128"/>
    </row>
    <row r="129" spans="12:13">
      <c r="L129" s="73"/>
      <c r="M129"/>
    </row>
    <row r="130" spans="12:13">
      <c r="L130" s="73"/>
      <c r="M130"/>
    </row>
    <row r="131" spans="12:13">
      <c r="L131" s="73"/>
      <c r="M131"/>
    </row>
    <row r="132" spans="12:13">
      <c r="L132" s="73"/>
      <c r="M132"/>
    </row>
    <row r="133" spans="12:13">
      <c r="L133" s="73"/>
      <c r="M133"/>
    </row>
    <row r="134" spans="12:13">
      <c r="L134" s="73"/>
      <c r="M134"/>
    </row>
    <row r="135" spans="12:13">
      <c r="L135" s="73"/>
      <c r="M135"/>
    </row>
    <row r="136" spans="12:13">
      <c r="L136" s="73"/>
      <c r="M136"/>
    </row>
    <row r="137" spans="12:13">
      <c r="L137" s="73"/>
      <c r="M137"/>
    </row>
    <row r="138" spans="12:13">
      <c r="L138" s="73"/>
      <c r="M138"/>
    </row>
    <row r="139" spans="12:13">
      <c r="L139" s="73"/>
      <c r="M139"/>
    </row>
    <row r="140" spans="12:13">
      <c r="L140" s="73"/>
      <c r="M140"/>
    </row>
    <row r="141" spans="12:13">
      <c r="L141" s="73"/>
      <c r="M141"/>
    </row>
    <row r="142" spans="12:13">
      <c r="L142" s="73"/>
      <c r="M142"/>
    </row>
    <row r="143" spans="12:13">
      <c r="L143" s="73"/>
      <c r="M143"/>
    </row>
    <row r="144" spans="12:13">
      <c r="L144" s="73"/>
      <c r="M144"/>
    </row>
    <row r="145" spans="12:13">
      <c r="L145" s="73"/>
      <c r="M145"/>
    </row>
    <row r="146" spans="12:13">
      <c r="L146" s="73"/>
      <c r="M146"/>
    </row>
    <row r="147" spans="12:13">
      <c r="L147" s="73"/>
      <c r="M147"/>
    </row>
    <row r="148" spans="12:13">
      <c r="L148" s="73"/>
      <c r="M148"/>
    </row>
    <row r="149" spans="12:13">
      <c r="L149" s="73"/>
      <c r="M149"/>
    </row>
    <row r="150" spans="12:13">
      <c r="L150" s="73"/>
      <c r="M150"/>
    </row>
    <row r="151" spans="12:13">
      <c r="L151" s="73"/>
      <c r="M151"/>
    </row>
    <row r="152" spans="12:13">
      <c r="L152" s="73"/>
      <c r="M152"/>
    </row>
    <row r="153" spans="12:13">
      <c r="L153" s="73"/>
      <c r="M153"/>
    </row>
    <row r="154" spans="12:13">
      <c r="L154" s="73"/>
      <c r="M154"/>
    </row>
    <row r="155" spans="12:13">
      <c r="L155" s="73"/>
      <c r="M155"/>
    </row>
    <row r="156" spans="12:13">
      <c r="L156" s="73"/>
      <c r="M156"/>
    </row>
    <row r="157" spans="12:13">
      <c r="L157" s="73"/>
      <c r="M157"/>
    </row>
    <row r="158" spans="12:13">
      <c r="L158" s="73"/>
      <c r="M158"/>
    </row>
    <row r="159" spans="12:13">
      <c r="L159" s="73"/>
      <c r="M159"/>
    </row>
    <row r="160" spans="12:13">
      <c r="L160" s="73"/>
      <c r="M160"/>
    </row>
    <row r="161" spans="12:13">
      <c r="L161" s="73"/>
      <c r="M161"/>
    </row>
    <row r="162" spans="12:13">
      <c r="L162" s="73"/>
      <c r="M162"/>
    </row>
    <row r="163" spans="12:13">
      <c r="L163" s="73"/>
      <c r="M163"/>
    </row>
  </sheetData>
  <mergeCells count="1">
    <mergeCell ref="U5:AA5"/>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A163"/>
  <sheetViews>
    <sheetView topLeftCell="A81" workbookViewId="0">
      <selection activeCell="L96" sqref="L96"/>
    </sheetView>
  </sheetViews>
  <sheetFormatPr defaultRowHeight="14.5"/>
  <cols>
    <col min="1" max="1" width="13.54296875" style="70" customWidth="1"/>
    <col min="2" max="2" width="11.81640625" customWidth="1"/>
    <col min="10" max="10" width="12" customWidth="1"/>
    <col min="13" max="13" width="12.1796875" style="73" customWidth="1"/>
    <col min="14" max="14" width="11.54296875" customWidth="1"/>
    <col min="15" max="15" width="12.54296875" customWidth="1"/>
  </cols>
  <sheetData>
    <row r="1" spans="1:27">
      <c r="A1" t="str">
        <f>'1.1 Input - General'!A11</f>
        <v>Mudline level</v>
      </c>
      <c r="B1" s="153">
        <f>'1.1 Input - General'!$B$11</f>
        <v>-43.73</v>
      </c>
      <c r="C1" t="str">
        <f>'1.1 Input - General'!$D$11</f>
        <v>[mMSL]</v>
      </c>
    </row>
    <row r="2" spans="1:27">
      <c r="A2" t="str">
        <f>'1.1 Input - General'!A13</f>
        <v>OD</v>
      </c>
      <c r="B2" s="153">
        <f>'1.1 Input - General'!$B$13</f>
        <v>9.6</v>
      </c>
      <c r="C2" t="str">
        <f>'1.1 Input - General'!D13</f>
        <v>[m]</v>
      </c>
      <c r="D2" t="str">
        <f>'1.1 Input - General'!E13</f>
        <v>Pile outer diameter under mudline</v>
      </c>
    </row>
    <row r="3" spans="1:27">
      <c r="A3"/>
      <c r="D3" s="128"/>
      <c r="E3" s="128"/>
      <c r="F3" s="30"/>
      <c r="G3" s="30"/>
      <c r="H3" s="30"/>
      <c r="I3" s="30"/>
      <c r="J3" s="30"/>
      <c r="K3" s="30"/>
      <c r="L3" s="30"/>
    </row>
    <row r="4" spans="1:27">
      <c r="A4"/>
      <c r="D4" s="128"/>
      <c r="E4" s="128"/>
      <c r="F4" s="30"/>
      <c r="G4" s="30"/>
      <c r="H4" s="30"/>
      <c r="I4" s="30"/>
      <c r="J4" s="30"/>
      <c r="K4" s="30"/>
      <c r="L4" s="30"/>
      <c r="U4" s="121"/>
    </row>
    <row r="5" spans="1:27" ht="44.25" customHeight="1">
      <c r="U5" s="222" t="s">
        <v>150</v>
      </c>
      <c r="V5" s="222"/>
      <c r="W5" s="222"/>
      <c r="X5" s="222"/>
      <c r="Y5" s="222"/>
      <c r="Z5" s="222"/>
      <c r="AA5" s="222"/>
    </row>
    <row r="6" spans="1:27" ht="87">
      <c r="A6" s="104" t="s">
        <v>74</v>
      </c>
      <c r="B6" s="105" t="s">
        <v>77</v>
      </c>
      <c r="C6" s="105" t="s">
        <v>75</v>
      </c>
      <c r="D6" s="105" t="s">
        <v>7</v>
      </c>
      <c r="E6" s="105" t="s">
        <v>137</v>
      </c>
      <c r="F6" s="105" t="s">
        <v>143</v>
      </c>
      <c r="G6" s="106" t="s">
        <v>88</v>
      </c>
      <c r="H6" s="106"/>
      <c r="I6" s="105" t="s">
        <v>84</v>
      </c>
      <c r="J6" s="105" t="s">
        <v>85</v>
      </c>
      <c r="K6" s="105" t="s">
        <v>94</v>
      </c>
      <c r="L6" s="105" t="s">
        <v>134</v>
      </c>
      <c r="M6" s="105" t="s">
        <v>135</v>
      </c>
      <c r="N6" s="105" t="s">
        <v>92</v>
      </c>
      <c r="O6" s="105" t="s">
        <v>93</v>
      </c>
    </row>
    <row r="7" spans="1:27" ht="16.5">
      <c r="A7" s="104"/>
      <c r="B7" s="105"/>
      <c r="C7" s="105"/>
      <c r="D7" s="105"/>
      <c r="E7" s="105" t="s">
        <v>83</v>
      </c>
      <c r="F7" s="105" t="s">
        <v>32</v>
      </c>
      <c r="G7" s="104" t="s">
        <v>1</v>
      </c>
      <c r="H7" s="104" t="s">
        <v>3</v>
      </c>
      <c r="I7" s="105"/>
      <c r="J7" s="105" t="s">
        <v>89</v>
      </c>
      <c r="K7" s="105" t="s">
        <v>89</v>
      </c>
      <c r="L7" s="105"/>
      <c r="M7" s="105" t="s">
        <v>91</v>
      </c>
      <c r="N7" s="105" t="s">
        <v>90</v>
      </c>
      <c r="O7" s="4"/>
    </row>
    <row r="8" spans="1:27">
      <c r="A8" s="104"/>
      <c r="B8" s="105"/>
      <c r="C8" s="105"/>
      <c r="D8" s="105"/>
      <c r="E8" s="105"/>
      <c r="F8" s="129"/>
      <c r="G8" s="104"/>
      <c r="H8" s="104"/>
      <c r="I8" s="105"/>
      <c r="J8" s="105"/>
      <c r="K8" s="105" t="s">
        <v>55</v>
      </c>
      <c r="L8" s="105"/>
      <c r="M8" s="105" t="s">
        <v>52</v>
      </c>
      <c r="N8" s="105" t="s">
        <v>53</v>
      </c>
      <c r="O8" s="4" t="s">
        <v>54</v>
      </c>
      <c r="P8" s="71"/>
    </row>
    <row r="9" spans="1:27">
      <c r="A9" s="104" t="s">
        <v>62</v>
      </c>
      <c r="B9" s="4" t="s">
        <v>71</v>
      </c>
      <c r="C9" s="157" t="str">
        <f>'1.1 Input - General'!$D$11</f>
        <v>[mMSL]</v>
      </c>
      <c r="D9" s="104" t="s">
        <v>62</v>
      </c>
      <c r="E9" s="104" t="s">
        <v>62</v>
      </c>
      <c r="F9" s="104" t="s">
        <v>62</v>
      </c>
      <c r="G9" s="104" t="s">
        <v>65</v>
      </c>
      <c r="H9" s="104" t="s">
        <v>62</v>
      </c>
      <c r="I9" s="104" t="s">
        <v>62</v>
      </c>
      <c r="J9" s="104" t="s">
        <v>65</v>
      </c>
      <c r="K9" s="104" t="s">
        <v>65</v>
      </c>
      <c r="L9" s="104" t="s">
        <v>62</v>
      </c>
      <c r="M9" s="104" t="s">
        <v>62</v>
      </c>
      <c r="N9" s="4" t="s">
        <v>63</v>
      </c>
      <c r="O9" s="4" t="s">
        <v>64</v>
      </c>
    </row>
    <row r="10" spans="1:27">
      <c r="A10" s="161">
        <v>1</v>
      </c>
      <c r="B10" s="162">
        <f>IF('1.5 Input - COSPIN results'!B16="","",ABS('1.5 Input - COSPIN results'!B16))</f>
        <v>0</v>
      </c>
      <c r="C10" s="162">
        <f t="shared" ref="C10:C41" si="0">IF(B10="","",$B$1-B10)</f>
        <v>-43.73</v>
      </c>
      <c r="D10" s="157">
        <f>IF(B10="","",LOOKUP(B10+0.0001,'1.3 Input - Soil profile'!$C$9:$C$20,'1.3 Input - Soil profile'!$B$9:$B$20))</f>
        <v>1</v>
      </c>
      <c r="E10" s="157">
        <f>IF(B10="","",LOOKUP(B10+0.0001,'1.3 Input - Soil profile'!$C$9:$C$20,'1.3 Input - Soil profile'!$E$9:$E$20))</f>
        <v>0.3</v>
      </c>
      <c r="F10" s="163">
        <f>IF(B10="","",LOOKUP(B10+0.0001,'1.3 Input - Soil profile'!$C$9:$C$20,'1.3 Input - Soil profile'!$F$9:$F$20))</f>
        <v>3.5</v>
      </c>
      <c r="G10" s="164">
        <f>IF('1.5 Input - COSPIN results'!C16="","",(1+E10)/(F10*$B$2)*ABS('1.5 Input - COSPIN results'!C16)*100)</f>
        <v>4.7053645178775881E-2</v>
      </c>
      <c r="H10" s="165">
        <f>IF(G10="","",LOG10(G10/100))</f>
        <v>-3.3274067267594276</v>
      </c>
      <c r="I10" s="157">
        <f>IF(H10="","",MATCH('2.2 Calculations Modal shape 3'!H10,'1.4 Input - Spec. damp. ratio'!$B$14:$B$26))</f>
        <v>8</v>
      </c>
      <c r="J10" s="165">
        <f ca="1">IF(D10="","",TREND(OFFSET('1.4 Input - Spec. damp. ratio'!$B$14,I10-1,D10,2,1),OFFSET('1.4 Input - Spec. damp. ratio'!$B$14,I10-1,0,2,1),H10))</f>
        <v>13.666554653440222</v>
      </c>
      <c r="K10" s="165">
        <f t="shared" ref="K10:K73" ca="1" si="1">IF(ISERROR(J10),K9,J10)</f>
        <v>13.666554653440222</v>
      </c>
      <c r="L10" s="165">
        <f ca="1">IF(B10="","",TREND(OFFSET('1.2.2 Input - Modal shape 3'!$C$10,MATCH(B10,'1.2.2 Input - Modal shape 3'!$D$10:$D$156)-1,0,2,1),OFFSET('1.2.2 Input - Modal shape 3'!$D$10,MATCH(B10,'1.2.2 Input - Modal shape 3'!$D$10:$D$156)-1,0,2,1),B10))</f>
        <v>-0.55815193222117054</v>
      </c>
      <c r="M10" s="166">
        <f ca="1">IF(L10="","",L10)</f>
        <v>-0.55815193222117054</v>
      </c>
      <c r="N10" s="167">
        <f>IF('1.5 Input - COSPIN results'!F16="","",'1.5 Input - COSPIN results'!F16)</f>
        <v>0</v>
      </c>
      <c r="O10" s="167">
        <f ca="1">IF(B10="","",N10*1000*M10^2*K10/100)</f>
        <v>0</v>
      </c>
      <c r="R10" s="146"/>
    </row>
    <row r="11" spans="1:27">
      <c r="A11" s="161">
        <v>2</v>
      </c>
      <c r="B11" s="162">
        <f>IF('1.5 Input - COSPIN results'!B17="","",ABS('1.5 Input - COSPIN results'!B17))</f>
        <v>0.66666666666666663</v>
      </c>
      <c r="C11" s="162">
        <f t="shared" si="0"/>
        <v>-44.396666666666661</v>
      </c>
      <c r="D11" s="157">
        <f>IF(B11="","",LOOKUP(B11+0.0001,'1.3 Input - Soil profile'!$C$9:$C$20,'1.3 Input - Soil profile'!$B$9:$B$20))</f>
        <v>2</v>
      </c>
      <c r="E11" s="157">
        <f>IF(B11="","",LOOKUP(B11+0.0001,'1.3 Input - Soil profile'!$C$9:$C$20,'1.3 Input - Soil profile'!$E$9:$E$20))</f>
        <v>0.3</v>
      </c>
      <c r="F11" s="163">
        <f>IF(B11="","",LOOKUP(B11+0.0001,'1.3 Input - Soil profile'!$C$9:$C$20,'1.3 Input - Soil profile'!$F$9:$F$20))</f>
        <v>3.5</v>
      </c>
      <c r="G11" s="164">
        <f>IF('1.5 Input - COSPIN results'!C17="","",(1+E11)/(F11*$B$2)*ABS('1.5 Input - COSPIN results'!C17)*100)</f>
        <v>4.5481194046849957E-2</v>
      </c>
      <c r="H11" s="165">
        <f t="shared" ref="H11:H74" si="2">IF(G11="","",LOG10(G11/100))</f>
        <v>-3.3421681420240814</v>
      </c>
      <c r="I11" s="157">
        <f>IF(H11="","",MATCH('2.2 Calculations Modal shape 3'!H11,'1.4 Input - Spec. damp. ratio'!$B$14:$B$26))</f>
        <v>8</v>
      </c>
      <c r="J11" s="165">
        <f ca="1">IF(D11="","",TREND(OFFSET('1.4 Input - Spec. damp. ratio'!$B$14,I11-1,D11,2,1),OFFSET('1.4 Input - Spec. damp. ratio'!$B$14,I11-1,0,2,1),H11))</f>
        <v>11.202588486523169</v>
      </c>
      <c r="K11" s="165">
        <f t="shared" ca="1" si="1"/>
        <v>11.202588486523169</v>
      </c>
      <c r="L11" s="165">
        <f ca="1">IF(B11="","",TREND(OFFSET('1.2.2 Input - Modal shape 3'!$C$10,MATCH(B11,'1.2.2 Input - Modal shape 3'!$D$10:$D$156)-1,0,2,1),OFFSET('1.2.2 Input - Modal shape 3'!$D$10,MATCH(B11,'1.2.2 Input - Modal shape 3'!$D$10:$D$156)-1,0,2,1),B11))</f>
        <v>-0.54352011281267709</v>
      </c>
      <c r="M11" s="166">
        <f t="shared" ref="M11:M74" ca="1" si="3">IF(L11="","",L11)</f>
        <v>-0.54352011281267709</v>
      </c>
      <c r="N11" s="167">
        <f>IF('1.5 Input - COSPIN results'!F17="","",'1.5 Input - COSPIN results'!F17)</f>
        <v>0</v>
      </c>
      <c r="O11" s="167">
        <f t="shared" ref="O11:O41" ca="1" si="4">IF(B11="","",N11*1000*M11^2*K11/100)</f>
        <v>0</v>
      </c>
      <c r="R11" s="146"/>
    </row>
    <row r="12" spans="1:27">
      <c r="A12" s="161">
        <v>3</v>
      </c>
      <c r="B12" s="162">
        <f>IF('1.5 Input - COSPIN results'!B18="","",ABS('1.5 Input - COSPIN results'!B18))</f>
        <v>1.3333333333333333</v>
      </c>
      <c r="C12" s="162">
        <f t="shared" si="0"/>
        <v>-45.063333333333333</v>
      </c>
      <c r="D12" s="157">
        <f>IF(B12="","",LOOKUP(B12+0.0001,'1.3 Input - Soil profile'!$C$9:$C$20,'1.3 Input - Soil profile'!$B$9:$B$20))</f>
        <v>2</v>
      </c>
      <c r="E12" s="157">
        <f>IF(B12="","",LOOKUP(B12+0.0001,'1.3 Input - Soil profile'!$C$9:$C$20,'1.3 Input - Soil profile'!$E$9:$E$20))</f>
        <v>0.3</v>
      </c>
      <c r="F12" s="163">
        <f>IF(B12="","",LOOKUP(B12+0.0001,'1.3 Input - Soil profile'!$C$9:$C$20,'1.3 Input - Soil profile'!$F$9:$F$20))</f>
        <v>3.5</v>
      </c>
      <c r="G12" s="164">
        <f>IF('1.5 Input - COSPIN results'!C18="","",(1+E12)/(F12*$B$2)*ABS('1.5 Input - COSPIN results'!C18)*100)</f>
        <v>4.3931148705449681E-2</v>
      </c>
      <c r="H12" s="165">
        <f t="shared" si="2"/>
        <v>-3.3572274407156542</v>
      </c>
      <c r="I12" s="157">
        <f>IF(H12="","",MATCH('2.2 Calculations Modal shape 3'!H12,'1.4 Input - Spec. damp. ratio'!$B$14:$B$26))</f>
        <v>8</v>
      </c>
      <c r="J12" s="165">
        <f ca="1">IF(D12="","",TREND(OFFSET('1.4 Input - Spec. damp. ratio'!$B$14,I12-1,D12,2,1),OFFSET('1.4 Input - Spec. damp. ratio'!$B$14,I12-1,0,2,1),H12))</f>
        <v>11.078978270240196</v>
      </c>
      <c r="K12" s="165">
        <f t="shared" ca="1" si="1"/>
        <v>11.078978270240196</v>
      </c>
      <c r="L12" s="165">
        <f ca="1">IF(B12="","",TREND(OFFSET('1.2.2 Input - Modal shape 3'!$C$10,MATCH(B12,'1.2.2 Input - Modal shape 3'!$D$10:$D$156)-1,0,2,1),OFFSET('1.2.2 Input - Modal shape 3'!$D$10,MATCH(B12,'1.2.2 Input - Modal shape 3'!$D$10:$D$156)-1,0,2,1),B12))</f>
        <v>-0.52890349726900587</v>
      </c>
      <c r="M12" s="166">
        <f t="shared" ca="1" si="3"/>
        <v>-0.52890349726900587</v>
      </c>
      <c r="N12" s="167">
        <f>IF('1.5 Input - COSPIN results'!F18="","",'1.5 Input - COSPIN results'!F18)</f>
        <v>0</v>
      </c>
      <c r="O12" s="167">
        <f t="shared" ca="1" si="4"/>
        <v>0</v>
      </c>
      <c r="R12" s="146"/>
    </row>
    <row r="13" spans="1:27">
      <c r="A13" s="161">
        <v>4</v>
      </c>
      <c r="B13" s="162">
        <f>IF('1.5 Input - COSPIN results'!B19="","",ABS('1.5 Input - COSPIN results'!B19))</f>
        <v>2</v>
      </c>
      <c r="C13" s="162">
        <f t="shared" si="0"/>
        <v>-45.73</v>
      </c>
      <c r="D13" s="157">
        <f>IF(B13="","",LOOKUP(B13+0.0001,'1.3 Input - Soil profile'!$C$9:$C$20,'1.3 Input - Soil profile'!$B$9:$B$20))</f>
        <v>2</v>
      </c>
      <c r="E13" s="157">
        <f>IF(B13="","",LOOKUP(B13+0.0001,'1.3 Input - Soil profile'!$C$9:$C$20,'1.3 Input - Soil profile'!$E$9:$E$20))</f>
        <v>0.3</v>
      </c>
      <c r="F13" s="163">
        <f>IF(B13="","",LOOKUP(B13+0.0001,'1.3 Input - Soil profile'!$C$9:$C$20,'1.3 Input - Soil profile'!$F$9:$F$20))</f>
        <v>3.5</v>
      </c>
      <c r="G13" s="164">
        <f>IF('1.5 Input - COSPIN results'!C19="","",(1+E13)/(F13*$B$2)*ABS('1.5 Input - COSPIN results'!C19)*100)</f>
        <v>4.2403890904610213E-2</v>
      </c>
      <c r="H13" s="165">
        <f t="shared" si="2"/>
        <v>-3.3725942914998845</v>
      </c>
      <c r="I13" s="157">
        <f>IF(H13="","",MATCH('2.2 Calculations Modal shape 3'!H13,'1.4 Input - Spec. damp. ratio'!$B$14:$B$26))</f>
        <v>8</v>
      </c>
      <c r="J13" s="165">
        <f ca="1">IF(D13="","",TREND(OFFSET('1.4 Input - Spec. damp. ratio'!$B$14,I13-1,D13,2,1),OFFSET('1.4 Input - Spec. damp. ratio'!$B$14,I13-1,0,2,1),H13))</f>
        <v>10.952843595051778</v>
      </c>
      <c r="K13" s="165">
        <f t="shared" ca="1" si="1"/>
        <v>10.952843595051778</v>
      </c>
      <c r="L13" s="165">
        <f ca="1">IF(B13="","",TREND(OFFSET('1.2.2 Input - Modal shape 3'!$C$10,MATCH(B13,'1.2.2 Input - Modal shape 3'!$D$10:$D$156)-1,0,2,1),OFFSET('1.2.2 Input - Modal shape 3'!$D$10,MATCH(B13,'1.2.2 Input - Modal shape 3'!$D$10:$D$156)-1,0,2,1),B13))</f>
        <v>-0.51430778703946545</v>
      </c>
      <c r="M13" s="166">
        <f t="shared" ca="1" si="3"/>
        <v>-0.51430778703946545</v>
      </c>
      <c r="N13" s="167">
        <f>IF('1.5 Input - COSPIN results'!F19="","",'1.5 Input - COSPIN results'!F19)</f>
        <v>185.71171271571833</v>
      </c>
      <c r="O13" s="167">
        <f t="shared" ca="1" si="4"/>
        <v>5380.3729576586811</v>
      </c>
      <c r="R13" s="146"/>
    </row>
    <row r="14" spans="1:27">
      <c r="A14" s="161">
        <v>5</v>
      </c>
      <c r="B14" s="162">
        <f>IF('1.5 Input - COSPIN results'!B20="","",ABS('1.5 Input - COSPIN results'!B20))</f>
        <v>2.1200000000000117</v>
      </c>
      <c r="C14" s="162">
        <f t="shared" si="0"/>
        <v>-45.850000000000009</v>
      </c>
      <c r="D14" s="157">
        <f>IF(B14="","",LOOKUP(B14+0.0001,'1.3 Input - Soil profile'!$C$9:$C$20,'1.3 Input - Soil profile'!$B$9:$B$20))</f>
        <v>2</v>
      </c>
      <c r="E14" s="157">
        <f>IF(B14="","",LOOKUP(B14+0.0001,'1.3 Input - Soil profile'!$C$9:$C$20,'1.3 Input - Soil profile'!$E$9:$E$20))</f>
        <v>0.3</v>
      </c>
      <c r="F14" s="163">
        <f>IF(B14="","",LOOKUP(B14+0.0001,'1.3 Input - Soil profile'!$C$9:$C$20,'1.3 Input - Soil profile'!$F$9:$F$20))</f>
        <v>3.5</v>
      </c>
      <c r="G14" s="164">
        <f>IF('1.5 Input - COSPIN results'!C20="","",(1+E14)/(F14*$B$2)*ABS('1.5 Input - COSPIN results'!C20)*100)</f>
        <v>4.2131518150853475E-2</v>
      </c>
      <c r="H14" s="165">
        <f t="shared" si="2"/>
        <v>-3.3753928913915643</v>
      </c>
      <c r="I14" s="157">
        <f>IF(H14="","",MATCH('2.2 Calculations Modal shape 3'!H14,'1.4 Input - Spec. damp. ratio'!$B$14:$B$26))</f>
        <v>8</v>
      </c>
      <c r="J14" s="165">
        <f ca="1">IF(D14="","",TREND(OFFSET('1.4 Input - Spec. damp. ratio'!$B$14,I14-1,D14,2,1),OFFSET('1.4 Input - Spec. damp. ratio'!$B$14,I14-1,0,2,1),H14))</f>
        <v>10.929872038076578</v>
      </c>
      <c r="K14" s="165">
        <f ca="1">IF(ISERROR(J14),K13,J14)</f>
        <v>10.929872038076578</v>
      </c>
      <c r="L14" s="165">
        <f ca="1">IF(B14="","",TREND(OFFSET('1.2.2 Input - Modal shape 3'!$C$10,MATCH(B14,'1.2.2 Input - Modal shape 3'!$D$10:$D$156)-1,0,2,1),OFFSET('1.2.2 Input - Modal shape 3'!$D$10,MATCH(B14,'1.2.2 Input - Modal shape 3'!$D$10:$D$156)-1,0,2,1),B14))</f>
        <v>-0.5116822696329405</v>
      </c>
      <c r="M14" s="166">
        <f t="shared" ca="1" si="3"/>
        <v>-0.5116822696329405</v>
      </c>
      <c r="N14" s="167">
        <f>IF('1.5 Input - COSPIN results'!F20="","",'1.5 Input - COSPIN results'!F20)</f>
        <v>1361.3561712751371</v>
      </c>
      <c r="O14" s="167">
        <f t="shared" ca="1" si="4"/>
        <v>38957.185989348625</v>
      </c>
      <c r="R14" s="146"/>
    </row>
    <row r="15" spans="1:27">
      <c r="A15" s="161">
        <v>6</v>
      </c>
      <c r="B15" s="162">
        <f>IF('1.5 Input - COSPIN results'!B21="","",ABS('1.5 Input - COSPIN results'!B21))</f>
        <v>2.8400000000000087</v>
      </c>
      <c r="C15" s="162">
        <f t="shared" si="0"/>
        <v>-46.570000000000007</v>
      </c>
      <c r="D15" s="157">
        <f>IF(B15="","",LOOKUP(B15+0.0001,'1.3 Input - Soil profile'!$C$9:$C$20,'1.3 Input - Soil profile'!$B$9:$B$20))</f>
        <v>2</v>
      </c>
      <c r="E15" s="157">
        <f>IF(B15="","",LOOKUP(B15+0.0001,'1.3 Input - Soil profile'!$C$9:$C$20,'1.3 Input - Soil profile'!$E$9:$E$20))</f>
        <v>0.3</v>
      </c>
      <c r="F15" s="163">
        <f>IF(B15="","",LOOKUP(B15+0.0001,'1.3 Input - Soil profile'!$C$9:$C$20,'1.3 Input - Soil profile'!$F$9:$F$20))</f>
        <v>3.5</v>
      </c>
      <c r="G15" s="164">
        <f>IF('1.5 Input - COSPIN results'!C21="","",(1+E15)/(F15*$B$2)*ABS('1.5 Input - COSPIN results'!C21)*100)</f>
        <v>4.0514700908682845E-2</v>
      </c>
      <c r="H15" s="165">
        <f t="shared" si="2"/>
        <v>-3.3923873628333352</v>
      </c>
      <c r="I15" s="157">
        <f>IF(H15="","",MATCH('2.2 Calculations Modal shape 3'!H15,'1.4 Input - Spec. damp. ratio'!$B$14:$B$26))</f>
        <v>8</v>
      </c>
      <c r="J15" s="165">
        <f ca="1">IF(D15="","",TREND(OFFSET('1.4 Input - Spec. damp. ratio'!$B$14,I15-1,D15,2,1),OFFSET('1.4 Input - Spec. damp. ratio'!$B$14,I15-1,0,2,1),H15))</f>
        <v>10.79037747504572</v>
      </c>
      <c r="K15" s="165">
        <f t="shared" ca="1" si="1"/>
        <v>10.79037747504572</v>
      </c>
      <c r="L15" s="165">
        <f ca="1">IF(B15="","",TREND(OFFSET('1.2.2 Input - Modal shape 3'!$C$10,MATCH(B15,'1.2.2 Input - Modal shape 3'!$D$10:$D$156)-1,0,2,1),OFFSET('1.2.2 Input - Modal shape 3'!$D$10,MATCH(B15,'1.2.2 Input - Modal shape 3'!$D$10:$D$156)-1,0,2,1),B15))</f>
        <v>-0.49599330649851192</v>
      </c>
      <c r="M15" s="166">
        <f t="shared" ca="1" si="3"/>
        <v>-0.49599330649851192</v>
      </c>
      <c r="N15" s="167">
        <f>IF('1.5 Input - COSPIN results'!F21="","",'1.5 Input - COSPIN results'!F21)</f>
        <v>2982.1956910422368</v>
      </c>
      <c r="O15" s="167">
        <f t="shared" ca="1" si="4"/>
        <v>79163.394323968372</v>
      </c>
      <c r="R15" s="146"/>
    </row>
    <row r="16" spans="1:27">
      <c r="A16" s="161">
        <v>7</v>
      </c>
      <c r="B16" s="162">
        <f>IF('1.5 Input - COSPIN results'!B22="","",ABS('1.5 Input - COSPIN results'!B22))</f>
        <v>3.5600000000000058</v>
      </c>
      <c r="C16" s="162">
        <f t="shared" si="0"/>
        <v>-47.290000000000006</v>
      </c>
      <c r="D16" s="157">
        <f>IF(B16="","",LOOKUP(B16+0.0001,'1.3 Input - Soil profile'!$C$9:$C$20,'1.3 Input - Soil profile'!$B$9:$B$20))</f>
        <v>3</v>
      </c>
      <c r="E16" s="157">
        <f>IF(B16="","",LOOKUP(B16+0.0001,'1.3 Input - Soil profile'!$C$9:$C$20,'1.3 Input - Soil profile'!$E$9:$E$20))</f>
        <v>0.3</v>
      </c>
      <c r="F16" s="163">
        <f>IF(B16="","",LOOKUP(B16+0.0001,'1.3 Input - Soil profile'!$C$9:$C$20,'1.3 Input - Soil profile'!$F$9:$F$20))</f>
        <v>3.5</v>
      </c>
      <c r="G16" s="164">
        <f>IF('1.5 Input - COSPIN results'!C22="","",(1+E16)/(F16*$B$2)*ABS('1.5 Input - COSPIN results'!C22)*100)</f>
        <v>3.8925376193684656E-2</v>
      </c>
      <c r="H16" s="165">
        <f t="shared" si="2"/>
        <v>-3.4097671815073851</v>
      </c>
      <c r="I16" s="157">
        <f>IF(H16="","",MATCH('2.2 Calculations Modal shape 3'!H16,'1.4 Input - Spec. damp. ratio'!$B$14:$B$26))</f>
        <v>8</v>
      </c>
      <c r="J16" s="165">
        <f ca="1">IF(D16="","",TREND(OFFSET('1.4 Input - Spec. damp. ratio'!$B$14,I16-1,D16,2,1),OFFSET('1.4 Input - Spec. damp. ratio'!$B$14,I16-1,0,2,1),H16))</f>
        <v>10.906999211199995</v>
      </c>
      <c r="K16" s="165">
        <f t="shared" ca="1" si="1"/>
        <v>10.906999211199995</v>
      </c>
      <c r="L16" s="165">
        <f ca="1">IF(B16="","",TREND(OFFSET('1.2.2 Input - Modal shape 3'!$C$10,MATCH(B16,'1.2.2 Input - Modal shape 3'!$D$10:$D$156)-1,0,2,1),OFFSET('1.2.2 Input - Modal shape 3'!$D$10,MATCH(B16,'1.2.2 Input - Modal shape 3'!$D$10:$D$156)-1,0,2,1),B16))</f>
        <v>-0.4803385520599337</v>
      </c>
      <c r="M16" s="166">
        <f t="shared" ca="1" si="3"/>
        <v>-0.4803385520599337</v>
      </c>
      <c r="N16" s="167">
        <f>IF('1.5 Input - COSPIN results'!F22="","",'1.5 Input - COSPIN results'!F22)</f>
        <v>3660.1930250663472</v>
      </c>
      <c r="O16" s="167">
        <f t="shared" ca="1" si="4"/>
        <v>92109.44383380175</v>
      </c>
      <c r="R16" s="146"/>
    </row>
    <row r="17" spans="1:18">
      <c r="A17" s="161">
        <v>8</v>
      </c>
      <c r="B17" s="162">
        <f>IF('1.5 Input - COSPIN results'!B23="","",ABS('1.5 Input - COSPIN results'!B23))</f>
        <v>4.2800000000000029</v>
      </c>
      <c r="C17" s="162">
        <f t="shared" si="0"/>
        <v>-48.01</v>
      </c>
      <c r="D17" s="157">
        <f>IF(B17="","",LOOKUP(B17+0.0001,'1.3 Input - Soil profile'!$C$9:$C$20,'1.3 Input - Soil profile'!$B$9:$B$20))</f>
        <v>3</v>
      </c>
      <c r="E17" s="157">
        <f>IF(B17="","",LOOKUP(B17+0.0001,'1.3 Input - Soil profile'!$C$9:$C$20,'1.3 Input - Soil profile'!$E$9:$E$20))</f>
        <v>0.3</v>
      </c>
      <c r="F17" s="163">
        <f>IF(B17="","",LOOKUP(B17+0.0001,'1.3 Input - Soil profile'!$C$9:$C$20,'1.3 Input - Soil profile'!$F$9:$F$20))</f>
        <v>3.5</v>
      </c>
      <c r="G17" s="164">
        <f>IF('1.5 Input - COSPIN results'!C23="","",(1+E17)/(F17*$B$2)*ABS('1.5 Input - COSPIN results'!C23)*100)</f>
        <v>3.7364110646284615E-2</v>
      </c>
      <c r="H17" s="165">
        <f t="shared" si="2"/>
        <v>-3.4275453505149378</v>
      </c>
      <c r="I17" s="157">
        <f>IF(H17="","",MATCH('2.2 Calculations Modal shape 3'!H17,'1.4 Input - Spec. damp. ratio'!$B$14:$B$26))</f>
        <v>8</v>
      </c>
      <c r="J17" s="165">
        <f ca="1">IF(D17="","",TREND(OFFSET('1.4 Input - Spec. damp. ratio'!$B$14,I17-1,D17,2,1),OFFSET('1.4 Input - Spec. damp. ratio'!$B$14,I17-1,0,2,1),H17))</f>
        <v>10.728297209690972</v>
      </c>
      <c r="K17" s="165">
        <f t="shared" ca="1" si="1"/>
        <v>10.728297209690972</v>
      </c>
      <c r="L17" s="165">
        <f ca="1">IF(B17="","",TREND(OFFSET('1.2.2 Input - Modal shape 3'!$C$10,MATCH(B17,'1.2.2 Input - Modal shape 3'!$D$10:$D$156)-1,0,2,1),OFFSET('1.2.2 Input - Modal shape 3'!$D$10,MATCH(B17,'1.2.2 Input - Modal shape 3'!$D$10:$D$156)-1,0,2,1),B17))</f>
        <v>-0.4647450882014208</v>
      </c>
      <c r="M17" s="166">
        <f t="shared" ca="1" si="3"/>
        <v>-0.4647450882014208</v>
      </c>
      <c r="N17" s="167">
        <f>IF('1.5 Input - COSPIN results'!F23="","",'1.5 Input - COSPIN results'!F23)</f>
        <v>4367.0700158776272</v>
      </c>
      <c r="O17" s="167">
        <f t="shared" ca="1" si="4"/>
        <v>101193.02259316573</v>
      </c>
      <c r="R17" s="146"/>
    </row>
    <row r="18" spans="1:18">
      <c r="A18" s="161">
        <v>9</v>
      </c>
      <c r="B18" s="162">
        <f>IF('1.5 Input - COSPIN results'!B24="","",ABS('1.5 Input - COSPIN results'!B24))</f>
        <v>5</v>
      </c>
      <c r="C18" s="162">
        <f t="shared" si="0"/>
        <v>-48.73</v>
      </c>
      <c r="D18" s="157">
        <f>IF(B18="","",LOOKUP(B18+0.0001,'1.3 Input - Soil profile'!$C$9:$C$20,'1.3 Input - Soil profile'!$B$9:$B$20))</f>
        <v>3</v>
      </c>
      <c r="E18" s="157">
        <f>IF(B18="","",LOOKUP(B18+0.0001,'1.3 Input - Soil profile'!$C$9:$C$20,'1.3 Input - Soil profile'!$E$9:$E$20))</f>
        <v>0.3</v>
      </c>
      <c r="F18" s="163">
        <f>IF(B18="","",LOOKUP(B18+0.0001,'1.3 Input - Soil profile'!$C$9:$C$20,'1.3 Input - Soil profile'!$F$9:$F$20))</f>
        <v>3.5</v>
      </c>
      <c r="G18" s="164">
        <f>IF('1.5 Input - COSPIN results'!C24="","",(1+E18)/(F18*$B$2)*ABS('1.5 Input - COSPIN results'!C24)*100)</f>
        <v>3.5831456325518575E-2</v>
      </c>
      <c r="H18" s="165">
        <f t="shared" si="2"/>
        <v>-3.4457355401095429</v>
      </c>
      <c r="I18" s="157">
        <f>IF(H18="","",MATCH('2.2 Calculations Modal shape 3'!H18,'1.4 Input - Spec. damp. ratio'!$B$14:$B$26))</f>
        <v>8</v>
      </c>
      <c r="J18" s="165">
        <f ca="1">IF(D18="","",TREND(OFFSET('1.4 Input - Spec. damp. ratio'!$B$14,I18-1,D18,2,1),OFFSET('1.4 Input - Spec. damp. ratio'!$B$14,I18-1,0,2,1),H18))</f>
        <v>10.54545367349759</v>
      </c>
      <c r="K18" s="165">
        <f t="shared" ca="1" si="1"/>
        <v>10.54545367349759</v>
      </c>
      <c r="L18" s="165">
        <f ca="1">IF(B18="","",TREND(OFFSET('1.2.2 Input - Modal shape 3'!$C$10,MATCH(B18,'1.2.2 Input - Modal shape 3'!$D$10:$D$156)-1,0,2,1),OFFSET('1.2.2 Input - Modal shape 3'!$D$10,MATCH(B18,'1.2.2 Input - Modal shape 3'!$D$10:$D$156)-1,0,2,1),B18))</f>
        <v>-0.44920863883599216</v>
      </c>
      <c r="M18" s="166">
        <f t="shared" ca="1" si="3"/>
        <v>-0.44920863883599216</v>
      </c>
      <c r="N18" s="167">
        <f>IF('1.5 Input - COSPIN results'!F24="","",'1.5 Input - COSPIN results'!F24)</f>
        <v>3684.5148676105973</v>
      </c>
      <c r="O18" s="167">
        <f t="shared" ca="1" si="4"/>
        <v>78404.642848602409</v>
      </c>
      <c r="R18" s="146"/>
    </row>
    <row r="19" spans="1:18">
      <c r="A19" s="161">
        <v>10</v>
      </c>
      <c r="B19" s="162">
        <f>IF('1.5 Input - COSPIN results'!B25="","",ABS('1.5 Input - COSPIN results'!B25))</f>
        <v>5.3200000000000145</v>
      </c>
      <c r="C19" s="162">
        <f t="shared" si="0"/>
        <v>-49.050000000000011</v>
      </c>
      <c r="D19" s="157">
        <f>IF(B19="","",LOOKUP(B19+0.0001,'1.3 Input - Soil profile'!$C$9:$C$20,'1.3 Input - Soil profile'!$B$9:$B$20))</f>
        <v>3</v>
      </c>
      <c r="E19" s="157">
        <f>IF(B19="","",LOOKUP(B19+0.0001,'1.3 Input - Soil profile'!$C$9:$C$20,'1.3 Input - Soil profile'!$E$9:$E$20))</f>
        <v>0.3</v>
      </c>
      <c r="F19" s="163">
        <f>IF(B19="","",LOOKUP(B19+0.0001,'1.3 Input - Soil profile'!$C$9:$C$20,'1.3 Input - Soil profile'!$F$9:$F$20))</f>
        <v>3.5</v>
      </c>
      <c r="G19" s="164">
        <f>IF('1.5 Input - COSPIN results'!C25="","",(1+E19)/(F19*$B$2)*ABS('1.5 Input - COSPIN results'!C25)*100)</f>
        <v>3.5159600303307052E-2</v>
      </c>
      <c r="H19" s="165">
        <f t="shared" si="2"/>
        <v>-3.4539560706589838</v>
      </c>
      <c r="I19" s="157">
        <f>IF(H19="","",MATCH('2.2 Calculations Modal shape 3'!H19,'1.4 Input - Spec. damp. ratio'!$B$14:$B$26))</f>
        <v>8</v>
      </c>
      <c r="J19" s="165">
        <f ca="1">IF(D19="","",TREND(OFFSET('1.4 Input - Spec. damp. ratio'!$B$14,I19-1,D19,2,1),OFFSET('1.4 Input - Spec. damp. ratio'!$B$14,I19-1,0,2,1),H19))</f>
        <v>10.462822820903767</v>
      </c>
      <c r="K19" s="165">
        <f t="shared" ca="1" si="1"/>
        <v>10.462822820903767</v>
      </c>
      <c r="L19" s="165">
        <f ca="1">IF(B19="","",TREND(OFFSET('1.2.2 Input - Modal shape 3'!$C$10,MATCH(B19,'1.2.2 Input - Modal shape 3'!$D$10:$D$156)-1,0,2,1),OFFSET('1.2.2 Input - Modal shape 3'!$D$10,MATCH(B19,'1.2.2 Input - Modal shape 3'!$D$10:$D$156)-1,0,2,1),B19))</f>
        <v>-0.44233269097004435</v>
      </c>
      <c r="M19" s="166">
        <f t="shared" ca="1" si="3"/>
        <v>-0.44233269097004435</v>
      </c>
      <c r="N19" s="167">
        <f>IF('1.5 Input - COSPIN results'!F25="","",'1.5 Input - COSPIN results'!F25)</f>
        <v>3759.2837782532615</v>
      </c>
      <c r="O19" s="167">
        <f t="shared" ca="1" si="4"/>
        <v>76957.695906111912</v>
      </c>
      <c r="R19" s="146"/>
    </row>
    <row r="20" spans="1:18">
      <c r="A20" s="161">
        <v>11</v>
      </c>
      <c r="B20" s="162">
        <f>IF('1.5 Input - COSPIN results'!B26="","",ABS('1.5 Input - COSPIN results'!B26))</f>
        <v>6.0133333333333434</v>
      </c>
      <c r="C20" s="162">
        <f t="shared" si="0"/>
        <v>-49.743333333333339</v>
      </c>
      <c r="D20" s="157">
        <f>IF(B20="","",LOOKUP(B20+0.0001,'1.3 Input - Soil profile'!$C$9:$C$20,'1.3 Input - Soil profile'!$B$9:$B$20))</f>
        <v>3</v>
      </c>
      <c r="E20" s="157">
        <f>IF(B20="","",LOOKUP(B20+0.0001,'1.3 Input - Soil profile'!$C$9:$C$20,'1.3 Input - Soil profile'!$E$9:$E$20))</f>
        <v>0.3</v>
      </c>
      <c r="F20" s="163">
        <f>IF(B20="","",LOOKUP(B20+0.0001,'1.3 Input - Soil profile'!$C$9:$C$20,'1.3 Input - Soil profile'!$F$9:$F$20))</f>
        <v>3.5</v>
      </c>
      <c r="G20" s="164">
        <f>IF('1.5 Input - COSPIN results'!C26="","",(1+E20)/(F20*$B$2)*ABS('1.5 Input - COSPIN results'!C26)*100)</f>
        <v>3.3724704860140883E-2</v>
      </c>
      <c r="H20" s="165">
        <f t="shared" si="2"/>
        <v>-3.4720518423431765</v>
      </c>
      <c r="I20" s="157">
        <f>IF(H20="","",MATCH('2.2 Calculations Modal shape 3'!H20,'1.4 Input - Spec. damp. ratio'!$B$14:$B$26))</f>
        <v>8</v>
      </c>
      <c r="J20" s="165">
        <f ca="1">IF(D20="","",TREND(OFFSET('1.4 Input - Spec. damp. ratio'!$B$14,I20-1,D20,2,1),OFFSET('1.4 Input - Spec. damp. ratio'!$B$14,I20-1,0,2,1),H20))</f>
        <v>10.280928351487837</v>
      </c>
      <c r="K20" s="165">
        <f t="shared" ca="1" si="1"/>
        <v>10.280928351487837</v>
      </c>
      <c r="L20" s="165">
        <f ca="1">IF(B20="","",TREND(OFFSET('1.2.2 Input - Modal shape 3'!$C$10,MATCH(B20,'1.2.2 Input - Modal shape 3'!$D$10:$D$156)-1,0,2,1),OFFSET('1.2.2 Input - Modal shape 3'!$D$10,MATCH(B20,'1.2.2 Input - Modal shape 3'!$D$10:$D$156)-1,0,2,1),B20))</f>
        <v>-0.42754123098091523</v>
      </c>
      <c r="M20" s="166">
        <f t="shared" ca="1" si="3"/>
        <v>-0.42754123098091523</v>
      </c>
      <c r="N20" s="167">
        <f>IF('1.5 Input - COSPIN results'!F26="","",'1.5 Input - COSPIN results'!F26)</f>
        <v>5649.7705655055497</v>
      </c>
      <c r="O20" s="167">
        <f t="shared" ca="1" si="4"/>
        <v>106174.2375318151</v>
      </c>
      <c r="R20" s="146"/>
    </row>
    <row r="21" spans="1:18">
      <c r="A21" s="161">
        <v>12</v>
      </c>
      <c r="B21" s="162">
        <f>IF('1.5 Input - COSPIN results'!B27="","",ABS('1.5 Input - COSPIN results'!B27))</f>
        <v>6.7066666666666714</v>
      </c>
      <c r="C21" s="162">
        <f t="shared" si="0"/>
        <v>-50.436666666666667</v>
      </c>
      <c r="D21" s="157">
        <f>IF(B21="","",LOOKUP(B21+0.0001,'1.3 Input - Soil profile'!$C$9:$C$20,'1.3 Input - Soil profile'!$B$9:$B$20))</f>
        <v>3</v>
      </c>
      <c r="E21" s="157">
        <f>IF(B21="","",LOOKUP(B21+0.0001,'1.3 Input - Soil profile'!$C$9:$C$20,'1.3 Input - Soil profile'!$E$9:$E$20))</f>
        <v>0.3</v>
      </c>
      <c r="F21" s="163">
        <f>IF(B21="","",LOOKUP(B21+0.0001,'1.3 Input - Soil profile'!$C$9:$C$20,'1.3 Input - Soil profile'!$F$9:$F$20))</f>
        <v>3.5</v>
      </c>
      <c r="G21" s="164">
        <f>IF('1.5 Input - COSPIN results'!C27="","",(1+E21)/(F21*$B$2)*ABS('1.5 Input - COSPIN results'!C27)*100)</f>
        <v>3.2316585754771941E-2</v>
      </c>
      <c r="H21" s="165">
        <f t="shared" si="2"/>
        <v>-3.490574528658215</v>
      </c>
      <c r="I21" s="157">
        <f>IF(H21="","",MATCH('2.2 Calculations Modal shape 3'!H21,'1.4 Input - Spec. damp. ratio'!$B$14:$B$26))</f>
        <v>8</v>
      </c>
      <c r="J21" s="165">
        <f ca="1">IF(D21="","",TREND(OFFSET('1.4 Input - Spec. damp. ratio'!$B$14,I21-1,D21,2,1),OFFSET('1.4 Input - Spec. damp. ratio'!$B$14,I21-1,0,2,1),H21))</f>
        <v>10.0947426359389</v>
      </c>
      <c r="K21" s="165">
        <f t="shared" ca="1" si="1"/>
        <v>10.0947426359389</v>
      </c>
      <c r="L21" s="165">
        <f ca="1">IF(B21="","",TREND(OFFSET('1.2.2 Input - Modal shape 3'!$C$10,MATCH(B21,'1.2.2 Input - Modal shape 3'!$D$10:$D$156)-1,0,2,1),OFFSET('1.2.2 Input - Modal shape 3'!$D$10,MATCH(B21,'1.2.2 Input - Modal shape 3'!$D$10:$D$156)-1,0,2,1),B21))</f>
        <v>-0.41283719321451517</v>
      </c>
      <c r="M21" s="166">
        <f t="shared" ca="1" si="3"/>
        <v>-0.41283719321451517</v>
      </c>
      <c r="N21" s="167">
        <f>IF('1.5 Input - COSPIN results'!F27="","",'1.5 Input - COSPIN results'!F27)</f>
        <v>6161.484944142976</v>
      </c>
      <c r="O21" s="167">
        <f t="shared" ca="1" si="4"/>
        <v>106007.91095877993</v>
      </c>
      <c r="R21" s="146"/>
    </row>
    <row r="22" spans="1:18">
      <c r="A22" s="161">
        <v>13</v>
      </c>
      <c r="B22" s="162">
        <f>IF('1.5 Input - COSPIN results'!B28="","",ABS('1.5 Input - COSPIN results'!B28))</f>
        <v>7.4</v>
      </c>
      <c r="C22" s="162">
        <f t="shared" si="0"/>
        <v>-51.129999999999995</v>
      </c>
      <c r="D22" s="157">
        <f>IF(B22="","",LOOKUP(B22+0.0001,'1.3 Input - Soil profile'!$C$9:$C$20,'1.3 Input - Soil profile'!$B$9:$B$20))</f>
        <v>3</v>
      </c>
      <c r="E22" s="157">
        <f>IF(B22="","",LOOKUP(B22+0.0001,'1.3 Input - Soil profile'!$C$9:$C$20,'1.3 Input - Soil profile'!$E$9:$E$20))</f>
        <v>0.3</v>
      </c>
      <c r="F22" s="163">
        <f>IF(B22="","",LOOKUP(B22+0.0001,'1.3 Input - Soil profile'!$C$9:$C$20,'1.3 Input - Soil profile'!$F$9:$F$20))</f>
        <v>3.5</v>
      </c>
      <c r="G22" s="164">
        <f>IF('1.5 Input - COSPIN results'!C28="","",(1+E22)/(F22*$B$2)*ABS('1.5 Input - COSPIN results'!C28)*100)</f>
        <v>3.0935631097461898E-2</v>
      </c>
      <c r="H22" s="165">
        <f t="shared" si="2"/>
        <v>-3.5095410197975427</v>
      </c>
      <c r="I22" s="157">
        <f>IF(H22="","",MATCH('2.2 Calculations Modal shape 3'!H22,'1.4 Input - Spec. damp. ratio'!$B$14:$B$26))</f>
        <v>8</v>
      </c>
      <c r="J22" s="165">
        <f ca="1">IF(D22="","",TREND(OFFSET('1.4 Input - Spec. damp. ratio'!$B$14,I22-1,D22,2,1),OFFSET('1.4 Input - Spec. damp. ratio'!$B$14,I22-1,0,2,1),H22))</f>
        <v>9.9040958979783653</v>
      </c>
      <c r="K22" s="165">
        <f t="shared" ca="1" si="1"/>
        <v>9.9040958979783653</v>
      </c>
      <c r="L22" s="165">
        <f ca="1">IF(B22="","",TREND(OFFSET('1.2.2 Input - Modal shape 3'!$C$10,MATCH(B22,'1.2.2 Input - Modal shape 3'!$D$10:$D$156)-1,0,2,1),OFFSET('1.2.2 Input - Modal shape 3'!$D$10,MATCH(B22,'1.2.2 Input - Modal shape 3'!$D$10:$D$156)-1,0,2,1),B22))</f>
        <v>-0.39823198056946091</v>
      </c>
      <c r="M22" s="166">
        <f t="shared" ca="1" si="3"/>
        <v>-0.39823198056946091</v>
      </c>
      <c r="N22" s="167">
        <f>IF('1.5 Input - COSPIN results'!F28="","",'1.5 Input - COSPIN results'!F28)</f>
        <v>9106.4290472912944</v>
      </c>
      <c r="O22" s="167">
        <f t="shared" ca="1" si="4"/>
        <v>143032.65902024379</v>
      </c>
      <c r="R22" s="146"/>
    </row>
    <row r="23" spans="1:18">
      <c r="A23" s="161">
        <v>14</v>
      </c>
      <c r="B23" s="162">
        <f>IF('1.5 Input - COSPIN results'!B29="","",ABS('1.5 Input - COSPIN results'!B29))</f>
        <v>8.1</v>
      </c>
      <c r="C23" s="162">
        <f t="shared" si="0"/>
        <v>-51.83</v>
      </c>
      <c r="D23" s="157">
        <f>IF(B23="","",LOOKUP(B23+0.0001,'1.3 Input - Soil profile'!$C$9:$C$20,'1.3 Input - Soil profile'!$B$9:$B$20))</f>
        <v>3</v>
      </c>
      <c r="E23" s="157">
        <f>IF(B23="","",LOOKUP(B23+0.0001,'1.3 Input - Soil profile'!$C$9:$C$20,'1.3 Input - Soil profile'!$E$9:$E$20))</f>
        <v>0.3</v>
      </c>
      <c r="F23" s="163">
        <f>IF(B23="","",LOOKUP(B23+0.0001,'1.3 Input - Soil profile'!$C$9:$C$20,'1.3 Input - Soil profile'!$F$9:$F$20))</f>
        <v>3.5</v>
      </c>
      <c r="G23" s="164">
        <f>IF('1.5 Input - COSPIN results'!C29="","",(1+E23)/(F23*$B$2)*ABS('1.5 Input - COSPIN results'!C29)*100)</f>
        <v>2.9571031702907175E-2</v>
      </c>
      <c r="H23" s="165">
        <f t="shared" si="2"/>
        <v>-3.5291335231213887</v>
      </c>
      <c r="I23" s="157">
        <f>IF(H23="","",MATCH('2.2 Calculations Modal shape 3'!H23,'1.4 Input - Spec. damp. ratio'!$B$14:$B$26))</f>
        <v>8</v>
      </c>
      <c r="J23" s="165">
        <f ca="1">IF(D23="","",TREND(OFFSET('1.4 Input - Spec. damp. ratio'!$B$14,I23-1,D23,2,1),OFFSET('1.4 Input - Spec. damp. ratio'!$B$14,I23-1,0,2,1),H23))</f>
        <v>9.7071566317886919</v>
      </c>
      <c r="K23" s="165">
        <f t="shared" ca="1" si="1"/>
        <v>9.7071566317886919</v>
      </c>
      <c r="L23" s="165">
        <f ca="1">IF(B23="","",TREND(OFFSET('1.2.2 Input - Modal shape 3'!$C$10,MATCH(B23,'1.2.2 Input - Modal shape 3'!$D$10:$D$156)-1,0,2,1),OFFSET('1.2.2 Input - Modal shape 3'!$D$10,MATCH(B23,'1.2.2 Input - Modal shape 3'!$D$10:$D$156)-1,0,2,1),B23))</f>
        <v>-0.38361631526734113</v>
      </c>
      <c r="M23" s="166">
        <f t="shared" ca="1" si="3"/>
        <v>-0.38361631526734113</v>
      </c>
      <c r="N23" s="167">
        <f>IF('1.5 Input - COSPIN results'!F29="","",'1.5 Input - COSPIN results'!F29)</f>
        <v>12541.767701746609</v>
      </c>
      <c r="O23" s="167">
        <f t="shared" ca="1" si="4"/>
        <v>179161.59860586174</v>
      </c>
      <c r="R23" s="146"/>
    </row>
    <row r="24" spans="1:18">
      <c r="A24" s="161">
        <v>15</v>
      </c>
      <c r="B24" s="162">
        <f>IF('1.5 Input - COSPIN results'!B30="","",ABS('1.5 Input - COSPIN results'!B30))</f>
        <v>8.8000000000000007</v>
      </c>
      <c r="C24" s="162">
        <f t="shared" si="0"/>
        <v>-52.53</v>
      </c>
      <c r="D24" s="157">
        <f>IF(B24="","",LOOKUP(B24+0.0001,'1.3 Input - Soil profile'!$C$9:$C$20,'1.3 Input - Soil profile'!$B$9:$B$20))</f>
        <v>3</v>
      </c>
      <c r="E24" s="157">
        <f>IF(B24="","",LOOKUP(B24+0.0001,'1.3 Input - Soil profile'!$C$9:$C$20,'1.3 Input - Soil profile'!$E$9:$E$20))</f>
        <v>0.3</v>
      </c>
      <c r="F24" s="163">
        <f>IF(B24="","",LOOKUP(B24+0.0001,'1.3 Input - Soil profile'!$C$9:$C$20,'1.3 Input - Soil profile'!$F$9:$F$20))</f>
        <v>3.5</v>
      </c>
      <c r="G24" s="164">
        <f>IF('1.5 Input - COSPIN results'!C30="","",(1+E24)/(F24*$B$2)*ABS('1.5 Input - COSPIN results'!C30)*100)</f>
        <v>2.8235765917057898E-2</v>
      </c>
      <c r="H24" s="165">
        <f t="shared" si="2"/>
        <v>-3.5492004271925413</v>
      </c>
      <c r="I24" s="157">
        <f>IF(H24="","",MATCH('2.2 Calculations Modal shape 3'!H24,'1.4 Input - Spec. damp. ratio'!$B$14:$B$26))</f>
        <v>8</v>
      </c>
      <c r="J24" s="165">
        <f ca="1">IF(D24="","",TREND(OFFSET('1.4 Input - Spec. damp. ratio'!$B$14,I24-1,D24,2,1),OFFSET('1.4 Input - Spec. damp. ratio'!$B$14,I24-1,0,2,1),H24))</f>
        <v>9.5054488001171009</v>
      </c>
      <c r="K24" s="165">
        <f t="shared" ca="1" si="1"/>
        <v>9.5054488001171009</v>
      </c>
      <c r="L24" s="165">
        <f ca="1">IF(B24="","",TREND(OFFSET('1.2.2 Input - Modal shape 3'!$C$10,MATCH(B24,'1.2.2 Input - Modal shape 3'!$D$10:$D$156)-1,0,2,1),OFFSET('1.2.2 Input - Modal shape 3'!$D$10,MATCH(B24,'1.2.2 Input - Modal shape 3'!$D$10:$D$156)-1,0,2,1),B24))</f>
        <v>-0.36913463402396901</v>
      </c>
      <c r="M24" s="166">
        <f t="shared" ca="1" si="3"/>
        <v>-0.36913463402396901</v>
      </c>
      <c r="N24" s="167">
        <f>IF('1.5 Input - COSPIN results'!F30="","",'1.5 Input - COSPIN results'!F30)</f>
        <v>13575.489336525072</v>
      </c>
      <c r="O24" s="167">
        <f t="shared" ca="1" si="4"/>
        <v>175831.9163326706</v>
      </c>
      <c r="R24" s="146"/>
    </row>
    <row r="25" spans="1:18">
      <c r="A25" s="161">
        <v>16</v>
      </c>
      <c r="B25" s="162">
        <f>IF('1.5 Input - COSPIN results'!B31="","",ABS('1.5 Input - COSPIN results'!B31))</f>
        <v>9.5</v>
      </c>
      <c r="C25" s="162">
        <f t="shared" si="0"/>
        <v>-53.23</v>
      </c>
      <c r="D25" s="157">
        <f>IF(B25="","",LOOKUP(B25+0.0001,'1.3 Input - Soil profile'!$C$9:$C$20,'1.3 Input - Soil profile'!$B$9:$B$20))</f>
        <v>3</v>
      </c>
      <c r="E25" s="157">
        <f>IF(B25="","",LOOKUP(B25+0.0001,'1.3 Input - Soil profile'!$C$9:$C$20,'1.3 Input - Soil profile'!$E$9:$E$20))</f>
        <v>0.3</v>
      </c>
      <c r="F25" s="163">
        <f>IF(B25="","",LOOKUP(B25+0.0001,'1.3 Input - Soil profile'!$C$9:$C$20,'1.3 Input - Soil profile'!$F$9:$F$20))</f>
        <v>3.5</v>
      </c>
      <c r="G25" s="164">
        <f>IF('1.5 Input - COSPIN results'!C31="","",(1+E25)/(F25*$B$2)*ABS('1.5 Input - COSPIN results'!C31)*100)</f>
        <v>2.6930185574089823E-2</v>
      </c>
      <c r="H25" s="165">
        <f t="shared" si="2"/>
        <v>-3.5697606538842375</v>
      </c>
      <c r="I25" s="157">
        <f>IF(H25="","",MATCH('2.2 Calculations Modal shape 3'!H25,'1.4 Input - Spec. damp. ratio'!$B$14:$B$26))</f>
        <v>8</v>
      </c>
      <c r="J25" s="165">
        <f ca="1">IF(D25="","",TREND(OFFSET('1.4 Input - Spec. damp. ratio'!$B$14,I25-1,D25,2,1),OFFSET('1.4 Input - Spec. damp. ratio'!$B$14,I25-1,0,2,1),H25))</f>
        <v>9.2987822047143709</v>
      </c>
      <c r="K25" s="165">
        <f t="shared" ca="1" si="1"/>
        <v>9.2987822047143709</v>
      </c>
      <c r="L25" s="165">
        <f ca="1">IF(B25="","",TREND(OFFSET('1.2.2 Input - Modal shape 3'!$C$10,MATCH(B25,'1.2.2 Input - Modal shape 3'!$D$10:$D$156)-1,0,2,1),OFFSET('1.2.2 Input - Modal shape 3'!$D$10,MATCH(B25,'1.2.2 Input - Modal shape 3'!$D$10:$D$156)-1,0,2,1),B25))</f>
        <v>-0.35479833973796143</v>
      </c>
      <c r="M25" s="166">
        <f t="shared" ca="1" si="3"/>
        <v>-0.35479833973796143</v>
      </c>
      <c r="N25" s="167">
        <f>IF('1.5 Input - COSPIN results'!F31="","",'1.5 Input - COSPIN results'!F31)</f>
        <v>15420.389948541741</v>
      </c>
      <c r="O25" s="167">
        <f t="shared" ca="1" si="4"/>
        <v>180503.06878001217</v>
      </c>
      <c r="R25" s="146"/>
    </row>
    <row r="26" spans="1:18">
      <c r="A26" s="161">
        <v>17</v>
      </c>
      <c r="B26" s="162">
        <f>IF('1.5 Input - COSPIN results'!B32="","",ABS('1.5 Input - COSPIN results'!B32))</f>
        <v>10.275</v>
      </c>
      <c r="C26" s="162">
        <f t="shared" si="0"/>
        <v>-54.004999999999995</v>
      </c>
      <c r="D26" s="157">
        <f>IF(B26="","",LOOKUP(B26+0.0001,'1.3 Input - Soil profile'!$C$9:$C$20,'1.3 Input - Soil profile'!$B$9:$B$20))</f>
        <v>4</v>
      </c>
      <c r="E26" s="157">
        <f>IF(B26="","",LOOKUP(B26+0.0001,'1.3 Input - Soil profile'!$C$9:$C$20,'1.3 Input - Soil profile'!$E$9:$E$20))</f>
        <v>0.3</v>
      </c>
      <c r="F26" s="163">
        <f>IF(B26="","",LOOKUP(B26+0.0001,'1.3 Input - Soil profile'!$C$9:$C$20,'1.3 Input - Soil profile'!$F$9:$F$20))</f>
        <v>2.5</v>
      </c>
      <c r="G26" s="164">
        <f>IF('1.5 Input - COSPIN results'!C32="","",(1+E26)/(F26*$B$2)*ABS('1.5 Input - COSPIN results'!C32)*100)</f>
        <v>3.5727682402531671E-2</v>
      </c>
      <c r="H26" s="165">
        <f t="shared" si="2"/>
        <v>-3.4469951548705162</v>
      </c>
      <c r="I26" s="157">
        <f>IF(H26="","",MATCH('2.2 Calculations Modal shape 3'!H26,'1.4 Input - Spec. damp. ratio'!$B$14:$B$26))</f>
        <v>8</v>
      </c>
      <c r="J26" s="165">
        <f ca="1">IF(D26="","",TREND(OFFSET('1.4 Input - Spec. damp. ratio'!$B$14,I26-1,D26,2,1),OFFSET('1.4 Input - Spec. damp. ratio'!$B$14,I26-1,0,2,1),H26))</f>
        <v>7.89959424014463</v>
      </c>
      <c r="K26" s="165">
        <f t="shared" ca="1" si="1"/>
        <v>7.89959424014463</v>
      </c>
      <c r="L26" s="165">
        <f ca="1">IF(B26="","",TREND(OFFSET('1.2.2 Input - Modal shape 3'!$C$10,MATCH(B26,'1.2.2 Input - Modal shape 3'!$D$10:$D$156)-1,0,2,1),OFFSET('1.2.2 Input - Modal shape 3'!$D$10,MATCH(B26,'1.2.2 Input - Modal shape 3'!$D$10:$D$156)-1,0,2,1),B26))</f>
        <v>-0.33913137215189143</v>
      </c>
      <c r="M26" s="166">
        <f t="shared" ca="1" si="3"/>
        <v>-0.33913137215189143</v>
      </c>
      <c r="N26" s="167">
        <f>IF('1.5 Input - COSPIN results'!F32="","",'1.5 Input - COSPIN results'!F32)</f>
        <v>18540.834636966603</v>
      </c>
      <c r="O26" s="167">
        <f t="shared" ca="1" si="4"/>
        <v>168449.60585918408</v>
      </c>
      <c r="R26" s="146"/>
    </row>
    <row r="27" spans="1:18">
      <c r="A27" s="161">
        <v>18</v>
      </c>
      <c r="B27" s="162">
        <f>IF('1.5 Input - COSPIN results'!B33="","",ABS('1.5 Input - COSPIN results'!B33))</f>
        <v>11.05</v>
      </c>
      <c r="C27" s="162">
        <f t="shared" si="0"/>
        <v>-54.78</v>
      </c>
      <c r="D27" s="157">
        <f>IF(B27="","",LOOKUP(B27+0.0001,'1.3 Input - Soil profile'!$C$9:$C$20,'1.3 Input - Soil profile'!$B$9:$B$20))</f>
        <v>4</v>
      </c>
      <c r="E27" s="157">
        <f>IF(B27="","",LOOKUP(B27+0.0001,'1.3 Input - Soil profile'!$C$9:$C$20,'1.3 Input - Soil profile'!$E$9:$E$20))</f>
        <v>0.3</v>
      </c>
      <c r="F27" s="163">
        <f>IF(B27="","",LOOKUP(B27+0.0001,'1.3 Input - Soil profile'!$C$9:$C$20,'1.3 Input - Soil profile'!$F$9:$F$20))</f>
        <v>2.5</v>
      </c>
      <c r="G27" s="164">
        <f>IF('1.5 Input - COSPIN results'!C33="","",(1+E27)/(F27*$B$2)*ABS('1.5 Input - COSPIN results'!C33)*100)</f>
        <v>3.3805403583042008E-2</v>
      </c>
      <c r="H27" s="165">
        <f t="shared" si="2"/>
        <v>-3.4710138749078108</v>
      </c>
      <c r="I27" s="157">
        <f>IF(H27="","",MATCH('2.2 Calculations Modal shape 3'!H27,'1.4 Input - Spec. damp. ratio'!$B$14:$B$26))</f>
        <v>8</v>
      </c>
      <c r="J27" s="165">
        <f ca="1">IF(D27="","",TREND(OFFSET('1.4 Input - Spec. damp. ratio'!$B$14,I27-1,D27,2,1),OFFSET('1.4 Input - Spec. damp. ratio'!$B$14,I27-1,0,2,1),H27))</f>
        <v>7.7185213182428036</v>
      </c>
      <c r="K27" s="165">
        <f t="shared" ca="1" si="1"/>
        <v>7.7185213182428036</v>
      </c>
      <c r="L27" s="165">
        <f ca="1">IF(B27="","",TREND(OFFSET('1.2.2 Input - Modal shape 3'!$C$10,MATCH(B27,'1.2.2 Input - Modal shape 3'!$D$10:$D$156)-1,0,2,1),OFFSET('1.2.2 Input - Modal shape 3'!$D$10,MATCH(B27,'1.2.2 Input - Modal shape 3'!$D$10:$D$156)-1,0,2,1),B27))</f>
        <v>-0.32366572196544097</v>
      </c>
      <c r="M27" s="166">
        <f t="shared" ca="1" si="3"/>
        <v>-0.32366572196544097</v>
      </c>
      <c r="N27" s="167">
        <f>IF('1.5 Input - COSPIN results'!F33="","",'1.5 Input - COSPIN results'!F33)</f>
        <v>20944.60687280292</v>
      </c>
      <c r="O27" s="167">
        <f t="shared" ca="1" si="4"/>
        <v>169355.66804191028</v>
      </c>
      <c r="R27" s="146"/>
    </row>
    <row r="28" spans="1:18">
      <c r="A28" s="161">
        <v>19</v>
      </c>
      <c r="B28" s="162">
        <f>IF('1.5 Input - COSPIN results'!B34="","",ABS('1.5 Input - COSPIN results'!B34))</f>
        <v>11.824999999999999</v>
      </c>
      <c r="C28" s="162">
        <f t="shared" si="0"/>
        <v>-55.554999999999993</v>
      </c>
      <c r="D28" s="157">
        <f>IF(B28="","",LOOKUP(B28+0.0001,'1.3 Input - Soil profile'!$C$9:$C$20,'1.3 Input - Soil profile'!$B$9:$B$20))</f>
        <v>4</v>
      </c>
      <c r="E28" s="157">
        <f>IF(B28="","",LOOKUP(B28+0.0001,'1.3 Input - Soil profile'!$C$9:$C$20,'1.3 Input - Soil profile'!$E$9:$E$20))</f>
        <v>0.3</v>
      </c>
      <c r="F28" s="163">
        <f>IF(B28="","",LOOKUP(B28+0.0001,'1.3 Input - Soil profile'!$C$9:$C$20,'1.3 Input - Soil profile'!$F$9:$F$20))</f>
        <v>2.5</v>
      </c>
      <c r="G28" s="164">
        <f>IF('1.5 Input - COSPIN results'!C34="","",(1+E28)/(F28*$B$2)*ABS('1.5 Input - COSPIN results'!C34)*100)</f>
        <v>3.1936111881199679E-2</v>
      </c>
      <c r="H28" s="165">
        <f t="shared" si="2"/>
        <v>-3.4957179589341014</v>
      </c>
      <c r="I28" s="157">
        <f>IF(H28="","",MATCH('2.2 Calculations Modal shape 3'!H28,'1.4 Input - Spec. damp. ratio'!$B$14:$B$26))</f>
        <v>8</v>
      </c>
      <c r="J28" s="165">
        <f ca="1">IF(D28="","",TREND(OFFSET('1.4 Input - Spec. damp. ratio'!$B$14,I28-1,D28,2,1),OFFSET('1.4 Input - Spec. damp. ratio'!$B$14,I28-1,0,2,1),H28))</f>
        <v>7.5322815573145405</v>
      </c>
      <c r="K28" s="165">
        <f t="shared" ca="1" si="1"/>
        <v>7.5322815573145405</v>
      </c>
      <c r="L28" s="165">
        <f ca="1">IF(B28="","",TREND(OFFSET('1.2.2 Input - Modal shape 3'!$C$10,MATCH(B28,'1.2.2 Input - Modal shape 3'!$D$10:$D$156)-1,0,2,1),OFFSET('1.2.2 Input - Modal shape 3'!$D$10,MATCH(B28,'1.2.2 Input - Modal shape 3'!$D$10:$D$156)-1,0,2,1),B28))</f>
        <v>-0.30843835502984868</v>
      </c>
      <c r="M28" s="166">
        <f t="shared" ca="1" si="3"/>
        <v>-0.30843835502984868</v>
      </c>
      <c r="N28" s="167">
        <f>IF('1.5 Input - COSPIN results'!F34="","",'1.5 Input - COSPIN results'!F34)</f>
        <v>23414.393269641077</v>
      </c>
      <c r="O28" s="167">
        <f t="shared" ca="1" si="4"/>
        <v>167782.3259444689</v>
      </c>
      <c r="R28" s="146"/>
    </row>
    <row r="29" spans="1:18">
      <c r="A29" s="161">
        <v>20</v>
      </c>
      <c r="B29" s="162">
        <f>IF('1.5 Input - COSPIN results'!B35="","",ABS('1.5 Input - COSPIN results'!B35))</f>
        <v>12.6</v>
      </c>
      <c r="C29" s="162">
        <f t="shared" si="0"/>
        <v>-56.33</v>
      </c>
      <c r="D29" s="157">
        <f>IF(B29="","",LOOKUP(B29+0.0001,'1.3 Input - Soil profile'!$C$9:$C$20,'1.3 Input - Soil profile'!$B$9:$B$20))</f>
        <v>4</v>
      </c>
      <c r="E29" s="157">
        <f>IF(B29="","",LOOKUP(B29+0.0001,'1.3 Input - Soil profile'!$C$9:$C$20,'1.3 Input - Soil profile'!$E$9:$E$20))</f>
        <v>0.3</v>
      </c>
      <c r="F29" s="163">
        <f>IF(B29="","",LOOKUP(B29+0.0001,'1.3 Input - Soil profile'!$C$9:$C$20,'1.3 Input - Soil profile'!$F$9:$F$20))</f>
        <v>2.5</v>
      </c>
      <c r="G29" s="164">
        <f>IF('1.5 Input - COSPIN results'!C35="","",(1+E29)/(F29*$B$2)*ABS('1.5 Input - COSPIN results'!C35)*100)</f>
        <v>3.0120410427878358E-2</v>
      </c>
      <c r="H29" s="165">
        <f t="shared" si="2"/>
        <v>-3.5211391146310858</v>
      </c>
      <c r="I29" s="157">
        <f>IF(H29="","",MATCH('2.2 Calculations Modal shape 3'!H29,'1.4 Input - Spec. damp. ratio'!$B$14:$B$26))</f>
        <v>8</v>
      </c>
      <c r="J29" s="165">
        <f ca="1">IF(D29="","",TREND(OFFSET('1.4 Input - Spec. damp. ratio'!$B$14,I29-1,D29,2,1),OFFSET('1.4 Input - Spec. damp. ratio'!$B$14,I29-1,0,2,1),H29))</f>
        <v>7.3406359187032031</v>
      </c>
      <c r="K29" s="165">
        <f t="shared" ca="1" si="1"/>
        <v>7.3406359187032031</v>
      </c>
      <c r="L29" s="165">
        <f ca="1">IF(B29="","",TREND(OFFSET('1.2.2 Input - Modal shape 3'!$C$10,MATCH(B29,'1.2.2 Input - Modal shape 3'!$D$10:$D$156)-1,0,2,1),OFFSET('1.2.2 Input - Modal shape 3'!$D$10,MATCH(B29,'1.2.2 Input - Modal shape 3'!$D$10:$D$156)-1,0,2,1),B29))</f>
        <v>-0.29346531153796429</v>
      </c>
      <c r="M29" s="166">
        <f t="shared" ca="1" si="3"/>
        <v>-0.29346531153796429</v>
      </c>
      <c r="N29" s="167">
        <f>IF('1.5 Input - COSPIN results'!F35="","",'1.5 Input - COSPIN results'!F35)</f>
        <v>25947.126360521674</v>
      </c>
      <c r="O29" s="167">
        <f t="shared" ca="1" si="4"/>
        <v>164034.99084671063</v>
      </c>
      <c r="R29" s="146"/>
    </row>
    <row r="30" spans="1:18">
      <c r="A30" s="161">
        <v>21</v>
      </c>
      <c r="B30" s="162">
        <f>IF('1.5 Input - COSPIN results'!B36="","",ABS('1.5 Input - COSPIN results'!B36))</f>
        <v>13.375</v>
      </c>
      <c r="C30" s="162">
        <f t="shared" si="0"/>
        <v>-57.104999999999997</v>
      </c>
      <c r="D30" s="157">
        <f>IF(B30="","",LOOKUP(B30+0.0001,'1.3 Input - Soil profile'!$C$9:$C$20,'1.3 Input - Soil profile'!$B$9:$B$20))</f>
        <v>4</v>
      </c>
      <c r="E30" s="157">
        <f>IF(B30="","",LOOKUP(B30+0.0001,'1.3 Input - Soil profile'!$C$9:$C$20,'1.3 Input - Soil profile'!$E$9:$E$20))</f>
        <v>0.3</v>
      </c>
      <c r="F30" s="163">
        <f>IF(B30="","",LOOKUP(B30+0.0001,'1.3 Input - Soil profile'!$C$9:$C$20,'1.3 Input - Soil profile'!$F$9:$F$20))</f>
        <v>2.5</v>
      </c>
      <c r="G30" s="164">
        <f>IF('1.5 Input - COSPIN results'!C36="","",(1+E30)/(F30*$B$2)*ABS('1.5 Input - COSPIN results'!C36)*100)</f>
        <v>2.8358814036820956E-2</v>
      </c>
      <c r="H30" s="165">
        <f t="shared" si="2"/>
        <v>-3.5473119352673237</v>
      </c>
      <c r="I30" s="157">
        <f>IF(H30="","",MATCH('2.2 Calculations Modal shape 3'!H30,'1.4 Input - Spec. damp. ratio'!$B$14:$B$26))</f>
        <v>8</v>
      </c>
      <c r="J30" s="165">
        <f ca="1">IF(D30="","",TREND(OFFSET('1.4 Input - Spec. damp. ratio'!$B$14,I30-1,D30,2,1),OFFSET('1.4 Input - Spec. damp. ratio'!$B$14,I30-1,0,2,1),H30))</f>
        <v>7.1433236098184132</v>
      </c>
      <c r="K30" s="165">
        <f t="shared" ca="1" si="1"/>
        <v>7.1433236098184132</v>
      </c>
      <c r="L30" s="165">
        <f ca="1">IF(B30="","",TREND(OFFSET('1.2.2 Input - Modal shape 3'!$C$10,MATCH(B30,'1.2.2 Input - Modal shape 3'!$D$10:$D$156)-1,0,2,1),OFFSET('1.2.2 Input - Modal shape 3'!$D$10,MATCH(B30,'1.2.2 Input - Modal shape 3'!$D$10:$D$156)-1,0,2,1),B30))</f>
        <v>-0.27874337279314754</v>
      </c>
      <c r="M30" s="166">
        <f t="shared" ca="1" si="3"/>
        <v>-0.27874337279314754</v>
      </c>
      <c r="N30" s="167">
        <f>IF('1.5 Input - COSPIN results'!F36="","",'1.5 Input - COSPIN results'!F36)</f>
        <v>28538.437093875091</v>
      </c>
      <c r="O30" s="167">
        <f t="shared" ca="1" si="4"/>
        <v>158394.32294727972</v>
      </c>
      <c r="R30" s="146"/>
    </row>
    <row r="31" spans="1:18">
      <c r="A31" s="161">
        <v>22</v>
      </c>
      <c r="B31" s="162">
        <f>IF('1.5 Input - COSPIN results'!B37="","",ABS('1.5 Input - COSPIN results'!B37))</f>
        <v>14.15</v>
      </c>
      <c r="C31" s="162">
        <f t="shared" si="0"/>
        <v>-57.879999999999995</v>
      </c>
      <c r="D31" s="157">
        <f>IF(B31="","",LOOKUP(B31+0.0001,'1.3 Input - Soil profile'!$C$9:$C$20,'1.3 Input - Soil profile'!$B$9:$B$20))</f>
        <v>5</v>
      </c>
      <c r="E31" s="157">
        <f>IF(B31="","",LOOKUP(B31+0.0001,'1.3 Input - Soil profile'!$C$9:$C$20,'1.3 Input - Soil profile'!$E$9:$E$20))</f>
        <v>0.3</v>
      </c>
      <c r="F31" s="163">
        <f>IF(B31="","",LOOKUP(B31+0.0001,'1.3 Input - Soil profile'!$C$9:$C$20,'1.3 Input - Soil profile'!$F$9:$F$20))</f>
        <v>3.5</v>
      </c>
      <c r="G31" s="164">
        <f>IF('1.5 Input - COSPIN results'!C37="","",(1+E31)/(F31*$B$2)*ABS('1.5 Input - COSPIN results'!C37)*100)</f>
        <v>1.9036962009325212E-2</v>
      </c>
      <c r="H31" s="165">
        <f t="shared" si="2"/>
        <v>-3.7204023567843478</v>
      </c>
      <c r="I31" s="157">
        <f>IF(H31="","",MATCH('2.2 Calculations Modal shape 3'!H31,'1.4 Input - Spec. damp. ratio'!$B$14:$B$26))</f>
        <v>7</v>
      </c>
      <c r="J31" s="165">
        <f ca="1">IF(D31="","",TREND(OFFSET('1.4 Input - Spec. damp. ratio'!$B$14,I31-1,D31,2,1),OFFSET('1.4 Input - Spec. damp. ratio'!$B$14,I31-1,0,2,1),H31))</f>
        <v>8.1010353314980357</v>
      </c>
      <c r="K31" s="165">
        <f t="shared" ca="1" si="1"/>
        <v>8.1010353314980357</v>
      </c>
      <c r="L31" s="165">
        <f ca="1">IF(B31="","",TREND(OFFSET('1.2.2 Input - Modal shape 3'!$C$10,MATCH(B31,'1.2.2 Input - Modal shape 3'!$D$10:$D$156)-1,0,2,1),OFFSET('1.2.2 Input - Modal shape 3'!$D$10,MATCH(B31,'1.2.2 Input - Modal shape 3'!$D$10:$D$156)-1,0,2,1),B31))</f>
        <v>-0.26431633921342806</v>
      </c>
      <c r="M31" s="166">
        <f t="shared" ca="1" si="3"/>
        <v>-0.26431633921342806</v>
      </c>
      <c r="N31" s="167">
        <f>IF('1.5 Input - COSPIN results'!F37="","",'1.5 Input - COSPIN results'!F37)</f>
        <v>31182.865594778974</v>
      </c>
      <c r="O31" s="167">
        <f t="shared" ca="1" si="4"/>
        <v>176483.68791673827</v>
      </c>
      <c r="R31" s="146"/>
    </row>
    <row r="32" spans="1:18">
      <c r="A32" s="161">
        <v>23</v>
      </c>
      <c r="B32" s="162">
        <f>IF('1.5 Input - COSPIN results'!B38="","",ABS('1.5 Input - COSPIN results'!B38))</f>
        <v>14.925000000000001</v>
      </c>
      <c r="C32" s="162">
        <f t="shared" si="0"/>
        <v>-58.655000000000001</v>
      </c>
      <c r="D32" s="157">
        <f>IF(B32="","",LOOKUP(B32+0.0001,'1.3 Input - Soil profile'!$C$9:$C$20,'1.3 Input - Soil profile'!$B$9:$B$20))</f>
        <v>5</v>
      </c>
      <c r="E32" s="157">
        <f>IF(B32="","",LOOKUP(B32+0.0001,'1.3 Input - Soil profile'!$C$9:$C$20,'1.3 Input - Soil profile'!$E$9:$E$20))</f>
        <v>0.3</v>
      </c>
      <c r="F32" s="163">
        <f>IF(B32="","",LOOKUP(B32+0.0001,'1.3 Input - Soil profile'!$C$9:$C$20,'1.3 Input - Soil profile'!$F$9:$F$20))</f>
        <v>3.5</v>
      </c>
      <c r="G32" s="164">
        <f>IF('1.5 Input - COSPIN results'!C38="","",(1+E32)/(F32*$B$2)*ABS('1.5 Input - COSPIN results'!C38)*100)</f>
        <v>1.7856814527681352E-2</v>
      </c>
      <c r="H32" s="165">
        <f t="shared" si="2"/>
        <v>-3.7481960122133198</v>
      </c>
      <c r="I32" s="157">
        <f>IF(H32="","",MATCH('2.2 Calculations Modal shape 3'!H32,'1.4 Input - Spec. damp. ratio'!$B$14:$B$26))</f>
        <v>7</v>
      </c>
      <c r="J32" s="165">
        <f ca="1">IF(D32="","",TREND(OFFSET('1.4 Input - Spec. damp. ratio'!$B$14,I32-1,D32,2,1),OFFSET('1.4 Input - Spec. damp. ratio'!$B$14,I32-1,0,2,1),H32))</f>
        <v>7.929201546508363</v>
      </c>
      <c r="K32" s="165">
        <f t="shared" ca="1" si="1"/>
        <v>7.929201546508363</v>
      </c>
      <c r="L32" s="165">
        <f ca="1">IF(B32="","",TREND(OFFSET('1.2.2 Input - Modal shape 3'!$C$10,MATCH(B32,'1.2.2 Input - Modal shape 3'!$D$10:$D$156)-1,0,2,1),OFFSET('1.2.2 Input - Modal shape 3'!$D$10,MATCH(B32,'1.2.2 Input - Modal shape 3'!$D$10:$D$156)-1,0,2,1),B32))</f>
        <v>-0.25016032242505348</v>
      </c>
      <c r="M32" s="166">
        <f t="shared" ca="1" si="3"/>
        <v>-0.25016032242505348</v>
      </c>
      <c r="N32" s="167">
        <f>IF('1.5 Input - COSPIN results'!F38="","",'1.5 Input - COSPIN results'!F38)</f>
        <v>33873.995882874442</v>
      </c>
      <c r="O32" s="167">
        <f t="shared" ca="1" si="4"/>
        <v>168086.46487465591</v>
      </c>
      <c r="R32" s="146"/>
    </row>
    <row r="33" spans="1:18">
      <c r="A33" s="161">
        <v>24</v>
      </c>
      <c r="B33" s="162">
        <f>IF('1.5 Input - COSPIN results'!B39="","",ABS('1.5 Input - COSPIN results'!B39))</f>
        <v>15.7</v>
      </c>
      <c r="C33" s="162">
        <f t="shared" si="0"/>
        <v>-59.429999999999993</v>
      </c>
      <c r="D33" s="157">
        <f>IF(B33="","",LOOKUP(B33+0.0001,'1.3 Input - Soil profile'!$C$9:$C$20,'1.3 Input - Soil profile'!$B$9:$B$20))</f>
        <v>5</v>
      </c>
      <c r="E33" s="157">
        <f>IF(B33="","",LOOKUP(B33+0.0001,'1.3 Input - Soil profile'!$C$9:$C$20,'1.3 Input - Soil profile'!$E$9:$E$20))</f>
        <v>0.3</v>
      </c>
      <c r="F33" s="163">
        <f>IF(B33="","",LOOKUP(B33+0.0001,'1.3 Input - Soil profile'!$C$9:$C$20,'1.3 Input - Soil profile'!$F$9:$F$20))</f>
        <v>3.5</v>
      </c>
      <c r="G33" s="164">
        <f>IF('1.5 Input - COSPIN results'!C39="","",(1+E33)/(F33*$B$2)*ABS('1.5 Input - COSPIN results'!C39)*100)</f>
        <v>1.6716023198276444E-2</v>
      </c>
      <c r="H33" s="165">
        <f t="shared" si="2"/>
        <v>-3.7768670348198414</v>
      </c>
      <c r="I33" s="157">
        <f>IF(H33="","",MATCH('2.2 Calculations Modal shape 3'!H33,'1.4 Input - Spec. damp. ratio'!$B$14:$B$26))</f>
        <v>7</v>
      </c>
      <c r="J33" s="165">
        <f ca="1">IF(D33="","",TREND(OFFSET('1.4 Input - Spec. damp. ratio'!$B$14,I33-1,D33,2,1),OFFSET('1.4 Input - Spec. damp. ratio'!$B$14,I33-1,0,2,1),H33))</f>
        <v>7.7519434544019319</v>
      </c>
      <c r="K33" s="165">
        <f t="shared" ca="1" si="1"/>
        <v>7.7519434544019319</v>
      </c>
      <c r="L33" s="165">
        <f ca="1">IF(B33="","",TREND(OFFSET('1.2.2 Input - Modal shape 3'!$C$10,MATCH(B33,'1.2.2 Input - Modal shape 3'!$D$10:$D$156)-1,0,2,1),OFFSET('1.2.2 Input - Modal shape 3'!$D$10,MATCH(B33,'1.2.2 Input - Modal shape 3'!$D$10:$D$156)-1,0,2,1),B33))</f>
        <v>-0.2363284195770044</v>
      </c>
      <c r="M33" s="166">
        <f t="shared" ca="1" si="3"/>
        <v>-0.2363284195770044</v>
      </c>
      <c r="N33" s="167">
        <f>IF('1.5 Input - COSPIN results'!F39="","",'1.5 Input - COSPIN results'!F39)</f>
        <v>36604.555371348906</v>
      </c>
      <c r="O33" s="167">
        <f t="shared" ca="1" si="4"/>
        <v>158481.15710859632</v>
      </c>
      <c r="R33" s="146"/>
    </row>
    <row r="34" spans="1:18">
      <c r="A34" s="161">
        <v>25</v>
      </c>
      <c r="B34" s="162">
        <f>IF('1.5 Input - COSPIN results'!B40="","",ABS('1.5 Input - COSPIN results'!B40))</f>
        <v>16.475000000000001</v>
      </c>
      <c r="C34" s="162">
        <f t="shared" si="0"/>
        <v>-60.204999999999998</v>
      </c>
      <c r="D34" s="157">
        <f>IF(B34="","",LOOKUP(B34+0.0001,'1.3 Input - Soil profile'!$C$9:$C$20,'1.3 Input - Soil profile'!$B$9:$B$20))</f>
        <v>5</v>
      </c>
      <c r="E34" s="157">
        <f>IF(B34="","",LOOKUP(B34+0.0001,'1.3 Input - Soil profile'!$C$9:$C$20,'1.3 Input - Soil profile'!$E$9:$E$20))</f>
        <v>0.3</v>
      </c>
      <c r="F34" s="163">
        <f>IF(B34="","",LOOKUP(B34+0.0001,'1.3 Input - Soil profile'!$C$9:$C$20,'1.3 Input - Soil profile'!$F$9:$F$20))</f>
        <v>3.5</v>
      </c>
      <c r="G34" s="164">
        <f>IF('1.5 Input - COSPIN results'!C40="","",(1+E34)/(F34*$B$2)*ABS('1.5 Input - COSPIN results'!C40)*100)</f>
        <v>1.5614690588948626E-2</v>
      </c>
      <c r="H34" s="165">
        <f t="shared" si="2"/>
        <v>-3.8064666170593728</v>
      </c>
      <c r="I34" s="157">
        <f>IF(H34="","",MATCH('2.2 Calculations Modal shape 3'!H34,'1.4 Input - Spec. damp. ratio'!$B$14:$B$26))</f>
        <v>7</v>
      </c>
      <c r="J34" s="165">
        <f ca="1">IF(D34="","",TREND(OFFSET('1.4 Input - Spec. damp. ratio'!$B$14,I34-1,D34,2,1),OFFSET('1.4 Input - Spec. damp. ratio'!$B$14,I34-1,0,2,1),H34))</f>
        <v>7.5689445587248301</v>
      </c>
      <c r="K34" s="165">
        <f t="shared" ca="1" si="1"/>
        <v>7.5689445587248301</v>
      </c>
      <c r="L34" s="165">
        <f ca="1">IF(B34="","",TREND(OFFSET('1.2.2 Input - Modal shape 3'!$C$10,MATCH(B34,'1.2.2 Input - Modal shape 3'!$D$10:$D$156)-1,0,2,1),OFFSET('1.2.2 Input - Modal shape 3'!$D$10,MATCH(B34,'1.2.2 Input - Modal shape 3'!$D$10:$D$156)-1,0,2,1),B34))</f>
        <v>-0.22279916747891454</v>
      </c>
      <c r="M34" s="166">
        <f t="shared" ca="1" si="3"/>
        <v>-0.22279916747891454</v>
      </c>
      <c r="N34" s="167">
        <f>IF('1.5 Input - COSPIN results'!F40="","",'1.5 Input - COSPIN results'!F40)</f>
        <v>39366.501987112671</v>
      </c>
      <c r="O34" s="167">
        <f t="shared" ca="1" si="4"/>
        <v>147907.18707450267</v>
      </c>
      <c r="R34" s="146"/>
    </row>
    <row r="35" spans="1:18">
      <c r="A35" s="161">
        <v>26</v>
      </c>
      <c r="B35" s="162">
        <f>IF('1.5 Input - COSPIN results'!B41="","",ABS('1.5 Input - COSPIN results'!B41))</f>
        <v>17.25</v>
      </c>
      <c r="C35" s="162">
        <f t="shared" si="0"/>
        <v>-60.98</v>
      </c>
      <c r="D35" s="157">
        <f>IF(B35="","",LOOKUP(B35+0.0001,'1.3 Input - Soil profile'!$C$9:$C$20,'1.3 Input - Soil profile'!$B$9:$B$20))</f>
        <v>5</v>
      </c>
      <c r="E35" s="157">
        <f>IF(B35="","",LOOKUP(B35+0.0001,'1.3 Input - Soil profile'!$C$9:$C$20,'1.3 Input - Soil profile'!$E$9:$E$20))</f>
        <v>0.3</v>
      </c>
      <c r="F35" s="163">
        <f>IF(B35="","",LOOKUP(B35+0.0001,'1.3 Input - Soil profile'!$C$9:$C$20,'1.3 Input - Soil profile'!$F$9:$F$20))</f>
        <v>3.5</v>
      </c>
      <c r="G35" s="164">
        <f>IF('1.5 Input - COSPIN results'!C41="","",(1+E35)/(F35*$B$2)*ABS('1.5 Input - COSPIN results'!C41)*100)</f>
        <v>1.4552852011513668E-2</v>
      </c>
      <c r="H35" s="165">
        <f t="shared" si="2"/>
        <v>-3.8370518869883483</v>
      </c>
      <c r="I35" s="157">
        <f>IF(H35="","",MATCH('2.2 Calculations Modal shape 3'!H35,'1.4 Input - Spec. damp. ratio'!$B$14:$B$26))</f>
        <v>7</v>
      </c>
      <c r="J35" s="165">
        <f ca="1">IF(D35="","",TREND(OFFSET('1.4 Input - Spec. damp. ratio'!$B$14,I35-1,D35,2,1),OFFSET('1.4 Input - Spec. damp. ratio'!$B$14,I35-1,0,2,1),H35))</f>
        <v>7.3798516662746962</v>
      </c>
      <c r="K35" s="165">
        <f t="shared" ca="1" si="1"/>
        <v>7.3798516662746962</v>
      </c>
      <c r="L35" s="165">
        <f ca="1">IF(B35="","",TREND(OFFSET('1.2.2 Input - Modal shape 3'!$C$10,MATCH(B35,'1.2.2 Input - Modal shape 3'!$D$10:$D$156)-1,0,2,1),OFFSET('1.2.2 Input - Modal shape 3'!$D$10,MATCH(B35,'1.2.2 Input - Modal shape 3'!$D$10:$D$156)-1,0,2,1),B35))</f>
        <v>-0.20959686624352181</v>
      </c>
      <c r="M35" s="166">
        <f t="shared" ca="1" si="3"/>
        <v>-0.20959686624352181</v>
      </c>
      <c r="N35" s="167">
        <f>IF('1.5 Input - COSPIN results'!F41="","",'1.5 Input - COSPIN results'!F41)</f>
        <v>42151.11229892743</v>
      </c>
      <c r="O35" s="167">
        <f t="shared" ca="1" si="4"/>
        <v>136655.22521599746</v>
      </c>
      <c r="R35" s="146"/>
    </row>
    <row r="36" spans="1:18">
      <c r="A36" s="161">
        <v>27</v>
      </c>
      <c r="B36" s="162">
        <f>IF('1.5 Input - COSPIN results'!B42="","",ABS('1.5 Input - COSPIN results'!B42))</f>
        <v>18.024999999999999</v>
      </c>
      <c r="C36" s="162">
        <f t="shared" si="0"/>
        <v>-61.754999999999995</v>
      </c>
      <c r="D36" s="157">
        <f>IF(B36="","",LOOKUP(B36+0.0001,'1.3 Input - Soil profile'!$C$9:$C$20,'1.3 Input - Soil profile'!$B$9:$B$20))</f>
        <v>5</v>
      </c>
      <c r="E36" s="157">
        <f>IF(B36="","",LOOKUP(B36+0.0001,'1.3 Input - Soil profile'!$C$9:$C$20,'1.3 Input - Soil profile'!$E$9:$E$20))</f>
        <v>0.3</v>
      </c>
      <c r="F36" s="163">
        <f>IF(B36="","",LOOKUP(B36+0.0001,'1.3 Input - Soil profile'!$C$9:$C$20,'1.3 Input - Soil profile'!$F$9:$F$20))</f>
        <v>3.5</v>
      </c>
      <c r="G36" s="164">
        <f>IF('1.5 Input - COSPIN results'!C42="","",(1+E36)/(F36*$B$2)*ABS('1.5 Input - COSPIN results'!C42)*100)</f>
        <v>1.3530476075481114E-2</v>
      </c>
      <c r="H36" s="165">
        <f t="shared" si="2"/>
        <v>-3.868686922299867</v>
      </c>
      <c r="I36" s="157">
        <f>IF(H36="","",MATCH('2.2 Calculations Modal shape 3'!H36,'1.4 Input - Spec. damp. ratio'!$B$14:$B$26))</f>
        <v>7</v>
      </c>
      <c r="J36" s="165">
        <f ca="1">IF(D36="","",TREND(OFFSET('1.4 Input - Spec. damp. ratio'!$B$14,I36-1,D36,2,1),OFFSET('1.4 Input - Spec. damp. ratio'!$B$14,I36-1,0,2,1),H36))</f>
        <v>7.1842686178429389</v>
      </c>
      <c r="K36" s="165">
        <f t="shared" ca="1" si="1"/>
        <v>7.1842686178429389</v>
      </c>
      <c r="L36" s="165">
        <f ca="1">IF(B36="","",TREND(OFFSET('1.2.2 Input - Modal shape 3'!$C$10,MATCH(B36,'1.2.2 Input - Modal shape 3'!$D$10:$D$156)-1,0,2,1),OFFSET('1.2.2 Input - Modal shape 3'!$D$10,MATCH(B36,'1.2.2 Input - Modal shape 3'!$D$10:$D$156)-1,0,2,1),B36))</f>
        <v>-0.19672650601035807</v>
      </c>
      <c r="M36" s="166">
        <f t="shared" ca="1" si="3"/>
        <v>-0.19672650601035807</v>
      </c>
      <c r="N36" s="167">
        <f>IF('1.5 Input - COSPIN results'!F42="","",'1.5 Input - COSPIN results'!F42)</f>
        <v>44949.078557847795</v>
      </c>
      <c r="O36" s="167">
        <f t="shared" ca="1" si="4"/>
        <v>124976.71719280905</v>
      </c>
      <c r="R36" s="146"/>
    </row>
    <row r="37" spans="1:18">
      <c r="A37" s="161">
        <v>28</v>
      </c>
      <c r="B37" s="162">
        <f>IF('1.5 Input - COSPIN results'!B43="","",ABS('1.5 Input - COSPIN results'!B43))</f>
        <v>18.8</v>
      </c>
      <c r="C37" s="162">
        <f t="shared" si="0"/>
        <v>-62.53</v>
      </c>
      <c r="D37" s="157">
        <f>IF(B37="","",LOOKUP(B37+0.0001,'1.3 Input - Soil profile'!$C$9:$C$20,'1.3 Input - Soil profile'!$B$9:$B$20))</f>
        <v>5</v>
      </c>
      <c r="E37" s="157">
        <f>IF(B37="","",LOOKUP(B37+0.0001,'1.3 Input - Soil profile'!$C$9:$C$20,'1.3 Input - Soil profile'!$E$9:$E$20))</f>
        <v>0.3</v>
      </c>
      <c r="F37" s="163">
        <f>IF(B37="","",LOOKUP(B37+0.0001,'1.3 Input - Soil profile'!$C$9:$C$20,'1.3 Input - Soil profile'!$F$9:$F$20))</f>
        <v>3.5</v>
      </c>
      <c r="G37" s="164">
        <f>IF('1.5 Input - COSPIN results'!C43="","",(1+E37)/(F37*$B$2)*ABS('1.5 Input - COSPIN results'!C43)*100)</f>
        <v>1.2547465712960702E-2</v>
      </c>
      <c r="H37" s="165">
        <f t="shared" si="2"/>
        <v>-3.9014439823916565</v>
      </c>
      <c r="I37" s="157">
        <f>IF(H37="","",MATCH('2.2 Calculations Modal shape 3'!H37,'1.4 Input - Spec. damp. ratio'!$B$14:$B$26))</f>
        <v>7</v>
      </c>
      <c r="J37" s="165">
        <f ca="1">IF(D37="","",TREND(OFFSET('1.4 Input - Spec. damp. ratio'!$B$14,I37-1,D37,2,1),OFFSET('1.4 Input - Spec. damp. ratio'!$B$14,I37-1,0,2,1),H37))</f>
        <v>6.9817486709762555</v>
      </c>
      <c r="K37" s="165">
        <f t="shared" ca="1" si="1"/>
        <v>6.9817486709762555</v>
      </c>
      <c r="L37" s="165">
        <f ca="1">IF(B37="","",TREND(OFFSET('1.2.2 Input - Modal shape 3'!$C$10,MATCH(B37,'1.2.2 Input - Modal shape 3'!$D$10:$D$156)-1,0,2,1),OFFSET('1.2.2 Input - Modal shape 3'!$D$10,MATCH(B37,'1.2.2 Input - Modal shape 3'!$D$10:$D$156)-1,0,2,1),B37))</f>
        <v>-0.18420470483596935</v>
      </c>
      <c r="M37" s="166">
        <f t="shared" ca="1" si="3"/>
        <v>-0.18420470483596935</v>
      </c>
      <c r="N37" s="167">
        <f>IF('1.5 Input - COSPIN results'!F43="","",'1.5 Input - COSPIN results'!F43)</f>
        <v>48520.790250434162</v>
      </c>
      <c r="O37" s="167">
        <f t="shared" ca="1" si="4"/>
        <v>114945.90752891557</v>
      </c>
      <c r="R37" s="146"/>
    </row>
    <row r="38" spans="1:18">
      <c r="A38" s="161">
        <v>29</v>
      </c>
      <c r="B38" s="162">
        <f>IF('1.5 Input - COSPIN results'!B44="","",ABS('1.5 Input - COSPIN results'!B44))</f>
        <v>19.600000000000001</v>
      </c>
      <c r="C38" s="162">
        <f t="shared" si="0"/>
        <v>-63.33</v>
      </c>
      <c r="D38" s="157">
        <f>IF(B38="","",LOOKUP(B38+0.0001,'1.3 Input - Soil profile'!$C$9:$C$20,'1.3 Input - Soil profile'!$B$9:$B$20))</f>
        <v>5</v>
      </c>
      <c r="E38" s="157">
        <f>IF(B38="","",LOOKUP(B38+0.0001,'1.3 Input - Soil profile'!$C$9:$C$20,'1.3 Input - Soil profile'!$E$9:$E$20))</f>
        <v>0.3</v>
      </c>
      <c r="F38" s="163">
        <f>IF(B38="","",LOOKUP(B38+0.0001,'1.3 Input - Soil profile'!$C$9:$C$20,'1.3 Input - Soil profile'!$F$9:$F$20))</f>
        <v>3.5</v>
      </c>
      <c r="G38" s="164">
        <f>IF('1.5 Input - COSPIN results'!C44="","",(1+E38)/(F38*$B$2)*ABS('1.5 Input - COSPIN results'!C44)*100)</f>
        <v>1.1573863905446026E-2</v>
      </c>
      <c r="H38" s="165">
        <f t="shared" si="2"/>
        <v>-3.9365216287170122</v>
      </c>
      <c r="I38" s="157">
        <f>IF(H38="","",MATCH('2.2 Calculations Modal shape 3'!H38,'1.4 Input - Spec. damp. ratio'!$B$14:$B$26))</f>
        <v>7</v>
      </c>
      <c r="J38" s="165">
        <f ca="1">IF(D38="","",TREND(OFFSET('1.4 Input - Spec. damp. ratio'!$B$14,I38-1,D38,2,1),OFFSET('1.4 Input - Spec. damp. ratio'!$B$14,I38-1,0,2,1),H38))</f>
        <v>6.764881740607251</v>
      </c>
      <c r="K38" s="165">
        <f t="shared" ca="1" si="1"/>
        <v>6.764881740607251</v>
      </c>
      <c r="L38" s="165">
        <f ca="1">IF(B38="","",TREND(OFFSET('1.2.2 Input - Modal shape 3'!$C$10,MATCH(B38,'1.2.2 Input - Modal shape 3'!$D$10:$D$156)-1,0,2,1),OFFSET('1.2.2 Input - Modal shape 3'!$D$10,MATCH(B38,'1.2.2 Input - Modal shape 3'!$D$10:$D$156)-1,0,2,1),B38))</f>
        <v>-0.1716643670821123</v>
      </c>
      <c r="M38" s="166">
        <f t="shared" ca="1" si="3"/>
        <v>-0.1716643670821123</v>
      </c>
      <c r="N38" s="167">
        <f>IF('1.5 Input - COSPIN results'!F44="","",'1.5 Input - COSPIN results'!F44)</f>
        <v>52219.317571388099</v>
      </c>
      <c r="O38" s="167">
        <f t="shared" ca="1" si="4"/>
        <v>104100.23601564002</v>
      </c>
      <c r="R38" s="146"/>
    </row>
    <row r="39" spans="1:18">
      <c r="A39" s="161">
        <v>30</v>
      </c>
      <c r="B39" s="162">
        <f>IF('1.5 Input - COSPIN results'!B45="","",ABS('1.5 Input - COSPIN results'!B45))</f>
        <v>20.399999999999999</v>
      </c>
      <c r="C39" s="162">
        <f t="shared" si="0"/>
        <v>-64.13</v>
      </c>
      <c r="D39" s="157">
        <f>IF(B39="","",LOOKUP(B39+0.0001,'1.3 Input - Soil profile'!$C$9:$C$20,'1.3 Input - Soil profile'!$B$9:$B$20))</f>
        <v>5</v>
      </c>
      <c r="E39" s="157">
        <f>IF(B39="","",LOOKUP(B39+0.0001,'1.3 Input - Soil profile'!$C$9:$C$20,'1.3 Input - Soil profile'!$E$9:$E$20))</f>
        <v>0.3</v>
      </c>
      <c r="F39" s="163">
        <f>IF(B39="","",LOOKUP(B39+0.0001,'1.3 Input - Soil profile'!$C$9:$C$20,'1.3 Input - Soil profile'!$F$9:$F$20))</f>
        <v>3.5</v>
      </c>
      <c r="G39" s="164">
        <f>IF('1.5 Input - COSPIN results'!C45="","",(1+E39)/(F39*$B$2)*ABS('1.5 Input - COSPIN results'!C45)*100)</f>
        <v>1.0641785278379492E-2</v>
      </c>
      <c r="H39" s="165">
        <f t="shared" si="2"/>
        <v>-3.9729855081772909</v>
      </c>
      <c r="I39" s="157">
        <f>IF(H39="","",MATCH('2.2 Calculations Modal shape 3'!H39,'1.4 Input - Spec. damp. ratio'!$B$14:$B$26))</f>
        <v>7</v>
      </c>
      <c r="J39" s="165">
        <f ca="1">IF(D39="","",TREND(OFFSET('1.4 Input - Spec. damp. ratio'!$B$14,I39-1,D39,2,1),OFFSET('1.4 Input - Spec. damp. ratio'!$B$14,I39-1,0,2,1),H39))</f>
        <v>6.539444448305801</v>
      </c>
      <c r="K39" s="165">
        <f t="shared" ca="1" si="1"/>
        <v>6.539444448305801</v>
      </c>
      <c r="L39" s="165">
        <f ca="1">IF(B39="","",TREND(OFFSET('1.2.2 Input - Modal shape 3'!$C$10,MATCH(B39,'1.2.2 Input - Modal shape 3'!$D$10:$D$156)-1,0,2,1),OFFSET('1.2.2 Input - Modal shape 3'!$D$10,MATCH(B39,'1.2.2 Input - Modal shape 3'!$D$10:$D$156)-1,0,2,1),B39))</f>
        <v>-0.15950018244637792</v>
      </c>
      <c r="M39" s="166">
        <f t="shared" ca="1" si="3"/>
        <v>-0.15950018244637792</v>
      </c>
      <c r="N39" s="167">
        <f>IF('1.5 Input - COSPIN results'!F45="","",'1.5 Input - COSPIN results'!F45)</f>
        <v>55135.895664273434</v>
      </c>
      <c r="O39" s="167">
        <f t="shared" ca="1" si="4"/>
        <v>91727.098700652685</v>
      </c>
      <c r="R39" s="146"/>
    </row>
    <row r="40" spans="1:18">
      <c r="A40" s="161">
        <v>31</v>
      </c>
      <c r="B40" s="162">
        <f>IF('1.5 Input - COSPIN results'!B46="","",ABS('1.5 Input - COSPIN results'!B46))</f>
        <v>21.2</v>
      </c>
      <c r="C40" s="162">
        <f t="shared" si="0"/>
        <v>-64.929999999999993</v>
      </c>
      <c r="D40" s="157">
        <f>IF(B40="","",LOOKUP(B40+0.0001,'1.3 Input - Soil profile'!$C$9:$C$20,'1.3 Input - Soil profile'!$B$9:$B$20))</f>
        <v>5</v>
      </c>
      <c r="E40" s="157">
        <f>IF(B40="","",LOOKUP(B40+0.0001,'1.3 Input - Soil profile'!$C$9:$C$20,'1.3 Input - Soil profile'!$E$9:$E$20))</f>
        <v>0.3</v>
      </c>
      <c r="F40" s="163">
        <f>IF(B40="","",LOOKUP(B40+0.0001,'1.3 Input - Soil profile'!$C$9:$C$20,'1.3 Input - Soil profile'!$F$9:$F$20))</f>
        <v>3.5</v>
      </c>
      <c r="G40" s="164">
        <f>IF('1.5 Input - COSPIN results'!C46="","",(1+E40)/(F40*$B$2)*ABS('1.5 Input - COSPIN results'!C46)*100)</f>
        <v>9.750912612439112E-3</v>
      </c>
      <c r="H40" s="165">
        <f t="shared" si="2"/>
        <v>-4.0109547356862327</v>
      </c>
      <c r="I40" s="157">
        <f>IF(H40="","",MATCH('2.2 Calculations Modal shape 3'!H40,'1.4 Input - Spec. damp. ratio'!$B$14:$B$26))</f>
        <v>6</v>
      </c>
      <c r="J40" s="165">
        <f ca="1">IF(D40="","",TREND(OFFSET('1.4 Input - Spec. damp. ratio'!$B$14,I40-1,D40,2,1),OFFSET('1.4 Input - Spec. damp. ratio'!$B$14,I40-1,0,2,1),H40))</f>
        <v>6.3196807230920733</v>
      </c>
      <c r="K40" s="165">
        <f t="shared" ca="1" si="1"/>
        <v>6.3196807230920733</v>
      </c>
      <c r="L40" s="165">
        <f ca="1">IF(B40="","",TREND(OFFSET('1.2.2 Input - Modal shape 3'!$C$10,MATCH(B40,'1.2.2 Input - Modal shape 3'!$D$10:$D$156)-1,0,2,1),OFFSET('1.2.2 Input - Modal shape 3'!$D$10,MATCH(B40,'1.2.2 Input - Modal shape 3'!$D$10:$D$156)-1,0,2,1),B40))</f>
        <v>-0.14770884047457267</v>
      </c>
      <c r="M40" s="166">
        <f t="shared" ca="1" si="3"/>
        <v>-0.14770884047457267</v>
      </c>
      <c r="N40" s="167">
        <f>IF('1.5 Input - COSPIN results'!F46="","",'1.5 Input - COSPIN results'!F46)</f>
        <v>58028.949833466395</v>
      </c>
      <c r="O40" s="167">
        <f t="shared" ca="1" si="4"/>
        <v>80011.576344490895</v>
      </c>
      <c r="R40" s="146"/>
    </row>
    <row r="41" spans="1:18">
      <c r="A41" s="161">
        <v>32</v>
      </c>
      <c r="B41" s="162">
        <f>IF('1.5 Input - COSPIN results'!B47="","",ABS('1.5 Input - COSPIN results'!B47))</f>
        <v>22</v>
      </c>
      <c r="C41" s="162">
        <f t="shared" si="0"/>
        <v>-65.72999999999999</v>
      </c>
      <c r="D41" s="157">
        <f>IF(B41="","",LOOKUP(B41+0.0001,'1.3 Input - Soil profile'!$C$9:$C$20,'1.3 Input - Soil profile'!$B$9:$B$20))</f>
        <v>5</v>
      </c>
      <c r="E41" s="157">
        <f>IF(B41="","",LOOKUP(B41+0.0001,'1.3 Input - Soil profile'!$C$9:$C$20,'1.3 Input - Soil profile'!$E$9:$E$20))</f>
        <v>0.3</v>
      </c>
      <c r="F41" s="163">
        <f>IF(B41="","",LOOKUP(B41+0.0001,'1.3 Input - Soil profile'!$C$9:$C$20,'1.3 Input - Soil profile'!$F$9:$F$20))</f>
        <v>3.5</v>
      </c>
      <c r="G41" s="164">
        <f>IF('1.5 Input - COSPIN results'!C47="","",(1+E41)/(F41*$B$2)*ABS('1.5 Input - COSPIN results'!C47)*100)</f>
        <v>8.9008649541376834E-3</v>
      </c>
      <c r="H41" s="165">
        <f t="shared" si="2"/>
        <v>-4.0505677881240088</v>
      </c>
      <c r="I41" s="157">
        <f>IF(H41="","",MATCH('2.2 Calculations Modal shape 3'!H41,'1.4 Input - Spec. damp. ratio'!$B$14:$B$26))</f>
        <v>6</v>
      </c>
      <c r="J41" s="165">
        <f ca="1">IF(D41="","",TREND(OFFSET('1.4 Input - Spec. damp. ratio'!$B$14,I41-1,D41,2,1),OFFSET('1.4 Input - Spec. damp. ratio'!$B$14,I41-1,0,2,1),H41))</f>
        <v>6.1289436833654634</v>
      </c>
      <c r="K41" s="165">
        <f ca="1">IF(ISERROR(J41),K40,J41)</f>
        <v>6.1289436833654634</v>
      </c>
      <c r="L41" s="165">
        <f ca="1">IF(B41="","",TREND(OFFSET('1.2.2 Input - Modal shape 3'!$C$10,MATCH(B41,'1.2.2 Input - Modal shape 3'!$D$10:$D$156)-1,0,2,1),OFFSET('1.2.2 Input - Modal shape 3'!$D$10,MATCH(B41,'1.2.2 Input - Modal shape 3'!$D$10:$D$156)-1,0,2,1),B41))</f>
        <v>-0.13632507383376868</v>
      </c>
      <c r="M41" s="166">
        <f t="shared" ca="1" si="3"/>
        <v>-0.13632507383376868</v>
      </c>
      <c r="N41" s="167">
        <f>IF('1.5 Input - COSPIN results'!F47="","",'1.5 Input - COSPIN results'!F47)</f>
        <v>58984.043462059824</v>
      </c>
      <c r="O41" s="167">
        <f t="shared" ca="1" si="4"/>
        <v>67184.896869089163</v>
      </c>
      <c r="R41" s="146"/>
    </row>
    <row r="42" spans="1:18">
      <c r="A42" s="161">
        <v>33</v>
      </c>
      <c r="B42" s="162">
        <f>IF('1.5 Input - COSPIN results'!B48="","",ABS('1.5 Input - COSPIN results'!B48))</f>
        <v>22.75</v>
      </c>
      <c r="C42" s="162">
        <f t="shared" ref="C42:C73" si="5">IF(B42="","",$B$1-B42)</f>
        <v>-66.47999999999999</v>
      </c>
      <c r="D42" s="157">
        <f>IF(B42="","",LOOKUP(B42+0.0001,'1.3 Input - Soil profile'!$C$9:$C$20,'1.3 Input - Soil profile'!$B$9:$B$20))</f>
        <v>5</v>
      </c>
      <c r="E42" s="157">
        <f>IF(B42="","",LOOKUP(B42+0.0001,'1.3 Input - Soil profile'!$C$9:$C$20,'1.3 Input - Soil profile'!$E$9:$E$20))</f>
        <v>0.3</v>
      </c>
      <c r="F42" s="163">
        <f>IF(B42="","",LOOKUP(B42+0.0001,'1.3 Input - Soil profile'!$C$9:$C$20,'1.3 Input - Soil profile'!$F$9:$F$20))</f>
        <v>3.5</v>
      </c>
      <c r="G42" s="164">
        <f>IF('1.5 Input - COSPIN results'!C48="","",(1+E42)/(F42*$B$2)*ABS('1.5 Input - COSPIN results'!C48)*100)</f>
        <v>8.140628434640966E-3</v>
      </c>
      <c r="H42" s="165">
        <f t="shared" si="2"/>
        <v>-4.089342067449623</v>
      </c>
      <c r="I42" s="157">
        <f>IF(H42="","",MATCH('2.2 Calculations Modal shape 3'!H42,'1.4 Input - Spec. damp. ratio'!$B$14:$B$26))</f>
        <v>6</v>
      </c>
      <c r="J42" s="165">
        <f ca="1">IF(D42="","",TREND(OFFSET('1.4 Input - Spec. damp. ratio'!$B$14,I42-1,D42,2,1),OFFSET('1.4 Input - Spec. damp. ratio'!$B$14,I42-1,0,2,1),H42))</f>
        <v>5.9422453402444049</v>
      </c>
      <c r="K42" s="165">
        <f t="shared" ca="1" si="1"/>
        <v>5.9422453402444049</v>
      </c>
      <c r="L42" s="165">
        <f ca="1">IF(B42="","",TREND(OFFSET('1.2.2 Input - Modal shape 3'!$C$10,MATCH(B42,'1.2.2 Input - Modal shape 3'!$D$10:$D$156)-1,0,2,1),OFFSET('1.2.2 Input - Modal shape 3'!$D$10,MATCH(B42,'1.2.2 Input - Modal shape 3'!$D$10:$D$156)-1,0,2,1),B42))</f>
        <v>-0.1260386615277605</v>
      </c>
      <c r="M42" s="166">
        <f t="shared" ca="1" si="3"/>
        <v>-0.1260386615277605</v>
      </c>
      <c r="N42" s="167">
        <f>IF('1.5 Input - COSPIN results'!F48="","",'1.5 Input - COSPIN results'!F48)</f>
        <v>59370.55390435709</v>
      </c>
      <c r="O42" s="167">
        <f t="shared" ref="O42:O73" ca="1" si="6">IF(B42="","",N42*1000*M42^2*K42/100)</f>
        <v>56044.015503743736</v>
      </c>
      <c r="R42" s="146"/>
    </row>
    <row r="43" spans="1:18">
      <c r="A43" s="161">
        <v>34</v>
      </c>
      <c r="B43" s="162">
        <f>IF('1.5 Input - COSPIN results'!B49="","",ABS('1.5 Input - COSPIN results'!B49))</f>
        <v>23.5</v>
      </c>
      <c r="C43" s="162">
        <f t="shared" si="5"/>
        <v>-67.22999999999999</v>
      </c>
      <c r="D43" s="157">
        <f>IF(B43="","",LOOKUP(B43+0.0001,'1.3 Input - Soil profile'!$C$9:$C$20,'1.3 Input - Soil profile'!$B$9:$B$20))</f>
        <v>5</v>
      </c>
      <c r="E43" s="157">
        <f>IF(B43="","",LOOKUP(B43+0.0001,'1.3 Input - Soil profile'!$C$9:$C$20,'1.3 Input - Soil profile'!$E$9:$E$20))</f>
        <v>0.3</v>
      </c>
      <c r="F43" s="163">
        <f>IF(B43="","",LOOKUP(B43+0.0001,'1.3 Input - Soil profile'!$C$9:$C$20,'1.3 Input - Soil profile'!$F$9:$F$20))</f>
        <v>3.5</v>
      </c>
      <c r="G43" s="164">
        <f>IF('1.5 Input - COSPIN results'!C49="","",(1+E43)/(F43*$B$2)*ABS('1.5 Input - COSPIN results'!C49)*100)</f>
        <v>7.4154672064574096E-3</v>
      </c>
      <c r="H43" s="165">
        <f t="shared" si="2"/>
        <v>-4.1298614813457437</v>
      </c>
      <c r="I43" s="157">
        <f>IF(H43="","",MATCH('2.2 Calculations Modal shape 3'!H43,'1.4 Input - Spec. damp. ratio'!$B$14:$B$26))</f>
        <v>6</v>
      </c>
      <c r="J43" s="165">
        <f ca="1">IF(D43="","",TREND(OFFSET('1.4 Input - Spec. damp. ratio'!$B$14,I43-1,D43,2,1),OFFSET('1.4 Input - Spec. damp. ratio'!$B$14,I43-1,0,2,1),H43))</f>
        <v>5.7471441656973745</v>
      </c>
      <c r="K43" s="165">
        <f t="shared" ca="1" si="1"/>
        <v>5.7471441656973745</v>
      </c>
      <c r="L43" s="165">
        <f ca="1">IF(B43="","",TREND(OFFSET('1.2.2 Input - Modal shape 3'!$C$10,MATCH(B43,'1.2.2 Input - Modal shape 3'!$D$10:$D$156)-1,0,2,1),OFFSET('1.2.2 Input - Modal shape 3'!$D$10,MATCH(B43,'1.2.2 Input - Modal shape 3'!$D$10:$D$156)-1,0,2,1),B43))</f>
        <v>-0.11606839458590384</v>
      </c>
      <c r="M43" s="166">
        <f t="shared" ca="1" si="3"/>
        <v>-0.11606839458590384</v>
      </c>
      <c r="N43" s="167">
        <f>IF('1.5 Input - COSPIN results'!F49="","",'1.5 Input - COSPIN results'!F49)</f>
        <v>61639.79327097132</v>
      </c>
      <c r="O43" s="167">
        <f t="shared" ca="1" si="6"/>
        <v>47724.481630807335</v>
      </c>
      <c r="R43" s="146"/>
    </row>
    <row r="44" spans="1:18">
      <c r="A44" s="161">
        <v>35</v>
      </c>
      <c r="B44" s="162">
        <f>IF('1.5 Input - COSPIN results'!B50="","",ABS('1.5 Input - COSPIN results'!B50))</f>
        <v>24.25</v>
      </c>
      <c r="C44" s="162">
        <f t="shared" si="5"/>
        <v>-67.97999999999999</v>
      </c>
      <c r="D44" s="157">
        <f>IF(B44="","",LOOKUP(B44+0.0001,'1.3 Input - Soil profile'!$C$9:$C$20,'1.3 Input - Soil profile'!$B$9:$B$20))</f>
        <v>5</v>
      </c>
      <c r="E44" s="157">
        <f>IF(B44="","",LOOKUP(B44+0.0001,'1.3 Input - Soil profile'!$C$9:$C$20,'1.3 Input - Soil profile'!$E$9:$E$20))</f>
        <v>0.3</v>
      </c>
      <c r="F44" s="163">
        <f>IF(B44="","",LOOKUP(B44+0.0001,'1.3 Input - Soil profile'!$C$9:$C$20,'1.3 Input - Soil profile'!$F$9:$F$20))</f>
        <v>3.5</v>
      </c>
      <c r="G44" s="164">
        <f>IF('1.5 Input - COSPIN results'!C50="","",(1+E44)/(F44*$B$2)*ABS('1.5 Input - COSPIN results'!C50)*100)</f>
        <v>6.724926743546385E-3</v>
      </c>
      <c r="H44" s="165">
        <f t="shared" si="2"/>
        <v>-4.1723124421875397</v>
      </c>
      <c r="I44" s="157">
        <f>IF(H44="","",MATCH('2.2 Calculations Modal shape 3'!H44,'1.4 Input - Spec. damp. ratio'!$B$14:$B$26))</f>
        <v>6</v>
      </c>
      <c r="J44" s="165">
        <f ca="1">IF(D44="","",TREND(OFFSET('1.4 Input - Spec. damp. ratio'!$B$14,I44-1,D44,2,1),OFFSET('1.4 Input - Spec. damp. ratio'!$B$14,I44-1,0,2,1),H44))</f>
        <v>5.5427425832332844</v>
      </c>
      <c r="K44" s="165">
        <f t="shared" ca="1" si="1"/>
        <v>5.5427425832332844</v>
      </c>
      <c r="L44" s="165">
        <f ca="1">IF(B44="","",TREND(OFFSET('1.2.2 Input - Modal shape 3'!$C$10,MATCH(B44,'1.2.2 Input - Modal shape 3'!$D$10:$D$156)-1,0,2,1),OFFSET('1.2.2 Input - Modal shape 3'!$D$10,MATCH(B44,'1.2.2 Input - Modal shape 3'!$D$10:$D$156)-1,0,2,1),B44))</f>
        <v>-0.10648619987308883</v>
      </c>
      <c r="M44" s="166">
        <f t="shared" ca="1" si="3"/>
        <v>-0.10648619987308883</v>
      </c>
      <c r="N44" s="167">
        <f>IF('1.5 Input - COSPIN results'!F50="","",'1.5 Input - COSPIN results'!F50)</f>
        <v>63881.461459744671</v>
      </c>
      <c r="O44" s="167">
        <f t="shared" ca="1" si="6"/>
        <v>40150.061088600814</v>
      </c>
      <c r="R44" s="146"/>
    </row>
    <row r="45" spans="1:18">
      <c r="A45" s="161">
        <v>36</v>
      </c>
      <c r="B45" s="162">
        <f>IF('1.5 Input - COSPIN results'!B51="","",ABS('1.5 Input - COSPIN results'!B51))</f>
        <v>25</v>
      </c>
      <c r="C45" s="162">
        <f t="shared" si="5"/>
        <v>-68.72999999999999</v>
      </c>
      <c r="D45" s="157">
        <f>IF(B45="","",LOOKUP(B45+0.0001,'1.3 Input - Soil profile'!$C$9:$C$20,'1.3 Input - Soil profile'!$B$9:$B$20))</f>
        <v>5</v>
      </c>
      <c r="E45" s="157">
        <f>IF(B45="","",LOOKUP(B45+0.0001,'1.3 Input - Soil profile'!$C$9:$C$20,'1.3 Input - Soil profile'!$E$9:$E$20))</f>
        <v>0.3</v>
      </c>
      <c r="F45" s="163">
        <f>IF(B45="","",LOOKUP(B45+0.0001,'1.3 Input - Soil profile'!$C$9:$C$20,'1.3 Input - Soil profile'!$F$9:$F$20))</f>
        <v>3.5</v>
      </c>
      <c r="G45" s="164">
        <f>IF('1.5 Input - COSPIN results'!C51="","",(1+E45)/(F45*$B$2)*ABS('1.5 Input - COSPIN results'!C51)*100)</f>
        <v>6.0685177602459589E-3</v>
      </c>
      <c r="H45" s="165">
        <f t="shared" si="2"/>
        <v>-4.216917372706491</v>
      </c>
      <c r="I45" s="157">
        <f>IF(H45="","",MATCH('2.2 Calculations Modal shape 3'!H45,'1.4 Input - Spec. damp. ratio'!$B$14:$B$26))</f>
        <v>6</v>
      </c>
      <c r="J45" s="165">
        <f ca="1">IF(D45="","",TREND(OFFSET('1.4 Input - Spec. damp. ratio'!$B$14,I45-1,D45,2,1),OFFSET('1.4 Input - Spec. damp. ratio'!$B$14,I45-1,0,2,1),H45))</f>
        <v>5.3279696263206624</v>
      </c>
      <c r="K45" s="165">
        <f t="shared" ca="1" si="1"/>
        <v>5.3279696263206624</v>
      </c>
      <c r="L45" s="165">
        <f ca="1">IF(B45="","",TREND(OFFSET('1.2.2 Input - Modal shape 3'!$C$10,MATCH(B45,'1.2.2 Input - Modal shape 3'!$D$10:$D$156)-1,0,2,1),OFFSET('1.2.2 Input - Modal shape 3'!$D$10,MATCH(B45,'1.2.2 Input - Modal shape 3'!$D$10:$D$156)-1,0,2,1),B45))</f>
        <v>-9.7241638824589305E-2</v>
      </c>
      <c r="M45" s="166">
        <f t="shared" ca="1" si="3"/>
        <v>-9.7241638824589305E-2</v>
      </c>
      <c r="N45" s="167">
        <f>IF('1.5 Input - COSPIN results'!F51="","",'1.5 Input - COSPIN results'!F51)</f>
        <v>66087.94023624016</v>
      </c>
      <c r="O45" s="167">
        <f t="shared" ca="1" si="6"/>
        <v>33295.726514437585</v>
      </c>
      <c r="R45" s="146"/>
    </row>
    <row r="46" spans="1:18">
      <c r="A46" s="161">
        <v>37</v>
      </c>
      <c r="B46" s="162">
        <f>IF('1.5 Input - COSPIN results'!B52="","",ABS('1.5 Input - COSPIN results'!B52))</f>
        <v>25.75</v>
      </c>
      <c r="C46" s="162">
        <f t="shared" si="5"/>
        <v>-69.47999999999999</v>
      </c>
      <c r="D46" s="157">
        <f>IF(B46="","",LOOKUP(B46+0.0001,'1.3 Input - Soil profile'!$C$9:$C$20,'1.3 Input - Soil profile'!$B$9:$B$20))</f>
        <v>5</v>
      </c>
      <c r="E46" s="157">
        <f>IF(B46="","",LOOKUP(B46+0.0001,'1.3 Input - Soil profile'!$C$9:$C$20,'1.3 Input - Soil profile'!$E$9:$E$20))</f>
        <v>0.3</v>
      </c>
      <c r="F46" s="163">
        <f>IF(B46="","",LOOKUP(B46+0.0001,'1.3 Input - Soil profile'!$C$9:$C$20,'1.3 Input - Soil profile'!$F$9:$F$20))</f>
        <v>3.5</v>
      </c>
      <c r="G46" s="164">
        <f>IF('1.5 Input - COSPIN results'!C52="","",(1+E46)/(F46*$B$2)*ABS('1.5 Input - COSPIN results'!C52)*100)</f>
        <v>5.4457192122443253E-3</v>
      </c>
      <c r="H46" s="165">
        <f t="shared" si="2"/>
        <v>-4.2639447551584899</v>
      </c>
      <c r="I46" s="157">
        <f>IF(H46="","",MATCH('2.2 Calculations Modal shape 3'!H46,'1.4 Input - Spec. damp. ratio'!$B$14:$B$26))</f>
        <v>6</v>
      </c>
      <c r="J46" s="165">
        <f ca="1">IF(D46="","",TREND(OFFSET('1.4 Input - Spec. damp. ratio'!$B$14,I46-1,D46,2,1),OFFSET('1.4 Input - Spec. damp. ratio'!$B$14,I46-1,0,2,1),H46))</f>
        <v>5.1015325515944667</v>
      </c>
      <c r="K46" s="165">
        <f t="shared" ca="1" si="1"/>
        <v>5.1015325515944667</v>
      </c>
      <c r="L46" s="165">
        <f ca="1">IF(B46="","",TREND(OFFSET('1.2.2 Input - Modal shape 3'!$C$10,MATCH(B46,'1.2.2 Input - Modal shape 3'!$D$10:$D$156)-1,0,2,1),OFFSET('1.2.2 Input - Modal shape 3'!$D$10,MATCH(B46,'1.2.2 Input - Modal shape 3'!$D$10:$D$156)-1,0,2,1),B46))</f>
        <v>-8.8388713410949171E-2</v>
      </c>
      <c r="M46" s="166">
        <f t="shared" ca="1" si="3"/>
        <v>-8.8388713410949171E-2</v>
      </c>
      <c r="N46" s="167">
        <f>IF('1.5 Input - COSPIN results'!F52="","",'1.5 Input - COSPIN results'!F52)</f>
        <v>68251.689121859556</v>
      </c>
      <c r="O46" s="167">
        <f t="shared" ca="1" si="6"/>
        <v>27202.429332801807</v>
      </c>
      <c r="R46" s="146"/>
    </row>
    <row r="47" spans="1:18">
      <c r="A47" s="161">
        <v>38</v>
      </c>
      <c r="B47" s="162">
        <f>IF('1.5 Input - COSPIN results'!B53="","",ABS('1.5 Input - COSPIN results'!B53))</f>
        <v>26.5</v>
      </c>
      <c r="C47" s="162">
        <f t="shared" si="5"/>
        <v>-70.22999999999999</v>
      </c>
      <c r="D47" s="157">
        <f>IF(B47="","",LOOKUP(B47+0.0001,'1.3 Input - Soil profile'!$C$9:$C$20,'1.3 Input - Soil profile'!$B$9:$B$20))</f>
        <v>5</v>
      </c>
      <c r="E47" s="157">
        <f>IF(B47="","",LOOKUP(B47+0.0001,'1.3 Input - Soil profile'!$C$9:$C$20,'1.3 Input - Soil profile'!$E$9:$E$20))</f>
        <v>0.3</v>
      </c>
      <c r="F47" s="163">
        <f>IF(B47="","",LOOKUP(B47+0.0001,'1.3 Input - Soil profile'!$C$9:$C$20,'1.3 Input - Soil profile'!$F$9:$F$20))</f>
        <v>3.5</v>
      </c>
      <c r="G47" s="164">
        <f>IF('1.5 Input - COSPIN results'!C53="","",(1+E47)/(F47*$B$2)*ABS('1.5 Input - COSPIN results'!C53)*100)</f>
        <v>4.8559813985209858E-3</v>
      </c>
      <c r="H47" s="165">
        <f t="shared" si="2"/>
        <v>-4.3137229855520669</v>
      </c>
      <c r="I47" s="157">
        <f>IF(H47="","",MATCH('2.2 Calculations Modal shape 3'!H47,'1.4 Input - Spec. damp. ratio'!$B$14:$B$26))</f>
        <v>5</v>
      </c>
      <c r="J47" s="165">
        <f ca="1">IF(D47="","",TREND(OFFSET('1.4 Input - Spec. damp. ratio'!$B$14,I47-1,D47,2,1),OFFSET('1.4 Input - Spec. damp. ratio'!$B$14,I47-1,0,2,1),H47))</f>
        <v>4.8774294856873013</v>
      </c>
      <c r="K47" s="165">
        <f t="shared" ca="1" si="1"/>
        <v>4.8774294856873013</v>
      </c>
      <c r="L47" s="165">
        <f ca="1">IF(B47="","",TREND(OFFSET('1.2.2 Input - Modal shape 3'!$C$10,MATCH(B47,'1.2.2 Input - Modal shape 3'!$D$10:$D$156)-1,0,2,1),OFFSET('1.2.2 Input - Modal shape 3'!$D$10,MATCH(B47,'1.2.2 Input - Modal shape 3'!$D$10:$D$156)-1,0,2,1),B47))</f>
        <v>-7.9856779593372673E-2</v>
      </c>
      <c r="M47" s="166">
        <f t="shared" ca="1" si="3"/>
        <v>-7.9856779593372673E-2</v>
      </c>
      <c r="N47" s="167">
        <f>IF('1.5 Input - COSPIN results'!F53="","",'1.5 Input - COSPIN results'!F53)</f>
        <v>70365.355204320498</v>
      </c>
      <c r="O47" s="167">
        <f t="shared" ca="1" si="6"/>
        <v>21886.356464200566</v>
      </c>
      <c r="R47" s="146"/>
    </row>
    <row r="48" spans="1:18">
      <c r="A48" s="161">
        <v>39</v>
      </c>
      <c r="B48" s="162">
        <f>IF('1.5 Input - COSPIN results'!B54="","",ABS('1.5 Input - COSPIN results'!B54))</f>
        <v>27.25</v>
      </c>
      <c r="C48" s="162">
        <f t="shared" si="5"/>
        <v>-70.97999999999999</v>
      </c>
      <c r="D48" s="157">
        <f>IF(B48="","",LOOKUP(B48+0.0001,'1.3 Input - Soil profile'!$C$9:$C$20,'1.3 Input - Soil profile'!$B$9:$B$20))</f>
        <v>5</v>
      </c>
      <c r="E48" s="157">
        <f>IF(B48="","",LOOKUP(B48+0.0001,'1.3 Input - Soil profile'!$C$9:$C$20,'1.3 Input - Soil profile'!$E$9:$E$20))</f>
        <v>0.3</v>
      </c>
      <c r="F48" s="163">
        <f>IF(B48="","",LOOKUP(B48+0.0001,'1.3 Input - Soil profile'!$C$9:$C$20,'1.3 Input - Soil profile'!$F$9:$F$20))</f>
        <v>3.5</v>
      </c>
      <c r="G48" s="164">
        <f>IF('1.5 Input - COSPIN results'!C54="","",(1+E48)/(F48*$B$2)*ABS('1.5 Input - COSPIN results'!C54)*100)</f>
        <v>4.2987291379666141E-3</v>
      </c>
      <c r="H48" s="165">
        <f t="shared" si="2"/>
        <v>-4.3666599188263335</v>
      </c>
      <c r="I48" s="157">
        <f>IF(H48="","",MATCH('2.2 Calculations Modal shape 3'!H48,'1.4 Input - Spec. damp. ratio'!$B$14:$B$26))</f>
        <v>5</v>
      </c>
      <c r="J48" s="165">
        <f ca="1">IF(D48="","",TREND(OFFSET('1.4 Input - Spec. damp. ratio'!$B$14,I48-1,D48,2,1),OFFSET('1.4 Input - Spec. damp. ratio'!$B$14,I48-1,0,2,1),H48))</f>
        <v>4.6875126003045047</v>
      </c>
      <c r="K48" s="165">
        <f t="shared" ca="1" si="1"/>
        <v>4.6875126003045047</v>
      </c>
      <c r="L48" s="165">
        <f ca="1">IF(B48="","",TREND(OFFSET('1.2.2 Input - Modal shape 3'!$C$10,MATCH(B48,'1.2.2 Input - Modal shape 3'!$D$10:$D$156)-1,0,2,1),OFFSET('1.2.2 Input - Modal shape 3'!$D$10,MATCH(B48,'1.2.2 Input - Modal shape 3'!$D$10:$D$156)-1,0,2,1),B48))</f>
        <v>-7.1726512879574045E-2</v>
      </c>
      <c r="M48" s="166">
        <f t="shared" ca="1" si="3"/>
        <v>-7.1726512879574045E-2</v>
      </c>
      <c r="N48" s="167">
        <f>IF('1.5 Input - COSPIN results'!F54="","",'1.5 Input - COSPIN results'!F54)</f>
        <v>72421.882040246244</v>
      </c>
      <c r="O48" s="167">
        <f t="shared" ca="1" si="6"/>
        <v>17465.124645157972</v>
      </c>
      <c r="R48" s="146"/>
    </row>
    <row r="49" spans="1:18">
      <c r="A49" s="161">
        <v>40</v>
      </c>
      <c r="B49" s="162">
        <f>IF('1.5 Input - COSPIN results'!B55="","",ABS('1.5 Input - COSPIN results'!B55))</f>
        <v>28</v>
      </c>
      <c r="C49" s="162">
        <f t="shared" si="5"/>
        <v>-71.72999999999999</v>
      </c>
      <c r="D49" s="157">
        <f>IF(B49="","",LOOKUP(B49+0.0001,'1.3 Input - Soil profile'!$C$9:$C$20,'1.3 Input - Soil profile'!$B$9:$B$20))</f>
        <v>5</v>
      </c>
      <c r="E49" s="157">
        <f>IF(B49="","",LOOKUP(B49+0.0001,'1.3 Input - Soil profile'!$C$9:$C$20,'1.3 Input - Soil profile'!$E$9:$E$20))</f>
        <v>0.3</v>
      </c>
      <c r="F49" s="163">
        <f>IF(B49="","",LOOKUP(B49+0.0001,'1.3 Input - Soil profile'!$C$9:$C$20,'1.3 Input - Soil profile'!$F$9:$F$20))</f>
        <v>3.5</v>
      </c>
      <c r="G49" s="164">
        <f>IF('1.5 Input - COSPIN results'!C55="","",(1+E49)/(F49*$B$2)*ABS('1.5 Input - COSPIN results'!C55)*100)</f>
        <v>3.7733649930265759E-3</v>
      </c>
      <c r="H49" s="165">
        <f t="shared" si="2"/>
        <v>-4.4232711839878007</v>
      </c>
      <c r="I49" s="157">
        <f>IF(H49="","",MATCH('2.2 Calculations Modal shape 3'!H49,'1.4 Input - Spec. damp. ratio'!$B$14:$B$26))</f>
        <v>5</v>
      </c>
      <c r="J49" s="165">
        <f ca="1">IF(D49="","",TREND(OFFSET('1.4 Input - Spec. damp. ratio'!$B$14,I49-1,D49,2,1),OFFSET('1.4 Input - Spec. damp. ratio'!$B$14,I49-1,0,2,1),H49))</f>
        <v>4.4844136579962637</v>
      </c>
      <c r="K49" s="165">
        <f t="shared" ca="1" si="1"/>
        <v>4.4844136579962637</v>
      </c>
      <c r="L49" s="165">
        <f ca="1">IF(B49="","",TREND(OFFSET('1.2.2 Input - Modal shape 3'!$C$10,MATCH(B49,'1.2.2 Input - Modal shape 3'!$D$10:$D$156)-1,0,2,1),OFFSET('1.2.2 Input - Modal shape 3'!$D$10,MATCH(B49,'1.2.2 Input - Modal shape 3'!$D$10:$D$156)-1,0,2,1),B49))</f>
        <v>-6.3916952689373696E-2</v>
      </c>
      <c r="M49" s="166">
        <f t="shared" ca="1" si="3"/>
        <v>-6.3916952689373696E-2</v>
      </c>
      <c r="N49" s="167">
        <f>IF('1.5 Input - COSPIN results'!F55="","",'1.5 Input - COSPIN results'!F55)</f>
        <v>42168.28109279638</v>
      </c>
      <c r="O49" s="167">
        <f t="shared" ca="1" si="6"/>
        <v>7725.4482465581013</v>
      </c>
      <c r="R49" s="146"/>
    </row>
    <row r="50" spans="1:18">
      <c r="A50" s="161">
        <v>41</v>
      </c>
      <c r="B50" s="162">
        <f>IF('1.5 Input - COSPIN results'!B56="","",ABS('1.5 Input - COSPIN results'!B56))</f>
        <v>28.1</v>
      </c>
      <c r="C50" s="162">
        <f t="shared" si="5"/>
        <v>-71.83</v>
      </c>
      <c r="D50" s="157">
        <f>IF(B50="","",LOOKUP(B50+0.0001,'1.3 Input - Soil profile'!$C$9:$C$20,'1.3 Input - Soil profile'!$B$9:$B$20))</f>
        <v>5</v>
      </c>
      <c r="E50" s="157">
        <f>IF(B50="","",LOOKUP(B50+0.0001,'1.3 Input - Soil profile'!$C$9:$C$20,'1.3 Input - Soil profile'!$E$9:$E$20))</f>
        <v>0.3</v>
      </c>
      <c r="F50" s="163">
        <f>IF(B50="","",LOOKUP(B50+0.0001,'1.3 Input - Soil profile'!$C$9:$C$20,'1.3 Input - Soil profile'!$F$9:$F$20))</f>
        <v>3.5</v>
      </c>
      <c r="G50" s="164">
        <f>IF('1.5 Input - COSPIN results'!C56="","",(1+E50)/(F50*$B$2)*ABS('1.5 Input - COSPIN results'!C56)*100)</f>
        <v>3.7056924900300157E-3</v>
      </c>
      <c r="H50" s="165">
        <f t="shared" si="2"/>
        <v>-4.4311306226383129</v>
      </c>
      <c r="I50" s="157">
        <f>IF(H50="","",MATCH('2.2 Calculations Modal shape 3'!H50,'1.4 Input - Spec. damp. ratio'!$B$14:$B$26))</f>
        <v>5</v>
      </c>
      <c r="J50" s="165">
        <f ca="1">IF(D50="","",TREND(OFFSET('1.4 Input - Spec. damp. ratio'!$B$14,I50-1,D50,2,1),OFFSET('1.4 Input - Spec. damp. ratio'!$B$14,I50-1,0,2,1),H50))</f>
        <v>4.4562170848848393</v>
      </c>
      <c r="K50" s="165">
        <f t="shared" ca="1" si="1"/>
        <v>4.4562170848848393</v>
      </c>
      <c r="L50" s="165">
        <f ca="1">IF(B50="","",TREND(OFFSET('1.2.2 Input - Modal shape 3'!$C$10,MATCH(B50,'1.2.2 Input - Modal shape 3'!$D$10:$D$156)-1,0,2,1),OFFSET('1.2.2 Input - Modal shape 3'!$D$10,MATCH(B50,'1.2.2 Input - Modal shape 3'!$D$10:$D$156)-1,0,2,1),B50))</f>
        <v>-6.2905800654526389E-2</v>
      </c>
      <c r="M50" s="166">
        <f t="shared" ca="1" si="3"/>
        <v>-6.2905800654526389E-2</v>
      </c>
      <c r="N50" s="167">
        <f>IF('1.5 Input - COSPIN results'!F56="","",'1.5 Input - COSPIN results'!F56)</f>
        <v>118071.80542068252</v>
      </c>
      <c r="O50" s="167">
        <f t="shared" ca="1" si="6"/>
        <v>20820.633146985521</v>
      </c>
      <c r="R50" s="146"/>
    </row>
    <row r="51" spans="1:18">
      <c r="A51" s="161">
        <v>42</v>
      </c>
      <c r="B51" s="162">
        <f>IF('1.5 Input - COSPIN results'!B57="","",ABS('1.5 Input - COSPIN results'!B57))</f>
        <v>28.775000000000002</v>
      </c>
      <c r="C51" s="162">
        <f t="shared" si="5"/>
        <v>-72.504999999999995</v>
      </c>
      <c r="D51" s="157">
        <f>IF(B51="","",LOOKUP(B51+0.0001,'1.3 Input - Soil profile'!$C$9:$C$20,'1.3 Input - Soil profile'!$B$9:$B$20))</f>
        <v>5</v>
      </c>
      <c r="E51" s="157">
        <f>IF(B51="","",LOOKUP(B51+0.0001,'1.3 Input - Soil profile'!$C$9:$C$20,'1.3 Input - Soil profile'!$E$9:$E$20))</f>
        <v>0.3</v>
      </c>
      <c r="F51" s="163">
        <f>IF(B51="","",LOOKUP(B51+0.0001,'1.3 Input - Soil profile'!$C$9:$C$20,'1.3 Input - Soil profile'!$F$9:$F$20))</f>
        <v>3.5</v>
      </c>
      <c r="G51" s="164">
        <f>IF('1.5 Input - COSPIN results'!C57="","",(1+E51)/(F51*$B$2)*ABS('1.5 Input - COSPIN results'!C57)*100)</f>
        <v>3.2639607600277992E-3</v>
      </c>
      <c r="H51" s="165">
        <f t="shared" si="2"/>
        <v>-4.48625507105967</v>
      </c>
      <c r="I51" s="157">
        <f>IF(H51="","",MATCH('2.2 Calculations Modal shape 3'!H51,'1.4 Input - Spec. damp. ratio'!$B$14:$B$26))</f>
        <v>5</v>
      </c>
      <c r="J51" s="165">
        <f ca="1">IF(D51="","",TREND(OFFSET('1.4 Input - Spec. damp. ratio'!$B$14,I51-1,D51,2,1),OFFSET('1.4 Input - Spec. damp. ratio'!$B$14,I51-1,0,2,1),H51))</f>
        <v>4.2584522559630642</v>
      </c>
      <c r="K51" s="165">
        <f t="shared" ca="1" si="1"/>
        <v>4.2584522559630642</v>
      </c>
      <c r="L51" s="165">
        <f ca="1">IF(B51="","",TREND(OFFSET('1.2.2 Input - Modal shape 3'!$C$10,MATCH(B51,'1.2.2 Input - Modal shape 3'!$D$10:$D$156)-1,0,2,1),OFFSET('1.2.2 Input - Modal shape 3'!$D$10,MATCH(B51,'1.2.2 Input - Modal shape 3'!$D$10:$D$156)-1,0,2,1),B51))</f>
        <v>-5.6293117210394927E-2</v>
      </c>
      <c r="M51" s="166">
        <f t="shared" ca="1" si="3"/>
        <v>-5.6293117210394927E-2</v>
      </c>
      <c r="N51" s="167">
        <f>IF('1.5 Input - COSPIN results'!F57="","",'1.5 Input - COSPIN results'!F57)</f>
        <v>234562.15607524526</v>
      </c>
      <c r="O51" s="167">
        <f t="shared" ca="1" si="6"/>
        <v>31653.396937372981</v>
      </c>
      <c r="R51" s="146"/>
    </row>
    <row r="52" spans="1:18">
      <c r="A52" s="161">
        <v>43</v>
      </c>
      <c r="B52" s="162">
        <f>IF('1.5 Input - COSPIN results'!B58="","",ABS('1.5 Input - COSPIN results'!B58))</f>
        <v>29.450000000000003</v>
      </c>
      <c r="C52" s="162">
        <f t="shared" si="5"/>
        <v>-73.180000000000007</v>
      </c>
      <c r="D52" s="157">
        <f>IF(B52="","",LOOKUP(B52+0.0001,'1.3 Input - Soil profile'!$C$9:$C$20,'1.3 Input - Soil profile'!$B$9:$B$20))</f>
        <v>5</v>
      </c>
      <c r="E52" s="157">
        <f>IF(B52="","",LOOKUP(B52+0.0001,'1.3 Input - Soil profile'!$C$9:$C$20,'1.3 Input - Soil profile'!$E$9:$E$20))</f>
        <v>0.3</v>
      </c>
      <c r="F52" s="163">
        <f>IF(B52="","",LOOKUP(B52+0.0001,'1.3 Input - Soil profile'!$C$9:$C$20,'1.3 Input - Soil profile'!$F$9:$F$20))</f>
        <v>3.5</v>
      </c>
      <c r="G52" s="164">
        <f>IF('1.5 Input - COSPIN results'!C58="","",(1+E52)/(F52*$B$2)*ABS('1.5 Input - COSPIN results'!C58)*100)</f>
        <v>2.8498414303902496E-3</v>
      </c>
      <c r="H52" s="165">
        <f t="shared" si="2"/>
        <v>-4.5451793041396931</v>
      </c>
      <c r="I52" s="157">
        <f>IF(H52="","",MATCH('2.2 Calculations Modal shape 3'!H52,'1.4 Input - Spec. damp. ratio'!$B$14:$B$26))</f>
        <v>5</v>
      </c>
      <c r="J52" s="165">
        <f ca="1">IF(D52="","",TREND(OFFSET('1.4 Input - Spec. damp. ratio'!$B$14,I52-1,D52,2,1),OFFSET('1.4 Input - Spec. damp. ratio'!$B$14,I52-1,0,2,1),H52))</f>
        <v>4.0470552949387297</v>
      </c>
      <c r="K52" s="165">
        <f t="shared" ca="1" si="1"/>
        <v>4.0470552949387297</v>
      </c>
      <c r="L52" s="165">
        <f ca="1">IF(B52="","",TREND(OFFSET('1.2.2 Input - Modal shape 3'!$C$10,MATCH(B52,'1.2.2 Input - Modal shape 3'!$D$10:$D$156)-1,0,2,1),OFFSET('1.2.2 Input - Modal shape 3'!$D$10,MATCH(B52,'1.2.2 Input - Modal shape 3'!$D$10:$D$156)-1,0,2,1),B52))</f>
        <v>-4.9984891159332745E-2</v>
      </c>
      <c r="M52" s="166">
        <f t="shared" ca="1" si="3"/>
        <v>-4.9984891159332745E-2</v>
      </c>
      <c r="N52" s="167">
        <f>IF('1.5 Input - COSPIN results'!F58="","",'1.5 Input - COSPIN results'!F58)</f>
        <v>243035.16261503976</v>
      </c>
      <c r="O52" s="167">
        <f t="shared" ca="1" si="6"/>
        <v>24574.560083942804</v>
      </c>
      <c r="R52" s="146"/>
    </row>
    <row r="53" spans="1:18">
      <c r="A53" s="161">
        <v>44</v>
      </c>
      <c r="B53" s="162">
        <f>IF('1.5 Input - COSPIN results'!B59="","",ABS('1.5 Input - COSPIN results'!B59))</f>
        <v>30.125</v>
      </c>
      <c r="C53" s="162">
        <f t="shared" si="5"/>
        <v>-73.85499999999999</v>
      </c>
      <c r="D53" s="157">
        <f>IF(B53="","",LOOKUP(B53+0.0001,'1.3 Input - Soil profile'!$C$9:$C$20,'1.3 Input - Soil profile'!$B$9:$B$20))</f>
        <v>5</v>
      </c>
      <c r="E53" s="157">
        <f>IF(B53="","",LOOKUP(B53+0.0001,'1.3 Input - Soil profile'!$C$9:$C$20,'1.3 Input - Soil profile'!$E$9:$E$20))</f>
        <v>0.3</v>
      </c>
      <c r="F53" s="163">
        <f>IF(B53="","",LOOKUP(B53+0.0001,'1.3 Input - Soil profile'!$C$9:$C$20,'1.3 Input - Soil profile'!$F$9:$F$20))</f>
        <v>3.5</v>
      </c>
      <c r="G53" s="164">
        <f>IF('1.5 Input - COSPIN results'!C59="","",(1+E53)/(F53*$B$2)*ABS('1.5 Input - COSPIN results'!C59)*100)</f>
        <v>2.4625887983758979E-3</v>
      </c>
      <c r="H53" s="165">
        <f t="shared" si="2"/>
        <v>-4.6086081003433064</v>
      </c>
      <c r="I53" s="157">
        <f>IF(H53="","",MATCH('2.2 Calculations Modal shape 3'!H53,'1.4 Input - Spec. damp. ratio'!$B$14:$B$26))</f>
        <v>5</v>
      </c>
      <c r="J53" s="165">
        <f ca="1">IF(D53="","",TREND(OFFSET('1.4 Input - Spec. damp. ratio'!$B$14,I53-1,D53,2,1),OFFSET('1.4 Input - Spec. damp. ratio'!$B$14,I53-1,0,2,1),H53))</f>
        <v>3.8194977340169629</v>
      </c>
      <c r="K53" s="165">
        <f t="shared" ca="1" si="1"/>
        <v>3.8194977340169629</v>
      </c>
      <c r="L53" s="165">
        <f ca="1">IF(B53="","",TREND(OFFSET('1.2.2 Input - Modal shape 3'!$C$10,MATCH(B53,'1.2.2 Input - Modal shape 3'!$D$10:$D$156)-1,0,2,1),OFFSET('1.2.2 Input - Modal shape 3'!$D$10,MATCH(B53,'1.2.2 Input - Modal shape 3'!$D$10:$D$156)-1,0,2,1),B53))</f>
        <v>-4.405182047276418E-2</v>
      </c>
      <c r="M53" s="166">
        <f t="shared" ca="1" si="3"/>
        <v>-4.405182047276418E-2</v>
      </c>
      <c r="N53" s="167">
        <f>IF('1.5 Input - COSPIN results'!F59="","",'1.5 Input - COSPIN results'!F59)</f>
        <v>251568.92455446941</v>
      </c>
      <c r="O53" s="167">
        <f t="shared" ca="1" si="6"/>
        <v>18646.22717806424</v>
      </c>
      <c r="R53" s="146"/>
    </row>
    <row r="54" spans="1:18">
      <c r="A54" s="161">
        <v>45</v>
      </c>
      <c r="B54" s="162">
        <f>IF('1.5 Input - COSPIN results'!B60="","",ABS('1.5 Input - COSPIN results'!B60))</f>
        <v>30.8</v>
      </c>
      <c r="C54" s="162">
        <f t="shared" si="5"/>
        <v>-74.53</v>
      </c>
      <c r="D54" s="157">
        <f>IF(B54="","",LOOKUP(B54+0.0001,'1.3 Input - Soil profile'!$C$9:$C$20,'1.3 Input - Soil profile'!$B$9:$B$20))</f>
        <v>5</v>
      </c>
      <c r="E54" s="157">
        <f>IF(B54="","",LOOKUP(B54+0.0001,'1.3 Input - Soil profile'!$C$9:$C$20,'1.3 Input - Soil profile'!$E$9:$E$20))</f>
        <v>0.3</v>
      </c>
      <c r="F54" s="163">
        <f>IF(B54="","",LOOKUP(B54+0.0001,'1.3 Input - Soil profile'!$C$9:$C$20,'1.3 Input - Soil profile'!$F$9:$F$20))</f>
        <v>3.5</v>
      </c>
      <c r="G54" s="164">
        <f>IF('1.5 Input - COSPIN results'!C60="","",(1+E54)/(F54*$B$2)*ABS('1.5 Input - COSPIN results'!C60)*100)</f>
        <v>2.1014253392739077E-3</v>
      </c>
      <c r="H54" s="165">
        <f t="shared" si="2"/>
        <v>-4.6774860352647076</v>
      </c>
      <c r="I54" s="157">
        <f>IF(H54="","",MATCH('2.2 Calculations Modal shape 3'!H54,'1.4 Input - Spec. damp. ratio'!$B$14:$B$26))</f>
        <v>5</v>
      </c>
      <c r="J54" s="165">
        <f ca="1">IF(D54="","",TREND(OFFSET('1.4 Input - Spec. damp. ratio'!$B$14,I54-1,D54,2,1),OFFSET('1.4 Input - Spec. damp. ratio'!$B$14,I54-1,0,2,1),H54))</f>
        <v>3.5723908076655952</v>
      </c>
      <c r="K54" s="165">
        <f t="shared" ca="1" si="1"/>
        <v>3.5723908076655952</v>
      </c>
      <c r="L54" s="165">
        <f ca="1">IF(B54="","",TREND(OFFSET('1.2.2 Input - Modal shape 3'!$C$10,MATCH(B54,'1.2.2 Input - Modal shape 3'!$D$10:$D$156)-1,0,2,1),OFFSET('1.2.2 Input - Modal shape 3'!$D$10,MATCH(B54,'1.2.2 Input - Modal shape 3'!$D$10:$D$156)-1,0,2,1),B54))</f>
        <v>-3.8413514715440689E-2</v>
      </c>
      <c r="M54" s="166">
        <f t="shared" ca="1" si="3"/>
        <v>-3.8413514715440689E-2</v>
      </c>
      <c r="N54" s="167">
        <f>IF('1.5 Input - COSPIN results'!F60="","",'1.5 Input - COSPIN results'!F60)</f>
        <v>401241.05581796414</v>
      </c>
      <c r="O54" s="167">
        <f t="shared" ca="1" si="6"/>
        <v>21151.073715194896</v>
      </c>
      <c r="R54" s="146"/>
    </row>
    <row r="55" spans="1:18">
      <c r="A55" s="161">
        <v>46</v>
      </c>
      <c r="B55" s="162">
        <f>IF('1.5 Input - COSPIN results'!B61="","",ABS('1.5 Input - COSPIN results'!B61))</f>
        <v>31.6</v>
      </c>
      <c r="C55" s="162">
        <f t="shared" si="5"/>
        <v>-75.33</v>
      </c>
      <c r="D55" s="157">
        <f>IF(B55="","",LOOKUP(B55+0.0001,'1.3 Input - Soil profile'!$C$9:$C$20,'1.3 Input - Soil profile'!$B$9:$B$20))</f>
        <v>6</v>
      </c>
      <c r="E55" s="157">
        <f>IF(B55="","",LOOKUP(B55+0.0001,'1.3 Input - Soil profile'!$C$9:$C$20,'1.3 Input - Soil profile'!$E$9:$E$20))</f>
        <v>0.3</v>
      </c>
      <c r="F55" s="163">
        <f>IF(B55="","",LOOKUP(B55+0.0001,'1.3 Input - Soil profile'!$C$9:$C$20,'1.3 Input - Soil profile'!$F$9:$F$20))</f>
        <v>2.5</v>
      </c>
      <c r="G55" s="164">
        <f>IF('1.5 Input - COSPIN results'!C61="","",(1+E55)/(F55*$B$2)*ABS('1.5 Input - COSPIN results'!C61)*100)</f>
        <v>2.3929472831282191E-3</v>
      </c>
      <c r="H55" s="165">
        <f t="shared" si="2"/>
        <v>-4.6210668688327399</v>
      </c>
      <c r="I55" s="157">
        <f>IF(H55="","",MATCH('2.2 Calculations Modal shape 3'!H55,'1.4 Input - Spec. damp. ratio'!$B$14:$B$26))</f>
        <v>5</v>
      </c>
      <c r="J55" s="165">
        <f ca="1">IF(D55="","",TREND(OFFSET('1.4 Input - Spec. damp. ratio'!$B$14,I55-1,D55,2,1),OFFSET('1.4 Input - Spec. damp. ratio'!$B$14,I55-1,0,2,1),H55))</f>
        <v>1.5978830147831191</v>
      </c>
      <c r="K55" s="165">
        <f t="shared" ca="1" si="1"/>
        <v>1.5978830147831191</v>
      </c>
      <c r="L55" s="165">
        <f ca="1">IF(B55="","",TREND(OFFSET('1.2.2 Input - Modal shape 3'!$C$10,MATCH(B55,'1.2.2 Input - Modal shape 3'!$D$10:$D$156)-1,0,2,1),OFFSET('1.2.2 Input - Modal shape 3'!$D$10,MATCH(B55,'1.2.2 Input - Modal shape 3'!$D$10:$D$156)-1,0,2,1),B55))</f>
        <v>-3.220606178090471E-2</v>
      </c>
      <c r="M55" s="166">
        <f t="shared" ca="1" si="3"/>
        <v>-3.220606178090471E-2</v>
      </c>
      <c r="N55" s="167">
        <f>IF('1.5 Input - COSPIN results'!F61="","",'1.5 Input - COSPIN results'!F61)</f>
        <v>982414.20552409859</v>
      </c>
      <c r="O55" s="167">
        <f t="shared" ca="1" si="6"/>
        <v>16282.266446978578</v>
      </c>
      <c r="R55" s="146"/>
    </row>
    <row r="56" spans="1:18">
      <c r="A56" s="161">
        <v>47</v>
      </c>
      <c r="B56" s="162">
        <f>IF('1.5 Input - COSPIN results'!B62="","",ABS('1.5 Input - COSPIN results'!B62))</f>
        <v>32.381428571428572</v>
      </c>
      <c r="C56" s="162">
        <f t="shared" si="5"/>
        <v>-76.111428571428576</v>
      </c>
      <c r="D56" s="157">
        <f>IF(B56="","",LOOKUP(B56+0.0001,'1.3 Input - Soil profile'!$C$9:$C$20,'1.3 Input - Soil profile'!$B$9:$B$20))</f>
        <v>6</v>
      </c>
      <c r="E56" s="157">
        <f>IF(B56="","",LOOKUP(B56+0.0001,'1.3 Input - Soil profile'!$C$9:$C$20,'1.3 Input - Soil profile'!$E$9:$E$20))</f>
        <v>0.3</v>
      </c>
      <c r="F56" s="163">
        <f>IF(B56="","",LOOKUP(B56+0.0001,'1.3 Input - Soil profile'!$C$9:$C$20,'1.3 Input - Soil profile'!$F$9:$F$20))</f>
        <v>2.5</v>
      </c>
      <c r="G56" s="164">
        <f>IF('1.5 Input - COSPIN results'!C62="","",(1+E56)/(F56*$B$2)*ABS('1.5 Input - COSPIN results'!C62)*100)</f>
        <v>1.9166097453198166E-3</v>
      </c>
      <c r="H56" s="165">
        <f t="shared" si="2"/>
        <v>-4.7174663079399055</v>
      </c>
      <c r="I56" s="157">
        <f>IF(H56="","",MATCH('2.2 Calculations Modal shape 3'!H56,'1.4 Input - Spec. damp. ratio'!$B$14:$B$26))</f>
        <v>4</v>
      </c>
      <c r="J56" s="165">
        <f ca="1">IF(D56="","",TREND(OFFSET('1.4 Input - Spec. damp. ratio'!$B$14,I56-1,D56,2,1),OFFSET('1.4 Input - Spec. damp. ratio'!$B$14,I56-1,0,2,1),H56))</f>
        <v>1.4877113218813358</v>
      </c>
      <c r="K56" s="165">
        <f t="shared" ca="1" si="1"/>
        <v>1.4877113218813358</v>
      </c>
      <c r="L56" s="165">
        <f ca="1">IF(B56="","",TREND(OFFSET('1.2.2 Input - Modal shape 3'!$C$10,MATCH(B56,'1.2.2 Input - Modal shape 3'!$D$10:$D$156)-1,0,2,1),OFFSET('1.2.2 Input - Modal shape 3'!$D$10,MATCH(B56,'1.2.2 Input - Modal shape 3'!$D$10:$D$156)-1,0,2,1),B56))</f>
        <v>-2.6752302471591577E-2</v>
      </c>
      <c r="M56" s="166">
        <f t="shared" ca="1" si="3"/>
        <v>-2.6752302471591577E-2</v>
      </c>
      <c r="N56" s="167">
        <f>IF('1.5 Input - COSPIN results'!F62="","",'1.5 Input - COSPIN results'!F62)</f>
        <v>1435765.9202708714</v>
      </c>
      <c r="O56" s="167">
        <f t="shared" ca="1" si="6"/>
        <v>15287.083609815265</v>
      </c>
      <c r="R56" s="146"/>
    </row>
    <row r="57" spans="1:18">
      <c r="A57" s="161">
        <v>48</v>
      </c>
      <c r="B57" s="162">
        <f>IF('1.5 Input - COSPIN results'!B63="","",ABS('1.5 Input - COSPIN results'!B63))</f>
        <v>33.162857142857142</v>
      </c>
      <c r="C57" s="162">
        <f t="shared" si="5"/>
        <v>-76.892857142857139</v>
      </c>
      <c r="D57" s="157">
        <f>IF(B57="","",LOOKUP(B57+0.0001,'1.3 Input - Soil profile'!$C$9:$C$20,'1.3 Input - Soil profile'!$B$9:$B$20))</f>
        <v>6</v>
      </c>
      <c r="E57" s="157">
        <f>IF(B57="","",LOOKUP(B57+0.0001,'1.3 Input - Soil profile'!$C$9:$C$20,'1.3 Input - Soil profile'!$E$9:$E$20))</f>
        <v>0.3</v>
      </c>
      <c r="F57" s="163">
        <f>IF(B57="","",LOOKUP(B57+0.0001,'1.3 Input - Soil profile'!$C$9:$C$20,'1.3 Input - Soil profile'!$F$9:$F$20))</f>
        <v>2.5</v>
      </c>
      <c r="G57" s="164">
        <f>IF('1.5 Input - COSPIN results'!C63="","",(1+E57)/(F57*$B$2)*ABS('1.5 Input - COSPIN results'!C63)*100)</f>
        <v>1.4959837405577859E-3</v>
      </c>
      <c r="H57" s="165">
        <f t="shared" si="2"/>
        <v>-4.8250731266750373</v>
      </c>
      <c r="I57" s="157">
        <f>IF(H57="","",MATCH('2.2 Calculations Modal shape 3'!H57,'1.4 Input - Spec. damp. ratio'!$B$14:$B$26))</f>
        <v>4</v>
      </c>
      <c r="J57" s="165">
        <f ca="1">IF(D57="","",TREND(OFFSET('1.4 Input - Spec. damp. ratio'!$B$14,I57-1,D57,2,1),OFFSET('1.4 Input - Spec. damp. ratio'!$B$14,I57-1,0,2,1),H57))</f>
        <v>1.4162188990097984</v>
      </c>
      <c r="K57" s="165">
        <f t="shared" ca="1" si="1"/>
        <v>1.4162188990097984</v>
      </c>
      <c r="L57" s="165">
        <f ca="1">IF(B57="","",TREND(OFFSET('1.2.2 Input - Modal shape 3'!$C$10,MATCH(B57,'1.2.2 Input - Modal shape 3'!$D$10:$D$156)-1,0,2,1),OFFSET('1.2.2 Input - Modal shape 3'!$D$10,MATCH(B57,'1.2.2 Input - Modal shape 3'!$D$10:$D$156)-1,0,2,1),B57))</f>
        <v>-2.1869615306769702E-2</v>
      </c>
      <c r="M57" s="166">
        <f t="shared" ca="1" si="3"/>
        <v>-2.1869615306769702E-2</v>
      </c>
      <c r="N57" s="167">
        <f>IF('1.5 Input - COSPIN results'!F63="","",'1.5 Input - COSPIN results'!F63)</f>
        <v>1446854.0603224894</v>
      </c>
      <c r="O57" s="167">
        <f t="shared" ca="1" si="6"/>
        <v>9800.2555507787165</v>
      </c>
      <c r="R57" s="146"/>
    </row>
    <row r="58" spans="1:18">
      <c r="A58" s="161">
        <v>49</v>
      </c>
      <c r="B58" s="162">
        <f>IF('1.5 Input - COSPIN results'!B64="","",ABS('1.5 Input - COSPIN results'!B64))</f>
        <v>33.944285714285712</v>
      </c>
      <c r="C58" s="162">
        <f t="shared" si="5"/>
        <v>-77.674285714285702</v>
      </c>
      <c r="D58" s="157">
        <f>IF(B58="","",LOOKUP(B58+0.0001,'1.3 Input - Soil profile'!$C$9:$C$20,'1.3 Input - Soil profile'!$B$9:$B$20))</f>
        <v>6</v>
      </c>
      <c r="E58" s="157">
        <f>IF(B58="","",LOOKUP(B58+0.0001,'1.3 Input - Soil profile'!$C$9:$C$20,'1.3 Input - Soil profile'!$E$9:$E$20))</f>
        <v>0.3</v>
      </c>
      <c r="F58" s="163">
        <f>IF(B58="","",LOOKUP(B58+0.0001,'1.3 Input - Soil profile'!$C$9:$C$20,'1.3 Input - Soil profile'!$F$9:$F$20))</f>
        <v>2.5</v>
      </c>
      <c r="G58" s="164">
        <f>IF('1.5 Input - COSPIN results'!C64="","",(1+E58)/(F58*$B$2)*ABS('1.5 Input - COSPIN results'!C64)*100)</f>
        <v>1.1261285388783429E-3</v>
      </c>
      <c r="H58" s="165">
        <f t="shared" si="2"/>
        <v>-4.948412035293261</v>
      </c>
      <c r="I58" s="157">
        <f>IF(H58="","",MATCH('2.2 Calculations Modal shape 3'!H58,'1.4 Input - Spec. damp. ratio'!$B$14:$B$26))</f>
        <v>4</v>
      </c>
      <c r="J58" s="165">
        <f ca="1">IF(D58="","",TREND(OFFSET('1.4 Input - Spec. damp. ratio'!$B$14,I58-1,D58,2,1),OFFSET('1.4 Input - Spec. damp. ratio'!$B$14,I58-1,0,2,1),H58))</f>
        <v>1.334274301863474</v>
      </c>
      <c r="K58" s="165">
        <f t="shared" ca="1" si="1"/>
        <v>1.334274301863474</v>
      </c>
      <c r="L58" s="165">
        <f ca="1">IF(B58="","",TREND(OFFSET('1.2.2 Input - Modal shape 3'!$C$10,MATCH(B58,'1.2.2 Input - Modal shape 3'!$D$10:$D$156)-1,0,2,1),OFFSET('1.2.2 Input - Modal shape 3'!$D$10,MATCH(B58,'1.2.2 Input - Modal shape 3'!$D$10:$D$156)-1,0,2,1),B58))</f>
        <v>-1.7575918382751021E-2</v>
      </c>
      <c r="M58" s="166">
        <f t="shared" ca="1" si="3"/>
        <v>-1.7575918382751021E-2</v>
      </c>
      <c r="N58" s="167">
        <f>IF('1.5 Input - COSPIN results'!F64="","",'1.5 Input - COSPIN results'!F64)</f>
        <v>1455885.4181654104</v>
      </c>
      <c r="O58" s="167">
        <f t="shared" ca="1" si="6"/>
        <v>6000.789219177288</v>
      </c>
      <c r="R58" s="146"/>
    </row>
    <row r="59" spans="1:18">
      <c r="A59" s="161">
        <v>50</v>
      </c>
      <c r="B59" s="162">
        <f>IF('1.5 Input - COSPIN results'!B65="","",ABS('1.5 Input - COSPIN results'!B65))</f>
        <v>34.725714285714275</v>
      </c>
      <c r="C59" s="162">
        <f t="shared" si="5"/>
        <v>-78.455714285714265</v>
      </c>
      <c r="D59" s="157">
        <f>IF(B59="","",LOOKUP(B59+0.0001,'1.3 Input - Soil profile'!$C$9:$C$20,'1.3 Input - Soil profile'!$B$9:$B$20))</f>
        <v>6</v>
      </c>
      <c r="E59" s="157">
        <f>IF(B59="","",LOOKUP(B59+0.0001,'1.3 Input - Soil profile'!$C$9:$C$20,'1.3 Input - Soil profile'!$E$9:$E$20))</f>
        <v>0.3</v>
      </c>
      <c r="F59" s="163">
        <f>IF(B59="","",LOOKUP(B59+0.0001,'1.3 Input - Soil profile'!$C$9:$C$20,'1.3 Input - Soil profile'!$F$9:$F$20))</f>
        <v>2.5</v>
      </c>
      <c r="G59" s="164">
        <f>IF('1.5 Input - COSPIN results'!C65="","",(1+E59)/(F59*$B$2)*ABS('1.5 Input - COSPIN results'!C65)*100)</f>
        <v>8.0233305706174684E-4</v>
      </c>
      <c r="H59" s="165">
        <f t="shared" si="2"/>
        <v>-5.0956453139875233</v>
      </c>
      <c r="I59" s="157">
        <f>IF(H59="","",MATCH('2.2 Calculations Modal shape 3'!H59,'1.4 Input - Spec. damp. ratio'!$B$14:$B$26))</f>
        <v>3</v>
      </c>
      <c r="J59" s="165">
        <f ca="1">IF(D59="","",TREND(OFFSET('1.4 Input - Spec. damp. ratio'!$B$14,I59-1,D59,2,1),OFFSET('1.4 Input - Spec. damp. ratio'!$B$14,I59-1,0,2,1),H59))</f>
        <v>1.236454628864105</v>
      </c>
      <c r="K59" s="165">
        <f t="shared" ca="1" si="1"/>
        <v>1.236454628864105</v>
      </c>
      <c r="L59" s="165">
        <f ca="1">IF(B59="","",TREND(OFFSET('1.2.2 Input - Modal shape 3'!$C$10,MATCH(B59,'1.2.2 Input - Modal shape 3'!$D$10:$D$156)-1,0,2,1),OFFSET('1.2.2 Input - Modal shape 3'!$D$10,MATCH(B59,'1.2.2 Input - Modal shape 3'!$D$10:$D$156)-1,0,2,1),B59))</f>
        <v>-1.3784022130248846E-2</v>
      </c>
      <c r="M59" s="166">
        <f t="shared" ca="1" si="3"/>
        <v>-1.3784022130248846E-2</v>
      </c>
      <c r="N59" s="167">
        <f>IF('1.5 Input - COSPIN results'!F65="","",'1.5 Input - COSPIN results'!F65)</f>
        <v>1463115.5057079722</v>
      </c>
      <c r="O59" s="167">
        <f t="shared" ca="1" si="6"/>
        <v>3437.2310081913251</v>
      </c>
      <c r="R59" s="146"/>
    </row>
    <row r="60" spans="1:18">
      <c r="A60" s="161">
        <v>51</v>
      </c>
      <c r="B60" s="162">
        <f>IF('1.5 Input - COSPIN results'!B66="","",ABS('1.5 Input - COSPIN results'!B66))</f>
        <v>35.507142857142846</v>
      </c>
      <c r="C60" s="162">
        <f t="shared" si="5"/>
        <v>-79.237142857142842</v>
      </c>
      <c r="D60" s="157">
        <f>IF(B60="","",LOOKUP(B60+0.0001,'1.3 Input - Soil profile'!$C$9:$C$20,'1.3 Input - Soil profile'!$B$9:$B$20))</f>
        <v>6</v>
      </c>
      <c r="E60" s="157">
        <f>IF(B60="","",LOOKUP(B60+0.0001,'1.3 Input - Soil profile'!$C$9:$C$20,'1.3 Input - Soil profile'!$E$9:$E$20))</f>
        <v>0.3</v>
      </c>
      <c r="F60" s="163">
        <f>IF(B60="","",LOOKUP(B60+0.0001,'1.3 Input - Soil profile'!$C$9:$C$20,'1.3 Input - Soil profile'!$F$9:$F$20))</f>
        <v>2.5</v>
      </c>
      <c r="G60" s="164">
        <f>IF('1.5 Input - COSPIN results'!C66="","",(1+E60)/(F60*$B$2)*ABS('1.5 Input - COSPIN results'!C66)*100)</f>
        <v>5.2013403763840531E-4</v>
      </c>
      <c r="H60" s="165">
        <f t="shared" si="2"/>
        <v>-5.2838847250083898</v>
      </c>
      <c r="I60" s="157">
        <f>IF(H60="","",MATCH('2.2 Calculations Modal shape 3'!H60,'1.4 Input - Spec. damp. ratio'!$B$14:$B$26))</f>
        <v>3</v>
      </c>
      <c r="J60" s="165">
        <f ca="1">IF(D60="","",TREND(OFFSET('1.4 Input - Spec. damp. ratio'!$B$14,I60-1,D60,2,1),OFFSET('1.4 Input - Spec. damp. ratio'!$B$14,I60-1,0,2,1),H60))</f>
        <v>1.1113910712570516</v>
      </c>
      <c r="K60" s="165">
        <f t="shared" ca="1" si="1"/>
        <v>1.1113910712570516</v>
      </c>
      <c r="L60" s="165">
        <f ca="1">IF(B60="","",TREND(OFFSET('1.2.2 Input - Modal shape 3'!$C$10,MATCH(B60,'1.2.2 Input - Modal shape 3'!$D$10:$D$156)-1,0,2,1),OFFSET('1.2.2 Input - Modal shape 3'!$D$10,MATCH(B60,'1.2.2 Input - Modal shape 3'!$D$10:$D$156)-1,0,2,1),B60))</f>
        <v>-1.0449764507050235E-2</v>
      </c>
      <c r="M60" s="166">
        <f t="shared" ca="1" si="3"/>
        <v>-1.0449764507050235E-2</v>
      </c>
      <c r="N60" s="167">
        <f>IF('1.5 Input - COSPIN results'!F66="","",'1.5 Input - COSPIN results'!F66)</f>
        <v>1468780.0764114342</v>
      </c>
      <c r="O60" s="167">
        <f t="shared" ca="1" si="6"/>
        <v>1782.5293239834946</v>
      </c>
      <c r="R60" s="146"/>
    </row>
    <row r="61" spans="1:18">
      <c r="A61" s="161">
        <v>52</v>
      </c>
      <c r="B61" s="162">
        <f>IF('1.5 Input - COSPIN results'!B67="","",ABS('1.5 Input - COSPIN results'!B67))</f>
        <v>36.288571428571416</v>
      </c>
      <c r="C61" s="162">
        <f t="shared" si="5"/>
        <v>-80.01857142857142</v>
      </c>
      <c r="D61" s="157">
        <f>IF(B61="","",LOOKUP(B61+0.0001,'1.3 Input - Soil profile'!$C$9:$C$20,'1.3 Input - Soil profile'!$B$9:$B$20))</f>
        <v>6</v>
      </c>
      <c r="E61" s="157">
        <f>IF(B61="","",LOOKUP(B61+0.0001,'1.3 Input - Soil profile'!$C$9:$C$20,'1.3 Input - Soil profile'!$E$9:$E$20))</f>
        <v>0.3</v>
      </c>
      <c r="F61" s="163">
        <f>IF(B61="","",LOOKUP(B61+0.0001,'1.3 Input - Soil profile'!$C$9:$C$20,'1.3 Input - Soil profile'!$F$9:$F$20))</f>
        <v>2.5</v>
      </c>
      <c r="G61" s="164">
        <f>IF('1.5 Input - COSPIN results'!C67="","",(1+E61)/(F61*$B$2)*ABS('1.5 Input - COSPIN results'!C67)*100)</f>
        <v>2.753261550505432E-4</v>
      </c>
      <c r="H61" s="165">
        <f t="shared" si="2"/>
        <v>-5.5601525301447197</v>
      </c>
      <c r="I61" s="157">
        <f>IF(H61="","",MATCH('2.2 Calculations Modal shape 3'!H61,'1.4 Input - Spec. damp. ratio'!$B$14:$B$26))</f>
        <v>2</v>
      </c>
      <c r="J61" s="165">
        <f ca="1">IF(D61="","",TREND(OFFSET('1.4 Input - Spec. damp. ratio'!$B$14,I61-1,D61,2,1),OFFSET('1.4 Input - Spec. damp. ratio'!$B$14,I61-1,0,2,1),H61))</f>
        <v>1.0348840204970964</v>
      </c>
      <c r="K61" s="165">
        <f t="shared" ca="1" si="1"/>
        <v>1.0348840204970964</v>
      </c>
      <c r="L61" s="165">
        <f ca="1">IF(B61="","",TREND(OFFSET('1.2.2 Input - Modal shape 3'!$C$10,MATCH(B61,'1.2.2 Input - Modal shape 3'!$D$10:$D$156)-1,0,2,1),OFFSET('1.2.2 Input - Modal shape 3'!$D$10,MATCH(B61,'1.2.2 Input - Modal shape 3'!$D$10:$D$156)-1,0,2,1),B61))</f>
        <v>-7.5486542040813509E-3</v>
      </c>
      <c r="M61" s="166">
        <f t="shared" ca="1" si="3"/>
        <v>-7.5486542040813509E-3</v>
      </c>
      <c r="N61" s="167">
        <f>IF('1.5 Input - COSPIN results'!F67="","",'1.5 Input - COSPIN results'!F67)</f>
        <v>1473091.8871816944</v>
      </c>
      <c r="O61" s="167">
        <f t="shared" ca="1" si="6"/>
        <v>868.68151747830098</v>
      </c>
      <c r="R61" s="146"/>
    </row>
    <row r="62" spans="1:18">
      <c r="A62" s="161">
        <v>53</v>
      </c>
      <c r="B62" s="162">
        <f>IF('1.5 Input - COSPIN results'!B68="","",ABS('1.5 Input - COSPIN results'!B68))</f>
        <v>37.069999999999986</v>
      </c>
      <c r="C62" s="162">
        <f t="shared" si="5"/>
        <v>-80.799999999999983</v>
      </c>
      <c r="D62" s="157">
        <f>IF(B62="","",LOOKUP(B62+0.0001,'1.3 Input - Soil profile'!$C$9:$C$20,'1.3 Input - Soil profile'!$B$9:$B$20))</f>
        <v>6</v>
      </c>
      <c r="E62" s="157">
        <f>IF(B62="","",LOOKUP(B62+0.0001,'1.3 Input - Soil profile'!$C$9:$C$20,'1.3 Input - Soil profile'!$E$9:$E$20))</f>
        <v>0.3</v>
      </c>
      <c r="F62" s="163">
        <f>IF(B62="","",LOOKUP(B62+0.0001,'1.3 Input - Soil profile'!$C$9:$C$20,'1.3 Input - Soil profile'!$F$9:$F$20))</f>
        <v>2.5</v>
      </c>
      <c r="G62" s="164">
        <f>IF('1.5 Input - COSPIN results'!C68="","",(1+E62)/(F62*$B$2)*ABS('1.5 Input - COSPIN results'!C68)*100)</f>
        <v>6.3965708503789629E-5</v>
      </c>
      <c r="H62" s="165">
        <f t="shared" si="2"/>
        <v>-6.1940527853718965</v>
      </c>
      <c r="I62" s="157" t="e">
        <f>IF(H62="","",MATCH('2.2 Calculations Modal shape 3'!H62,'1.4 Input - Spec. damp. ratio'!$B$14:$B$26))</f>
        <v>#N/A</v>
      </c>
      <c r="J62" s="165" t="e">
        <f ca="1">IF(D62="","",TREND(OFFSET('1.4 Input - Spec. damp. ratio'!$B$14,I62-1,D62,2,1),OFFSET('1.4 Input - Spec. damp. ratio'!$B$14,I62-1,0,2,1),H62))</f>
        <v>#N/A</v>
      </c>
      <c r="K62" s="165">
        <f t="shared" ca="1" si="1"/>
        <v>1.0348840204970964</v>
      </c>
      <c r="L62" s="165">
        <f ca="1">IF(B62="","",TREND(OFFSET('1.2.2 Input - Modal shape 3'!$C$10,MATCH(B62,'1.2.2 Input - Modal shape 3'!$D$10:$D$156)-1,0,2,1),OFFSET('1.2.2 Input - Modal shape 3'!$D$10,MATCH(B62,'1.2.2 Input - Modal shape 3'!$D$10:$D$156)-1,0,2,1),B62))</f>
        <v>-4.9947831738828552E-3</v>
      </c>
      <c r="M62" s="166">
        <f t="shared" ca="1" si="3"/>
        <v>-4.9947831738828552E-3</v>
      </c>
      <c r="N62" s="167">
        <f>IF('1.5 Input - COSPIN results'!F68="","",'1.5 Input - COSPIN results'!F68)</f>
        <v>1446552.8100396679</v>
      </c>
      <c r="O62" s="167">
        <f t="shared" ca="1" si="6"/>
        <v>373.47303801972282</v>
      </c>
      <c r="R62" s="146"/>
    </row>
    <row r="63" spans="1:18">
      <c r="A63" s="161">
        <v>54</v>
      </c>
      <c r="B63" s="162">
        <f>IF('1.5 Input - COSPIN results'!B69="","",ABS('1.5 Input - COSPIN results'!B69))</f>
        <v>37.819999999999986</v>
      </c>
      <c r="C63" s="162">
        <f t="shared" si="5"/>
        <v>-81.549999999999983</v>
      </c>
      <c r="D63" s="157">
        <f>IF(B63="","",LOOKUP(B63+0.0001,'1.3 Input - Soil profile'!$C$9:$C$20,'1.3 Input - Soil profile'!$B$9:$B$20))</f>
        <v>6</v>
      </c>
      <c r="E63" s="157">
        <f>IF(B63="","",LOOKUP(B63+0.0001,'1.3 Input - Soil profile'!$C$9:$C$20,'1.3 Input - Soil profile'!$E$9:$E$20))</f>
        <v>0.3</v>
      </c>
      <c r="F63" s="163">
        <f>IF(B63="","",LOOKUP(B63+0.0001,'1.3 Input - Soil profile'!$C$9:$C$20,'1.3 Input - Soil profile'!$F$9:$F$20))</f>
        <v>2.5</v>
      </c>
      <c r="G63" s="164">
        <f>IF('1.5 Input - COSPIN results'!C69="","",(1+E63)/(F63*$B$2)*ABS('1.5 Input - COSPIN results'!C69)*100)</f>
        <v>1.0562328178178356E-4</v>
      </c>
      <c r="H63" s="165">
        <f t="shared" si="2"/>
        <v>-5.9762403428352409</v>
      </c>
      <c r="I63" s="157">
        <f>IF(H63="","",MATCH('2.2 Calculations Modal shape 3'!H63,'1.4 Input - Spec. damp. ratio'!$B$14:$B$26))</f>
        <v>1</v>
      </c>
      <c r="J63" s="165">
        <f ca="1">IF(D63="","",TREND(OFFSET('1.4 Input - Spec. damp. ratio'!$B$14,I63-1,D63,2,1),OFFSET('1.4 Input - Spec. damp. ratio'!$B$14,I63-1,0,2,1),H63))</f>
        <v>1</v>
      </c>
      <c r="K63" s="165">
        <f t="shared" ca="1" si="1"/>
        <v>1</v>
      </c>
      <c r="L63" s="165">
        <f ca="1">IF(B63="","",TREND(OFFSET('1.2.2 Input - Modal shape 3'!$C$10,MATCH(B63,'1.2.2 Input - Modal shape 3'!$D$10:$D$156)-1,0,2,1),OFFSET('1.2.2 Input - Modal shape 3'!$D$10,MATCH(B63,'1.2.2 Input - Modal shape 3'!$D$10:$D$156)-1,0,2,1),B63))</f>
        <v>-2.9388704858775427E-3</v>
      </c>
      <c r="M63" s="166">
        <f t="shared" ca="1" si="3"/>
        <v>-2.9388704858775427E-3</v>
      </c>
      <c r="N63" s="167">
        <f>IF('1.5 Input - COSPIN results'!F69="","",'1.5 Input - COSPIN results'!F69)</f>
        <v>1416035.9512551588</v>
      </c>
      <c r="O63" s="167">
        <f t="shared" ca="1" si="6"/>
        <v>122.30245491134286</v>
      </c>
      <c r="R63" s="146"/>
    </row>
    <row r="64" spans="1:18">
      <c r="A64" s="161">
        <v>55</v>
      </c>
      <c r="B64" s="162">
        <f>IF('1.5 Input - COSPIN results'!B70="","",ABS('1.5 Input - COSPIN results'!B70))</f>
        <v>38.569999999999986</v>
      </c>
      <c r="C64" s="162">
        <f t="shared" si="5"/>
        <v>-82.299999999999983</v>
      </c>
      <c r="D64" s="157">
        <f>IF(B64="","",LOOKUP(B64+0.0001,'1.3 Input - Soil profile'!$C$9:$C$20,'1.3 Input - Soil profile'!$B$9:$B$20))</f>
        <v>6</v>
      </c>
      <c r="E64" s="157">
        <f>IF(B64="","",LOOKUP(B64+0.0001,'1.3 Input - Soil profile'!$C$9:$C$20,'1.3 Input - Soil profile'!$E$9:$E$20))</f>
        <v>0.3</v>
      </c>
      <c r="F64" s="163">
        <f>IF(B64="","",LOOKUP(B64+0.0001,'1.3 Input - Soil profile'!$C$9:$C$20,'1.3 Input - Soil profile'!$F$9:$F$20))</f>
        <v>2.5</v>
      </c>
      <c r="G64" s="164">
        <f>IF('1.5 Input - COSPIN results'!C70="","",(1+E64)/(F64*$B$2)*ABS('1.5 Input - COSPIN results'!C70)*100)</f>
        <v>2.5001879567275394E-4</v>
      </c>
      <c r="H64" s="165">
        <f t="shared" si="2"/>
        <v>-5.602027341127469</v>
      </c>
      <c r="I64" s="157">
        <f>IF(H64="","",MATCH('2.2 Calculations Modal shape 3'!H64,'1.4 Input - Spec. damp. ratio'!$B$14:$B$26))</f>
        <v>2</v>
      </c>
      <c r="J64" s="165">
        <f ca="1">IF(D64="","",TREND(OFFSET('1.4 Input - Spec. damp. ratio'!$B$14,I64-1,D64,2,1),OFFSET('1.4 Input - Spec. damp. ratio'!$B$14,I64-1,0,2,1),H64))</f>
        <v>1.0243611250680869</v>
      </c>
      <c r="K64" s="165">
        <f t="shared" ca="1" si="1"/>
        <v>1.0243611250680869</v>
      </c>
      <c r="L64" s="165">
        <f ca="1">IF(B64="","",TREND(OFFSET('1.2.2 Input - Modal shape 3'!$C$10,MATCH(B64,'1.2.2 Input - Modal shape 3'!$D$10:$D$156)-1,0,2,1),OFFSET('1.2.2 Input - Modal shape 3'!$D$10,MATCH(B64,'1.2.2 Input - Modal shape 3'!$D$10:$D$156)-1,0,2,1),B64))</f>
        <v>-1.134380309474714E-3</v>
      </c>
      <c r="M64" s="166">
        <f t="shared" ca="1" si="3"/>
        <v>-1.134380309474714E-3</v>
      </c>
      <c r="N64" s="167">
        <f>IF('1.5 Input - COSPIN results'!F70="","",'1.5 Input - COSPIN results'!F70)</f>
        <v>1413810.3162250177</v>
      </c>
      <c r="O64" s="167">
        <f t="shared" ca="1" si="6"/>
        <v>18.636381561059135</v>
      </c>
      <c r="R64" s="146"/>
    </row>
    <row r="65" spans="1:18">
      <c r="A65" s="161">
        <v>56</v>
      </c>
      <c r="B65" s="162">
        <f>IF('1.5 Input - COSPIN results'!B71="","",ABS('1.5 Input - COSPIN results'!B71))</f>
        <v>39.319999999999986</v>
      </c>
      <c r="C65" s="162">
        <f t="shared" si="5"/>
        <v>-83.049999999999983</v>
      </c>
      <c r="D65" s="157">
        <f>IF(B65="","",LOOKUP(B65+0.0001,'1.3 Input - Soil profile'!$C$9:$C$20,'1.3 Input - Soil profile'!$B$9:$B$20))</f>
        <v>6</v>
      </c>
      <c r="E65" s="157">
        <f>IF(B65="","",LOOKUP(B65+0.0001,'1.3 Input - Soil profile'!$C$9:$C$20,'1.3 Input - Soil profile'!$E$9:$E$20))</f>
        <v>0.3</v>
      </c>
      <c r="F65" s="163">
        <f>IF(B65="","",LOOKUP(B65+0.0001,'1.3 Input - Soil profile'!$C$9:$C$20,'1.3 Input - Soil profile'!$F$9:$F$20))</f>
        <v>2.5</v>
      </c>
      <c r="G65" s="164">
        <f>IF('1.5 Input - COSPIN results'!C71="","",(1+E65)/(F65*$B$2)*ABS('1.5 Input - COSPIN results'!C71)*100)</f>
        <v>3.7207705273697192E-4</v>
      </c>
      <c r="H65" s="165">
        <f t="shared" si="2"/>
        <v>-5.4293671135770047</v>
      </c>
      <c r="I65" s="157">
        <f>IF(H65="","",MATCH('2.2 Calculations Modal shape 3'!H65,'1.4 Input - Spec. damp. ratio'!$B$14:$B$26))</f>
        <v>2</v>
      </c>
      <c r="J65" s="165">
        <f ca="1">IF(D65="","",TREND(OFFSET('1.4 Input - Spec. damp. ratio'!$B$14,I65-1,D65,2,1),OFFSET('1.4 Input - Spec. damp. ratio'!$B$14,I65-1,0,2,1),H65))</f>
        <v>1.0677496318248334</v>
      </c>
      <c r="K65" s="165">
        <f t="shared" ca="1" si="1"/>
        <v>1.0677496318248334</v>
      </c>
      <c r="L65" s="165">
        <f ca="1">IF(B65="","",TREND(OFFSET('1.2.2 Input - Modal shape 3'!$C$10,MATCH(B65,'1.2.2 Input - Modal shape 3'!$D$10:$D$156)-1,0,2,1),OFFSET('1.2.2 Input - Modal shape 3'!$D$10,MATCH(B65,'1.2.2 Input - Modal shape 3'!$D$10:$D$156)-1,0,2,1),B65))</f>
        <v>3.9073742545352175E-4</v>
      </c>
      <c r="M65" s="166">
        <f t="shared" ca="1" si="3"/>
        <v>3.9073742545352175E-4</v>
      </c>
      <c r="N65" s="167">
        <f>IF('1.5 Input - COSPIN results'!F71="","",'1.5 Input - COSPIN results'!F71)</f>
        <v>1411853.2239399469</v>
      </c>
      <c r="O65" s="167">
        <f t="shared" ca="1" si="6"/>
        <v>2.3015955091271043</v>
      </c>
      <c r="R65" s="146"/>
    </row>
    <row r="66" spans="1:18">
      <c r="A66" s="161">
        <v>57</v>
      </c>
      <c r="B66" s="162">
        <f>IF('1.5 Input - COSPIN results'!B72="","",ABS('1.5 Input - COSPIN results'!B72))</f>
        <v>40.069999999999986</v>
      </c>
      <c r="C66" s="162">
        <f t="shared" si="5"/>
        <v>-83.799999999999983</v>
      </c>
      <c r="D66" s="157">
        <f>IF(B66="","",LOOKUP(B66+0.0001,'1.3 Input - Soil profile'!$C$9:$C$20,'1.3 Input - Soil profile'!$B$9:$B$20))</f>
        <v>6</v>
      </c>
      <c r="E66" s="157">
        <f>IF(B66="","",LOOKUP(B66+0.0001,'1.3 Input - Soil profile'!$C$9:$C$20,'1.3 Input - Soil profile'!$E$9:$E$20))</f>
        <v>0.3</v>
      </c>
      <c r="F66" s="163">
        <f>IF(B66="","",LOOKUP(B66+0.0001,'1.3 Input - Soil profile'!$C$9:$C$20,'1.3 Input - Soil profile'!$F$9:$F$20))</f>
        <v>2.5</v>
      </c>
      <c r="G66" s="164">
        <f>IF('1.5 Input - COSPIN results'!C72="","",(1+E66)/(F66*$B$2)*ABS('1.5 Input - COSPIN results'!C72)*100)</f>
        <v>4.744370857792848E-4</v>
      </c>
      <c r="H66" s="165">
        <f t="shared" si="2"/>
        <v>-5.3238213704030866</v>
      </c>
      <c r="I66" s="157">
        <f>IF(H66="","",MATCH('2.2 Calculations Modal shape 3'!H66,'1.4 Input - Spec. damp. ratio'!$B$14:$B$26))</f>
        <v>2</v>
      </c>
      <c r="J66" s="165">
        <f ca="1">IF(D66="","",TREND(OFFSET('1.4 Input - Spec. damp. ratio'!$B$14,I66-1,D66,2,1),OFFSET('1.4 Input - Spec. damp. ratio'!$B$14,I66-1,0,2,1),H66))</f>
        <v>1.0942726606416981</v>
      </c>
      <c r="K66" s="165">
        <f t="shared" ca="1" si="1"/>
        <v>1.0942726606416981</v>
      </c>
      <c r="L66" s="165">
        <f ca="1">IF(B66="","",TREND(OFFSET('1.2.2 Input - Modal shape 3'!$C$10,MATCH(B66,'1.2.2 Input - Modal shape 3'!$D$10:$D$156)-1,0,2,1),OFFSET('1.2.2 Input - Modal shape 3'!$D$10,MATCH(B66,'1.2.2 Input - Modal shape 3'!$D$10:$D$156)-1,0,2,1),B66))</f>
        <v>1.7182771360479548E-3</v>
      </c>
      <c r="M66" s="166">
        <f t="shared" ca="1" si="3"/>
        <v>1.7182771360479548E-3</v>
      </c>
      <c r="N66" s="167">
        <f>IF('1.5 Input - COSPIN results'!F72="","",'1.5 Input - COSPIN results'!F72)</f>
        <v>1433575.350613852</v>
      </c>
      <c r="O66" s="167">
        <f t="shared" ca="1" si="6"/>
        <v>46.316154763619636</v>
      </c>
      <c r="R66" s="146"/>
    </row>
    <row r="67" spans="1:18">
      <c r="A67" s="161">
        <v>58</v>
      </c>
      <c r="B67" s="162">
        <f>IF('1.5 Input - COSPIN results'!B73="","",ABS('1.5 Input - COSPIN results'!B73))</f>
        <v>40.844999999999985</v>
      </c>
      <c r="C67" s="162">
        <f t="shared" si="5"/>
        <v>-84.574999999999989</v>
      </c>
      <c r="D67" s="157">
        <f>IF(B67="","",LOOKUP(B67+0.0001,'1.3 Input - Soil profile'!$C$9:$C$20,'1.3 Input - Soil profile'!$B$9:$B$20))</f>
        <v>6</v>
      </c>
      <c r="E67" s="157">
        <f>IF(B67="","",LOOKUP(B67+0.0001,'1.3 Input - Soil profile'!$C$9:$C$20,'1.3 Input - Soil profile'!$E$9:$E$20))</f>
        <v>0.3</v>
      </c>
      <c r="F67" s="163">
        <f>IF(B67="","",LOOKUP(B67+0.0001,'1.3 Input - Soil profile'!$C$9:$C$20,'1.3 Input - Soil profile'!$F$9:$F$20))</f>
        <v>2.5</v>
      </c>
      <c r="G67" s="164">
        <f>IF('1.5 Input - COSPIN results'!C73="","",(1+E67)/(F67*$B$2)*ABS('1.5 Input - COSPIN results'!C73)*100)</f>
        <v>5.5683416483112962E-4</v>
      </c>
      <c r="H67" s="165">
        <f t="shared" si="2"/>
        <v>-5.2542741262307535</v>
      </c>
      <c r="I67" s="157">
        <f>IF(H67="","",MATCH('2.2 Calculations Modal shape 3'!H67,'1.4 Input - Spec. damp. ratio'!$B$14:$B$26))</f>
        <v>3</v>
      </c>
      <c r="J67" s="165">
        <f ca="1">IF(D67="","",TREND(OFFSET('1.4 Input - Spec. damp. ratio'!$B$14,I67-1,D67,2,1),OFFSET('1.4 Input - Spec. damp. ratio'!$B$14,I67-1,0,2,1),H67))</f>
        <v>1.1310639272542251</v>
      </c>
      <c r="K67" s="165">
        <f t="shared" ca="1" si="1"/>
        <v>1.1310639272542251</v>
      </c>
      <c r="L67" s="165">
        <f ca="1">IF(B67="","",TREND(OFFSET('1.2.2 Input - Modal shape 3'!$C$10,MATCH(B67,'1.2.2 Input - Modal shape 3'!$D$10:$D$156)-1,0,2,1),OFFSET('1.2.2 Input - Modal shape 3'!$D$10,MATCH(B67,'1.2.2 Input - Modal shape 3'!$D$10:$D$156)-1,0,2,1),B67))</f>
        <v>2.8139153847907897E-3</v>
      </c>
      <c r="M67" s="166">
        <f t="shared" ca="1" si="3"/>
        <v>2.8139153847907897E-3</v>
      </c>
      <c r="N67" s="167">
        <f>IF('1.5 Input - COSPIN results'!F73="","",'1.5 Input - COSPIN results'!F73)</f>
        <v>1455343.0079415068</v>
      </c>
      <c r="O67" s="167">
        <f t="shared" ca="1" si="6"/>
        <v>130.33905963499402</v>
      </c>
      <c r="R67" s="146"/>
    </row>
    <row r="68" spans="1:18">
      <c r="A68" s="161">
        <v>59</v>
      </c>
      <c r="B68" s="162">
        <f>IF('1.5 Input - COSPIN results'!B74="","",ABS('1.5 Input - COSPIN results'!B74))</f>
        <v>41.619999999999983</v>
      </c>
      <c r="C68" s="162">
        <f t="shared" si="5"/>
        <v>-85.34999999999998</v>
      </c>
      <c r="D68" s="157">
        <f>IF(B68="","",LOOKUP(B68+0.0001,'1.3 Input - Soil profile'!$C$9:$C$20,'1.3 Input - Soil profile'!$B$9:$B$20))</f>
        <v>6</v>
      </c>
      <c r="E68" s="157">
        <f>IF(B68="","",LOOKUP(B68+0.0001,'1.3 Input - Soil profile'!$C$9:$C$20,'1.3 Input - Soil profile'!$E$9:$E$20))</f>
        <v>0.3</v>
      </c>
      <c r="F68" s="163">
        <f>IF(B68="","",LOOKUP(B68+0.0001,'1.3 Input - Soil profile'!$C$9:$C$20,'1.3 Input - Soil profile'!$F$9:$F$20))</f>
        <v>2.5</v>
      </c>
      <c r="G68" s="164">
        <f>IF('1.5 Input - COSPIN results'!C74="","",(1+E68)/(F68*$B$2)*ABS('1.5 Input - COSPIN results'!C74)*100)</f>
        <v>6.2270288553847928E-4</v>
      </c>
      <c r="H68" s="165">
        <f t="shared" si="2"/>
        <v>-5.205719121799822</v>
      </c>
      <c r="I68" s="157">
        <f>IF(H68="","",MATCH('2.2 Calculations Modal shape 3'!H68,'1.4 Input - Spec. damp. ratio'!$B$14:$B$26))</f>
        <v>3</v>
      </c>
      <c r="J68" s="165">
        <f ca="1">IF(D68="","",TREND(OFFSET('1.4 Input - Spec. damp. ratio'!$B$14,I68-1,D68,2,1),OFFSET('1.4 Input - Spec. damp. ratio'!$B$14,I68-1,0,2,1),H68))</f>
        <v>1.1633231739275236</v>
      </c>
      <c r="K68" s="165">
        <f t="shared" ca="1" si="1"/>
        <v>1.1633231739275236</v>
      </c>
      <c r="L68" s="165">
        <f ca="1">IF(B68="","",TREND(OFFSET('1.2.2 Input - Modal shape 3'!$C$10,MATCH(B68,'1.2.2 Input - Modal shape 3'!$D$10:$D$156)-1,0,2,1),OFFSET('1.2.2 Input - Modal shape 3'!$D$10,MATCH(B68,'1.2.2 Input - Modal shape 3'!$D$10:$D$156)-1,0,2,1),B68))</f>
        <v>3.7265527897191245E-3</v>
      </c>
      <c r="M68" s="166">
        <f t="shared" ca="1" si="3"/>
        <v>3.7265527897191245E-3</v>
      </c>
      <c r="N68" s="167">
        <f>IF('1.5 Input - COSPIN results'!F74="","",'1.5 Input - COSPIN results'!F74)</f>
        <v>1453650.1953402043</v>
      </c>
      <c r="O68" s="167">
        <f t="shared" ca="1" si="6"/>
        <v>234.84150018178593</v>
      </c>
      <c r="R68" s="146"/>
    </row>
    <row r="69" spans="1:18">
      <c r="A69" s="161">
        <v>60</v>
      </c>
      <c r="B69" s="162">
        <f>IF('1.5 Input - COSPIN results'!B75="","",ABS('1.5 Input - COSPIN results'!B75))</f>
        <v>42.394999999999982</v>
      </c>
      <c r="C69" s="162">
        <f t="shared" si="5"/>
        <v>-86.124999999999972</v>
      </c>
      <c r="D69" s="157">
        <f>IF(B69="","",LOOKUP(B69+0.0001,'1.3 Input - Soil profile'!$C$9:$C$20,'1.3 Input - Soil profile'!$B$9:$B$20))</f>
        <v>6</v>
      </c>
      <c r="E69" s="157">
        <f>IF(B69="","",LOOKUP(B69+0.0001,'1.3 Input - Soil profile'!$C$9:$C$20,'1.3 Input - Soil profile'!$E$9:$E$20))</f>
        <v>0.3</v>
      </c>
      <c r="F69" s="163">
        <f>IF(B69="","",LOOKUP(B69+0.0001,'1.3 Input - Soil profile'!$C$9:$C$20,'1.3 Input - Soil profile'!$F$9:$F$20))</f>
        <v>2.5</v>
      </c>
      <c r="G69" s="164">
        <f>IF('1.5 Input - COSPIN results'!C75="","",(1+E69)/(F69*$B$2)*ABS('1.5 Input - COSPIN results'!C75)*100)</f>
        <v>6.7432902547212299E-4</v>
      </c>
      <c r="H69" s="165">
        <f t="shared" si="2"/>
        <v>-5.171128146372479</v>
      </c>
      <c r="I69" s="157">
        <f>IF(H69="","",MATCH('2.2 Calculations Modal shape 3'!H69,'1.4 Input - Spec. damp. ratio'!$B$14:$B$26))</f>
        <v>3</v>
      </c>
      <c r="J69" s="165">
        <f ca="1">IF(D69="","",TREND(OFFSET('1.4 Input - Spec. damp. ratio'!$B$14,I69-1,D69,2,1),OFFSET('1.4 Input - Spec. damp. ratio'!$B$14,I69-1,0,2,1),H69))</f>
        <v>1.1863049205478533</v>
      </c>
      <c r="K69" s="165">
        <f t="shared" ca="1" si="1"/>
        <v>1.1863049205478533</v>
      </c>
      <c r="L69" s="165">
        <f ca="1">IF(B69="","",TREND(OFFSET('1.2.2 Input - Modal shape 3'!$C$10,MATCH(B69,'1.2.2 Input - Modal shape 3'!$D$10:$D$156)-1,0,2,1),OFFSET('1.2.2 Input - Modal shape 3'!$D$10,MATCH(B69,'1.2.2 Input - Modal shape 3'!$D$10:$D$156)-1,0,2,1),B69))</f>
        <v>4.4796287216210193E-3</v>
      </c>
      <c r="M69" s="166">
        <f t="shared" ca="1" si="3"/>
        <v>4.4796287216210193E-3</v>
      </c>
      <c r="N69" s="167">
        <f>IF('1.5 Input - COSPIN results'!F75="","",'1.5 Input - COSPIN results'!F75)</f>
        <v>1451938.8291559808</v>
      </c>
      <c r="O69" s="167">
        <f t="shared" ca="1" si="6"/>
        <v>345.6437374433155</v>
      </c>
      <c r="R69" s="146"/>
    </row>
    <row r="70" spans="1:18">
      <c r="A70" s="161">
        <v>61</v>
      </c>
      <c r="B70" s="162">
        <f>IF('1.5 Input - COSPIN results'!B76="","",ABS('1.5 Input - COSPIN results'!B76))</f>
        <v>43.16999999999998</v>
      </c>
      <c r="C70" s="162">
        <f t="shared" si="5"/>
        <v>-86.899999999999977</v>
      </c>
      <c r="D70" s="157">
        <f>IF(B70="","",LOOKUP(B70+0.0001,'1.3 Input - Soil profile'!$C$9:$C$20,'1.3 Input - Soil profile'!$B$9:$B$20))</f>
        <v>6</v>
      </c>
      <c r="E70" s="157">
        <f>IF(B70="","",LOOKUP(B70+0.0001,'1.3 Input - Soil profile'!$C$9:$C$20,'1.3 Input - Soil profile'!$E$9:$E$20))</f>
        <v>0.3</v>
      </c>
      <c r="F70" s="163">
        <f>IF(B70="","",LOOKUP(B70+0.0001,'1.3 Input - Soil profile'!$C$9:$C$20,'1.3 Input - Soil profile'!$F$9:$F$20))</f>
        <v>2.5</v>
      </c>
      <c r="G70" s="164">
        <f>IF('1.5 Input - COSPIN results'!C76="","",(1+E70)/(F70*$B$2)*ABS('1.5 Input - COSPIN results'!C76)*100)</f>
        <v>7.1379660657967282E-4</v>
      </c>
      <c r="H70" s="165">
        <f t="shared" si="2"/>
        <v>-5.1464255210304364</v>
      </c>
      <c r="I70" s="157">
        <f>IF(H70="","",MATCH('2.2 Calculations Modal shape 3'!H70,'1.4 Input - Spec. damp. ratio'!$B$14:$B$26))</f>
        <v>3</v>
      </c>
      <c r="J70" s="165">
        <f ca="1">IF(D70="","",TREND(OFFSET('1.4 Input - Spec. damp. ratio'!$B$14,I70-1,D70,2,1),OFFSET('1.4 Input - Spec. damp. ratio'!$B$14,I70-1,0,2,1),H70))</f>
        <v>1.202716989576095</v>
      </c>
      <c r="K70" s="165">
        <f t="shared" ca="1" si="1"/>
        <v>1.202716989576095</v>
      </c>
      <c r="L70" s="165">
        <f ca="1">IF(B70="","",TREND(OFFSET('1.2.2 Input - Modal shape 3'!$C$10,MATCH(B70,'1.2.2 Input - Modal shape 3'!$D$10:$D$156)-1,0,2,1),OFFSET('1.2.2 Input - Modal shape 3'!$D$10,MATCH(B70,'1.2.2 Input - Modal shape 3'!$D$10:$D$156)-1,0,2,1),B70))</f>
        <v>5.0947295802592843E-3</v>
      </c>
      <c r="M70" s="166">
        <f t="shared" ca="1" si="3"/>
        <v>5.0947295802592843E-3</v>
      </c>
      <c r="N70" s="167">
        <f>IF('1.5 Input - COSPIN results'!F76="","",'1.5 Input - COSPIN results'!F76)</f>
        <v>1501617.6843448225</v>
      </c>
      <c r="O70" s="167">
        <f t="shared" ca="1" si="6"/>
        <v>468.77570408016106</v>
      </c>
      <c r="R70" s="146"/>
    </row>
    <row r="71" spans="1:18">
      <c r="A71" s="161">
        <v>62</v>
      </c>
      <c r="B71" s="162">
        <f>IF('1.5 Input - COSPIN results'!B77="","",ABS('1.5 Input - COSPIN results'!B77))</f>
        <v>43.999999999999979</v>
      </c>
      <c r="C71" s="162">
        <f t="shared" si="5"/>
        <v>-87.729999999999976</v>
      </c>
      <c r="D71" s="157">
        <f>IF(B71="","",LOOKUP(B71,'1.3 Input - Soil profile'!$C$9:$C$20,'1.3 Input - Soil profile'!$B$9:$B$20))</f>
        <v>6</v>
      </c>
      <c r="E71" s="157">
        <f>IF(B71="","",LOOKUP(B71+0.0001,'1.3 Input - Soil profile'!$C$9:$C$20,'1.3 Input - Soil profile'!$E$9:$E$20))</f>
        <v>0.3</v>
      </c>
      <c r="F71" s="163">
        <f>IF(B71="","",LOOKUP(B71+0.0001,'1.3 Input - Soil profile'!$C$9:$C$20,'1.3 Input - Soil profile'!$F$9:$F$20))</f>
        <v>2.5</v>
      </c>
      <c r="G71" s="164">
        <f>IF('1.5 Input - COSPIN results'!C77="","",(1+E71)/(F71*$B$2)*ABS('1.5 Input - COSPIN results'!C77)*100)</f>
        <v>7.3057046473020326E-4</v>
      </c>
      <c r="H71" s="165">
        <f t="shared" si="2"/>
        <v>-5.1363378892880407</v>
      </c>
      <c r="I71" s="157">
        <f>IF(H71="","",MATCH('2.2 Calculations Modal shape 3'!H71,'1.4 Input - Spec. damp. ratio'!$B$14:$B$26))</f>
        <v>3</v>
      </c>
      <c r="J71" s="165">
        <f ca="1">IF(D71="","",TREND(OFFSET('1.4 Input - Spec. damp. ratio'!$B$14,I71-1,D71,2,1),OFFSET('1.4 Input - Spec. damp. ratio'!$B$14,I71-1,0,2,1),H71))</f>
        <v>1.2094190670352831</v>
      </c>
      <c r="K71" s="165">
        <f t="shared" ca="1" si="1"/>
        <v>1.2094190670352831</v>
      </c>
      <c r="L71" s="165">
        <f ca="1">IF(B71="","",TREND(OFFSET('1.2.2 Input - Modal shape 3'!$C$10,MATCH(B71,'1.2.2 Input - Modal shape 3'!$D$10:$D$156)-1,0,2,1),OFFSET('1.2.2 Input - Modal shape 3'!$D$10,MATCH(B71,'1.2.2 Input - Modal shape 3'!$D$10:$D$156)-1,0,2,1),B71))</f>
        <v>5.4626965598087666E-3</v>
      </c>
      <c r="M71" s="166">
        <f t="shared" ca="1" si="3"/>
        <v>5.4626965598087666E-3</v>
      </c>
      <c r="N71" s="167">
        <f>IF('1.5 Input - COSPIN results'!F77="","",'1.5 Input - COSPIN results'!F77)</f>
        <v>1551030.0598992412</v>
      </c>
      <c r="O71" s="167">
        <f t="shared" ca="1" si="6"/>
        <v>559.77201173883361</v>
      </c>
    </row>
    <row r="72" spans="1:18">
      <c r="A72" s="161">
        <v>63</v>
      </c>
      <c r="B72" s="162">
        <f>IF('1.5 Input - COSPIN results'!B78="","",ABS('1.5 Input - COSPIN results'!B78))</f>
        <v>44.829999999999984</v>
      </c>
      <c r="C72" s="162">
        <f t="shared" si="5"/>
        <v>-88.559999999999974</v>
      </c>
      <c r="D72" s="157">
        <f>IF(B72="","",LOOKUP(B72,'1.3 Input - Soil profile'!$C$9:$C$20,'1.3 Input - Soil profile'!$B$9:$B$20))</f>
        <v>6</v>
      </c>
      <c r="E72" s="157">
        <f>IF(B72="","",LOOKUP(B72+0.0001,'1.3 Input - Soil profile'!$C$9:$C$20,'1.3 Input - Soil profile'!$E$9:$E$20))</f>
        <v>0.3</v>
      </c>
      <c r="F72" s="163">
        <f>IF(B72="","",LOOKUP(B72+0.0001,'1.3 Input - Soil profile'!$C$9:$C$20,'1.3 Input - Soil profile'!$F$9:$F$20))</f>
        <v>2.5</v>
      </c>
      <c r="G72" s="164">
        <f>IF('1.5 Input - COSPIN results'!C78="","",(1+E72)/(F72*$B$2)*ABS('1.5 Input - COSPIN results'!C78)*100)</f>
        <v>7.3661137498244828E-4</v>
      </c>
      <c r="H72" s="165">
        <f t="shared" si="2"/>
        <v>-5.1327615789185677</v>
      </c>
      <c r="I72" s="157">
        <f>IF(H72="","",MATCH('2.2 Calculations Modal shape 3'!H72,'1.4 Input - Spec. damp. ratio'!$B$14:$B$26))</f>
        <v>3</v>
      </c>
      <c r="J72" s="165">
        <f ca="1">IF(D72="","",TREND(OFFSET('1.4 Input - Spec. damp. ratio'!$B$14,I72-1,D72,2,1),OFFSET('1.4 Input - Spec. damp. ratio'!$B$14,I72-1,0,2,1),H72))</f>
        <v>1.2117951162137612</v>
      </c>
      <c r="K72" s="165">
        <f t="shared" ca="1" si="1"/>
        <v>1.2117951162137612</v>
      </c>
      <c r="L72" s="165">
        <f ca="1">IF(B72="","",TREND(OFFSET('1.2.2 Input - Modal shape 3'!$C$10,MATCH(B72,'1.2.2 Input - Modal shape 3'!$D$10:$D$156)-1,0,2,1),OFFSET('1.2.2 Input - Modal shape 3'!$D$10,MATCH(B72,'1.2.2 Input - Modal shape 3'!$D$10:$D$156)-1,0,2,1),B72))</f>
        <v>5.7097463469150114E-3</v>
      </c>
      <c r="M72" s="166">
        <f t="shared" ca="1" si="3"/>
        <v>5.7097463469150114E-3</v>
      </c>
      <c r="N72" s="167">
        <f>IF('1.5 Input - COSPIN results'!F78="","",'1.5 Input - COSPIN results'!F78)</f>
        <v>1548804.0175274289</v>
      </c>
      <c r="O72" s="167">
        <f t="shared" ca="1" si="6"/>
        <v>611.87018987693057</v>
      </c>
    </row>
    <row r="73" spans="1:18">
      <c r="A73" s="161">
        <v>64</v>
      </c>
      <c r="B73" s="162">
        <f>IF('1.5 Input - COSPIN results'!B79="","",ABS('1.5 Input - COSPIN results'!B79))</f>
        <v>45.659999999999982</v>
      </c>
      <c r="C73" s="162">
        <f t="shared" si="5"/>
        <v>-89.389999999999986</v>
      </c>
      <c r="D73" s="157">
        <f>IF(B73="","",LOOKUP(B73,'1.3 Input - Soil profile'!$C$9:$C$20,'1.3 Input - Soil profile'!$B$9:$B$20))</f>
        <v>6</v>
      </c>
      <c r="E73" s="157">
        <f>IF(B73="","",LOOKUP(B73+0.0001,'1.3 Input - Soil profile'!$C$9:$C$20,'1.3 Input - Soil profile'!$E$9:$E$20))</f>
        <v>0.3</v>
      </c>
      <c r="F73" s="163">
        <f>IF(B73="","",LOOKUP(B73+0.0001,'1.3 Input - Soil profile'!$C$9:$C$20,'1.3 Input - Soil profile'!$F$9:$F$20))</f>
        <v>2.5</v>
      </c>
      <c r="G73" s="164">
        <f>IF('1.5 Input - COSPIN results'!C79="","",(1+E73)/(F73*$B$2)*ABS('1.5 Input - COSPIN results'!C79)*100)</f>
        <v>7.3382550479422607E-4</v>
      </c>
      <c r="H73" s="165">
        <f t="shared" si="2"/>
        <v>-5.1344071980053867</v>
      </c>
      <c r="I73" s="157">
        <f>IF(H73="","",MATCH('2.2 Calculations Modal shape 3'!H73,'1.4 Input - Spec. damp. ratio'!$B$14:$B$26))</f>
        <v>3</v>
      </c>
      <c r="J73" s="165">
        <f ca="1">IF(D73="","",TREND(OFFSET('1.4 Input - Spec. damp. ratio'!$B$14,I73-1,D73,2,1),OFFSET('1.4 Input - Spec. damp. ratio'!$B$14,I73-1,0,2,1),H73))</f>
        <v>1.2107017905581636</v>
      </c>
      <c r="K73" s="165">
        <f t="shared" ca="1" si="1"/>
        <v>1.2107017905581636</v>
      </c>
      <c r="L73" s="165">
        <f ca="1">IF(B73="","",TREND(OFFSET('1.2.2 Input - Modal shape 3'!$C$10,MATCH(B73,'1.2.2 Input - Modal shape 3'!$D$10:$D$156)-1,0,2,1),OFFSET('1.2.2 Input - Modal shape 3'!$D$10,MATCH(B73,'1.2.2 Input - Modal shape 3'!$D$10:$D$156)-1,0,2,1),B73))</f>
        <v>5.8548887630832857E-3</v>
      </c>
      <c r="M73" s="166">
        <f t="shared" ca="1" si="3"/>
        <v>5.8548887630832857E-3</v>
      </c>
      <c r="N73" s="167">
        <f>IF('1.5 Input - COSPIN results'!F79="","",'1.5 Input - COSPIN results'!F79)</f>
        <v>1546363.5954493338</v>
      </c>
      <c r="O73" s="167">
        <f t="shared" ca="1" si="6"/>
        <v>641.77988094038653</v>
      </c>
    </row>
    <row r="74" spans="1:18">
      <c r="A74" s="161">
        <v>65</v>
      </c>
      <c r="B74" s="162">
        <f>IF('1.5 Input - COSPIN results'!B80="","",ABS('1.5 Input - COSPIN results'!B80))</f>
        <v>46.489999999999981</v>
      </c>
      <c r="C74" s="162">
        <f t="shared" ref="C74:C105" si="7">IF(B74="","",$B$1-B74)</f>
        <v>-90.21999999999997</v>
      </c>
      <c r="D74" s="157">
        <f>IF(B74="","",LOOKUP(B74,'1.3 Input - Soil profile'!$C$9:$C$20,'1.3 Input - Soil profile'!$B$9:$B$20))</f>
        <v>6</v>
      </c>
      <c r="E74" s="157">
        <f>IF(B74="","",LOOKUP(B74+0.0001,'1.3 Input - Soil profile'!$C$9:$C$20,'1.3 Input - Soil profile'!$E$9:$E$20))</f>
        <v>0.3</v>
      </c>
      <c r="F74" s="163">
        <f>IF(B74="","",LOOKUP(B74+0.0001,'1.3 Input - Soil profile'!$C$9:$C$20,'1.3 Input - Soil profile'!$F$9:$F$20))</f>
        <v>2.5</v>
      </c>
      <c r="G74" s="164">
        <f>IF('1.5 Input - COSPIN results'!C80="","",(1+E74)/(F74*$B$2)*ABS('1.5 Input - COSPIN results'!C80)*100)</f>
        <v>7.2390126885464232E-4</v>
      </c>
      <c r="H74" s="165">
        <f t="shared" si="2"/>
        <v>-5.1403206621392181</v>
      </c>
      <c r="I74" s="157">
        <f>IF(H74="","",MATCH('2.2 Calculations Modal shape 3'!H74,'1.4 Input - Spec. damp. ratio'!$B$14:$B$26))</f>
        <v>3</v>
      </c>
      <c r="J74" s="165">
        <f ca="1">IF(D74="","",TREND(OFFSET('1.4 Input - Spec. damp. ratio'!$B$14,I74-1,D74,2,1),OFFSET('1.4 Input - Spec. damp. ratio'!$B$14,I74-1,0,2,1),H74))</f>
        <v>1.2067729700293071</v>
      </c>
      <c r="K74" s="165">
        <f t="shared" ref="K74:K109" ca="1" si="8">IF(ISERROR(J74),K73,J74)</f>
        <v>1.2067729700293071</v>
      </c>
      <c r="L74" s="165">
        <f ca="1">IF(B74="","",TREND(OFFSET('1.2.2 Input - Modal shape 3'!$C$10,MATCH(B74,'1.2.2 Input - Modal shape 3'!$D$10:$D$156)-1,0,2,1),OFFSET('1.2.2 Input - Modal shape 3'!$D$10,MATCH(B74,'1.2.2 Input - Modal shape 3'!$D$10:$D$156)-1,0,2,1),B74))</f>
        <v>5.9111289998672279E-3</v>
      </c>
      <c r="M74" s="166">
        <f t="shared" ca="1" si="3"/>
        <v>5.9111289998672279E-3</v>
      </c>
      <c r="N74" s="167">
        <f>IF('1.5 Input - COSPIN results'!F80="","",'1.5 Input - COSPIN results'!F80)</f>
        <v>1543683.1850216254</v>
      </c>
      <c r="O74" s="167">
        <f t="shared" ref="O74:O105" ca="1" si="9">IF(B74="","",N74*1000*M74^2*K74/100)</f>
        <v>650.9155127685184</v>
      </c>
    </row>
    <row r="75" spans="1:18">
      <c r="A75" s="161">
        <v>66</v>
      </c>
      <c r="B75" s="162">
        <f>IF('1.5 Input - COSPIN results'!B81="","",ABS('1.5 Input - COSPIN results'!B81))</f>
        <v>47.319999999999986</v>
      </c>
      <c r="C75" s="162">
        <f t="shared" si="7"/>
        <v>-91.049999999999983</v>
      </c>
      <c r="D75" s="157">
        <f>IF(B75="","",LOOKUP(B75,'1.3 Input - Soil profile'!$C$9:$C$20,'1.3 Input - Soil profile'!$B$9:$B$20))</f>
        <v>6</v>
      </c>
      <c r="E75" s="157">
        <f>IF(B75="","",LOOKUP(B75+0.0001,'1.3 Input - Soil profile'!$C$9:$C$20,'1.3 Input - Soil profile'!$E$9:$E$20))</f>
        <v>0.3</v>
      </c>
      <c r="F75" s="163">
        <f>IF(B75="","",LOOKUP(B75+0.0001,'1.3 Input - Soil profile'!$C$9:$C$20,'1.3 Input - Soil profile'!$F$9:$F$20))</f>
        <v>2.5</v>
      </c>
      <c r="G75" s="164">
        <f>IF('1.5 Input - COSPIN results'!C81="","",(1+E75)/(F75*$B$2)*ABS('1.5 Input - COSPIN results'!C81)*100)</f>
        <v>7.0833010911965999E-4</v>
      </c>
      <c r="H75" s="165">
        <f t="shared" ref="H75:H109" si="10">IF(G75="","",LOG10(G75/100))</f>
        <v>-5.1497642971729469</v>
      </c>
      <c r="I75" s="157">
        <f>IF(H75="","",MATCH('2.2 Calculations Modal shape 3'!H75,'1.4 Input - Spec. damp. ratio'!$B$14:$B$26))</f>
        <v>3</v>
      </c>
      <c r="J75" s="165">
        <f ca="1">IF(D75="","",TREND(OFFSET('1.4 Input - Spec. damp. ratio'!$B$14,I75-1,D75,2,1),OFFSET('1.4 Input - Spec. damp. ratio'!$B$14,I75-1,0,2,1),H75))</f>
        <v>1.2004987547220258</v>
      </c>
      <c r="K75" s="165">
        <f t="shared" ca="1" si="8"/>
        <v>1.2004987547220258</v>
      </c>
      <c r="L75" s="165">
        <f ca="1">IF(B75="","",TREND(OFFSET('1.2.2 Input - Modal shape 3'!$C$10,MATCH(B75,'1.2.2 Input - Modal shape 3'!$D$10:$D$156)-1,0,2,1),OFFSET('1.2.2 Input - Modal shape 3'!$D$10,MATCH(B75,'1.2.2 Input - Modal shape 3'!$D$10:$D$156)-1,0,2,1),B75))</f>
        <v>5.8980291526234225E-3</v>
      </c>
      <c r="M75" s="166">
        <f t="shared" ref="M75:M109" ca="1" si="11">IF(L75="","",L75)</f>
        <v>5.8980291526234225E-3</v>
      </c>
      <c r="N75" s="167">
        <f>IF('1.5 Input - COSPIN results'!F81="","",'1.5 Input - COSPIN results'!F81)</f>
        <v>1540743.4337845799</v>
      </c>
      <c r="O75" s="167">
        <f t="shared" ca="1" si="9"/>
        <v>643.4367604716723</v>
      </c>
    </row>
    <row r="76" spans="1:18">
      <c r="A76" s="161">
        <v>67</v>
      </c>
      <c r="B76" s="162">
        <f>IF('1.5 Input - COSPIN results'!B82="","",ABS('1.5 Input - COSPIN results'!B82))</f>
        <v>48.149999999999984</v>
      </c>
      <c r="C76" s="162">
        <f t="shared" si="7"/>
        <v>-91.879999999999981</v>
      </c>
      <c r="D76" s="157">
        <f>IF(B76="","",LOOKUP(B76,'1.3 Input - Soil profile'!$C$9:$C$20,'1.3 Input - Soil profile'!$B$9:$B$20))</f>
        <v>6</v>
      </c>
      <c r="E76" s="157">
        <f>IF(B76="","",LOOKUP(B76+0.0001,'1.3 Input - Soil profile'!$C$9:$C$20,'1.3 Input - Soil profile'!$E$9:$E$20))</f>
        <v>0.3</v>
      </c>
      <c r="F76" s="163">
        <f>IF(B76="","",LOOKUP(B76+0.0001,'1.3 Input - Soil profile'!$C$9:$C$20,'1.3 Input - Soil profile'!$F$9:$F$20))</f>
        <v>2.5</v>
      </c>
      <c r="G76" s="164">
        <f>IF('1.5 Input - COSPIN results'!C82="","",(1+E76)/(F76*$B$2)*ABS('1.5 Input - COSPIN results'!C82)*100)</f>
        <v>6.8842605484712458E-4</v>
      </c>
      <c r="H76" s="165">
        <f t="shared" si="10"/>
        <v>-5.162142701298861</v>
      </c>
      <c r="I76" s="157">
        <f>IF(H76="","",MATCH('2.2 Calculations Modal shape 3'!H76,'1.4 Input - Spec. damp. ratio'!$B$14:$B$26))</f>
        <v>3</v>
      </c>
      <c r="J76" s="165">
        <f ca="1">IF(D76="","",TREND(OFFSET('1.4 Input - Spec. damp. ratio'!$B$14,I76-1,D76,2,1),OFFSET('1.4 Input - Spec. damp. ratio'!$B$14,I76-1,0,2,1),H76))</f>
        <v>1.192274721034877</v>
      </c>
      <c r="K76" s="165">
        <f t="shared" ca="1" si="8"/>
        <v>1.192274721034877</v>
      </c>
      <c r="L76" s="165">
        <f ca="1">IF(B76="","",TREND(OFFSET('1.2.2 Input - Modal shape 3'!$C$10,MATCH(B76,'1.2.2 Input - Modal shape 3'!$D$10:$D$156)-1,0,2,1),OFFSET('1.2.2 Input - Modal shape 3'!$D$10,MATCH(B76,'1.2.2 Input - Modal shape 3'!$D$10:$D$156)-1,0,2,1),B76))</f>
        <v>5.8322516163140147E-3</v>
      </c>
      <c r="M76" s="166">
        <f t="shared" ca="1" si="11"/>
        <v>5.8322516163140147E-3</v>
      </c>
      <c r="N76" s="167">
        <f>IF('1.5 Input - COSPIN results'!F82="","",'1.5 Input - COSPIN results'!F82)</f>
        <v>1537530.0707917323</v>
      </c>
      <c r="O76" s="167">
        <f t="shared" ca="1" si="9"/>
        <v>623.55168723735324</v>
      </c>
    </row>
    <row r="77" spans="1:18">
      <c r="A77" s="161">
        <v>68</v>
      </c>
      <c r="B77" s="162">
        <f>IF('1.5 Input - COSPIN results'!B83="","",ABS('1.5 Input - COSPIN results'!B83))</f>
        <v>48.979999999999983</v>
      </c>
      <c r="C77" s="162">
        <f t="shared" si="7"/>
        <v>-92.70999999999998</v>
      </c>
      <c r="D77" s="157">
        <f>IF(B77="","",LOOKUP(B77,'1.3 Input - Soil profile'!$C$9:$C$20,'1.3 Input - Soil profile'!$B$9:$B$20))</f>
        <v>6</v>
      </c>
      <c r="E77" s="157">
        <f>IF(B77="","",LOOKUP(B77+0.0001,'1.3 Input - Soil profile'!$C$9:$C$20,'1.3 Input - Soil profile'!$E$9:$E$20))</f>
        <v>0.3</v>
      </c>
      <c r="F77" s="163">
        <f>IF(B77="","",LOOKUP(B77+0.0001,'1.3 Input - Soil profile'!$C$9:$C$20,'1.3 Input - Soil profile'!$F$9:$F$20))</f>
        <v>2.5</v>
      </c>
      <c r="G77" s="164">
        <f>IF('1.5 Input - COSPIN results'!C83="","",(1+E77)/(F77*$B$2)*ABS('1.5 Input - COSPIN results'!C83)*100)</f>
        <v>6.6534405273491496E-4</v>
      </c>
      <c r="H77" s="165">
        <f t="shared" si="10"/>
        <v>-5.1769537207651224</v>
      </c>
      <c r="I77" s="157">
        <f>IF(H77="","",MATCH('2.2 Calculations Modal shape 3'!H77,'1.4 Input - Spec. damp. ratio'!$B$14:$B$26))</f>
        <v>3</v>
      </c>
      <c r="J77" s="165">
        <f ca="1">IF(D77="","",TREND(OFFSET('1.4 Input - Spec. damp. ratio'!$B$14,I77-1,D77,2,1),OFFSET('1.4 Input - Spec. damp. ratio'!$B$14,I77-1,0,2,1),H77))</f>
        <v>1.1824344926990977</v>
      </c>
      <c r="K77" s="165">
        <f t="shared" ca="1" si="8"/>
        <v>1.1824344926990977</v>
      </c>
      <c r="L77" s="165">
        <f ca="1">IF(B77="","",TREND(OFFSET('1.2.2 Input - Modal shape 3'!$C$10,MATCH(B77,'1.2.2 Input - Modal shape 3'!$D$10:$D$156)-1,0,2,1),OFFSET('1.2.2 Input - Modal shape 3'!$D$10,MATCH(B77,'1.2.2 Input - Modal shape 3'!$D$10:$D$156)-1,0,2,1),B77))</f>
        <v>5.7251061685450882E-3</v>
      </c>
      <c r="M77" s="166">
        <f t="shared" ca="1" si="11"/>
        <v>5.7251061685450882E-3</v>
      </c>
      <c r="N77" s="167">
        <f>IF('1.5 Input - COSPIN results'!F83="","",'1.5 Input - COSPIN results'!F83)</f>
        <v>1534032.9230458962</v>
      </c>
      <c r="O77" s="167">
        <f t="shared" ca="1" si="9"/>
        <v>594.536962603858</v>
      </c>
    </row>
    <row r="78" spans="1:18">
      <c r="A78" s="161">
        <v>69</v>
      </c>
      <c r="B78" s="162">
        <f>IF('1.5 Input - COSPIN results'!B84="","",ABS('1.5 Input - COSPIN results'!B84))</f>
        <v>49.809999999999988</v>
      </c>
      <c r="C78" s="162">
        <f t="shared" si="7"/>
        <v>-93.539999999999992</v>
      </c>
      <c r="D78" s="157">
        <f>IF(B78="","",LOOKUP(B78,'1.3 Input - Soil profile'!$C$9:$C$20,'1.3 Input - Soil profile'!$B$9:$B$20))</f>
        <v>6</v>
      </c>
      <c r="E78" s="157">
        <f>IF(B78="","",LOOKUP(B78+0.0001,'1.3 Input - Soil profile'!$C$9:$C$20,'1.3 Input - Soil profile'!$E$9:$E$20))</f>
        <v>0.3</v>
      </c>
      <c r="F78" s="163">
        <f>IF(B78="","",LOOKUP(B78+0.0001,'1.3 Input - Soil profile'!$C$9:$C$20,'1.3 Input - Soil profile'!$F$9:$F$20))</f>
        <v>2.5</v>
      </c>
      <c r="G78" s="164">
        <f>IF('1.5 Input - COSPIN results'!C84="","",(1+E78)/(F78*$B$2)*ABS('1.5 Input - COSPIN results'!C84)*100)</f>
        <v>6.400970676025548E-4</v>
      </c>
      <c r="H78" s="165">
        <f t="shared" si="10"/>
        <v>-5.1937541623791921</v>
      </c>
      <c r="I78" s="157">
        <f>IF(H78="","",MATCH('2.2 Calculations Modal shape 3'!H78,'1.4 Input - Spec. damp. ratio'!$B$14:$B$26))</f>
        <v>3</v>
      </c>
      <c r="J78" s="165">
        <f ca="1">IF(D78="","",TREND(OFFSET('1.4 Input - Spec. damp. ratio'!$B$14,I78-1,D78,2,1),OFFSET('1.4 Input - Spec. damp. ratio'!$B$14,I78-1,0,2,1),H78))</f>
        <v>1.1712725208982389</v>
      </c>
      <c r="K78" s="165">
        <f t="shared" ca="1" si="8"/>
        <v>1.1712725208982389</v>
      </c>
      <c r="L78" s="165">
        <f ca="1">IF(B78="","",TREND(OFFSET('1.2.2 Input - Modal shape 3'!$C$10,MATCH(B78,'1.2.2 Input - Modal shape 3'!$D$10:$D$156)-1,0,2,1),OFFSET('1.2.2 Input - Modal shape 3'!$D$10,MATCH(B78,'1.2.2 Input - Modal shape 3'!$D$10:$D$156)-1,0,2,1),B78))</f>
        <v>5.586953102245296E-3</v>
      </c>
      <c r="M78" s="166">
        <f t="shared" ca="1" si="11"/>
        <v>5.586953102245296E-3</v>
      </c>
      <c r="N78" s="167">
        <f>IF('1.5 Input - COSPIN results'!F84="","",'1.5 Input - COSPIN results'!F84)</f>
        <v>1530245.094269204</v>
      </c>
      <c r="O78" s="167">
        <f t="shared" ca="1" si="9"/>
        <v>559.45994981427714</v>
      </c>
    </row>
    <row r="79" spans="1:18">
      <c r="A79" s="161">
        <v>70</v>
      </c>
      <c r="B79" s="162">
        <f>IF('1.5 Input - COSPIN results'!B85="","",ABS('1.5 Input - COSPIN results'!B85))</f>
        <v>50.639999999999986</v>
      </c>
      <c r="C79" s="162">
        <f t="shared" si="7"/>
        <v>-94.369999999999976</v>
      </c>
      <c r="D79" s="157">
        <f>IF(B79="","",LOOKUP(B79,'1.3 Input - Soil profile'!$C$9:$C$20,'1.3 Input - Soil profile'!$B$9:$B$20))</f>
        <v>6</v>
      </c>
      <c r="E79" s="157">
        <f>IF(B79="","",LOOKUP(B79+0.0001,'1.3 Input - Soil profile'!$C$9:$C$20,'1.3 Input - Soil profile'!$E$9:$E$20))</f>
        <v>0.3</v>
      </c>
      <c r="F79" s="163">
        <f>IF(B79="","",LOOKUP(B79+0.0001,'1.3 Input - Soil profile'!$C$9:$C$20,'1.3 Input - Soil profile'!$F$9:$F$20))</f>
        <v>2.5</v>
      </c>
      <c r="G79" s="164">
        <f>IF('1.5 Input - COSPIN results'!C85="","",(1+E79)/(F79*$B$2)*ABS('1.5 Input - COSPIN results'!C85)*100)</f>
        <v>6.135719639189704E-4</v>
      </c>
      <c r="H79" s="165">
        <f t="shared" si="10"/>
        <v>-5.2121344929206455</v>
      </c>
      <c r="I79" s="157">
        <f>IF(H79="","",MATCH('2.2 Calculations Modal shape 3'!H79,'1.4 Input - Spec. damp. ratio'!$B$14:$B$26))</f>
        <v>3</v>
      </c>
      <c r="J79" s="165">
        <f ca="1">IF(D79="","",TREND(OFFSET('1.4 Input - Spec. damp. ratio'!$B$14,I79-1,D79,2,1),OFFSET('1.4 Input - Spec. damp. ratio'!$B$14,I79-1,0,2,1),H79))</f>
        <v>1.1590608936144449</v>
      </c>
      <c r="K79" s="165">
        <f t="shared" ca="1" si="8"/>
        <v>1.1590608936144449</v>
      </c>
      <c r="L79" s="165">
        <f ca="1">IF(B79="","",TREND(OFFSET('1.2.2 Input - Modal shape 3'!$C$10,MATCH(B79,'1.2.2 Input - Modal shape 3'!$D$10:$D$156)-1,0,2,1),OFFSET('1.2.2 Input - Modal shape 3'!$D$10,MATCH(B79,'1.2.2 Input - Modal shape 3'!$D$10:$D$156)-1,0,2,1),B79))</f>
        <v>5.4303784188436122E-3</v>
      </c>
      <c r="M79" s="166">
        <f t="shared" ca="1" si="11"/>
        <v>5.4303784188436122E-3</v>
      </c>
      <c r="N79" s="167">
        <f>IF('1.5 Input - COSPIN results'!F85="","",'1.5 Input - COSPIN results'!F85)</f>
        <v>1526162.2818918845</v>
      </c>
      <c r="O79" s="167">
        <f t="shared" ca="1" si="9"/>
        <v>521.63552258741015</v>
      </c>
    </row>
    <row r="80" spans="1:18">
      <c r="A80" s="161">
        <v>71</v>
      </c>
      <c r="B80" s="162">
        <f>IF('1.5 Input - COSPIN results'!B86="","",ABS('1.5 Input - COSPIN results'!B86))</f>
        <v>51.469999999999985</v>
      </c>
      <c r="C80" s="162">
        <f t="shared" si="7"/>
        <v>-95.199999999999989</v>
      </c>
      <c r="D80" s="157">
        <f>IF(B80="","",LOOKUP(B80,'1.3 Input - Soil profile'!$C$9:$C$20,'1.3 Input - Soil profile'!$B$9:$B$20))</f>
        <v>6</v>
      </c>
      <c r="E80" s="157">
        <f>IF(B80="","",LOOKUP(B80+0.0001,'1.3 Input - Soil profile'!$C$9:$C$20,'1.3 Input - Soil profile'!$E$9:$E$20))</f>
        <v>0.3</v>
      </c>
      <c r="F80" s="163">
        <f>IF(B80="","",LOOKUP(B80+0.0001,'1.3 Input - Soil profile'!$C$9:$C$20,'1.3 Input - Soil profile'!$F$9:$F$20))</f>
        <v>2.5</v>
      </c>
      <c r="G80" s="164">
        <f>IF('1.5 Input - COSPIN results'!C86="","",(1+E80)/(F80*$B$2)*ABS('1.5 Input - COSPIN results'!C86)*100)</f>
        <v>5.865441872277867E-4</v>
      </c>
      <c r="H80" s="165">
        <f t="shared" si="10"/>
        <v>-5.2316992647993779</v>
      </c>
      <c r="I80" s="157">
        <f>IF(H80="","",MATCH('2.2 Calculations Modal shape 3'!H80,'1.4 Input - Spec. damp. ratio'!$B$14:$B$26))</f>
        <v>3</v>
      </c>
      <c r="J80" s="165">
        <f ca="1">IF(D80="","",TREND(OFFSET('1.4 Input - Spec. damp. ratio'!$B$14,I80-1,D80,2,1),OFFSET('1.4 Input - Spec. damp. ratio'!$B$14,I80-1,0,2,1),H80))</f>
        <v>1.1460623405396402</v>
      </c>
      <c r="K80" s="165">
        <f t="shared" ca="1" si="8"/>
        <v>1.1460623405396402</v>
      </c>
      <c r="L80" s="165">
        <f ca="1">IF(B80="","",TREND(OFFSET('1.2.2 Input - Modal shape 3'!$C$10,MATCH(B80,'1.2.2 Input - Modal shape 3'!$D$10:$D$156)-1,0,2,1),OFFSET('1.2.2 Input - Modal shape 3'!$D$10,MATCH(B80,'1.2.2 Input - Modal shape 3'!$D$10:$D$156)-1,0,2,1),B80))</f>
        <v>5.263636943849263E-3</v>
      </c>
      <c r="M80" s="166">
        <f t="shared" ca="1" si="11"/>
        <v>5.263636943849263E-3</v>
      </c>
      <c r="N80" s="167">
        <f>IF('1.5 Input - COSPIN results'!F86="","",'1.5 Input - COSPIN results'!F86)</f>
        <v>1521782.2117471956</v>
      </c>
      <c r="O80" s="167">
        <f t="shared" ca="1" si="9"/>
        <v>483.20631127169827</v>
      </c>
    </row>
    <row r="81" spans="1:15">
      <c r="A81" s="161">
        <v>72</v>
      </c>
      <c r="B81" s="162">
        <f>IF('1.5 Input - COSPIN results'!B87="","",ABS('1.5 Input - COSPIN results'!B87))</f>
        <v>52.29999999999999</v>
      </c>
      <c r="C81" s="162">
        <f t="shared" si="7"/>
        <v>-96.029999999999987</v>
      </c>
      <c r="D81" s="157">
        <f>IF(B81="","",LOOKUP(B81,'1.3 Input - Soil profile'!$C$9:$C$20,'1.3 Input - Soil profile'!$B$9:$B$20))</f>
        <v>6</v>
      </c>
      <c r="E81" s="157">
        <f>IF(B81="","",LOOKUP(B81+0.0001,'1.3 Input - Soil profile'!$C$9:$C$20,'1.3 Input - Soil profile'!$E$9:$E$20))</f>
        <v>0.3</v>
      </c>
      <c r="F81" s="163">
        <f>IF(B81="","",LOOKUP(B81+0.0001,'1.3 Input - Soil profile'!$C$9:$C$20,'1.3 Input - Soil profile'!$F$9:$F$20))</f>
        <v>2.5</v>
      </c>
      <c r="G81" s="164">
        <f>IF('1.5 Input - COSPIN results'!C87="","",(1+E81)/(F81*$B$2)*ABS('1.5 Input - COSPIN results'!C87)*100)</f>
        <v>5.5969127179641585E-4</v>
      </c>
      <c r="H81" s="165">
        <f t="shared" si="10"/>
        <v>-5.2520514657218396</v>
      </c>
      <c r="I81" s="157">
        <f>IF(H81="","",MATCH('2.2 Calculations Modal shape 3'!H81,'1.4 Input - Spec. damp. ratio'!$B$14:$B$26))</f>
        <v>3</v>
      </c>
      <c r="J81" s="165">
        <f ca="1">IF(D81="","",TREND(OFFSET('1.4 Input - Spec. damp. ratio'!$B$14,I81-1,D81,2,1),OFFSET('1.4 Input - Spec. damp. ratio'!$B$14,I81-1,0,2,1),H81))</f>
        <v>1.1325406309322168</v>
      </c>
      <c r="K81" s="165">
        <f t="shared" ca="1" si="8"/>
        <v>1.1325406309322168</v>
      </c>
      <c r="L81" s="165">
        <f ca="1">IF(B81="","",TREND(OFFSET('1.2.2 Input - Modal shape 3'!$C$10,MATCH(B81,'1.2.2 Input - Modal shape 3'!$D$10:$D$156)-1,0,2,1),OFFSET('1.2.2 Input - Modal shape 3'!$D$10,MATCH(B81,'1.2.2 Input - Modal shape 3'!$D$10:$D$156)-1,0,2,1),B81))</f>
        <v>5.0946989112425241E-3</v>
      </c>
      <c r="M81" s="166">
        <f t="shared" ca="1" si="11"/>
        <v>5.0946989112425241E-3</v>
      </c>
      <c r="N81" s="167">
        <f>IF('1.5 Input - COSPIN results'!F87="","",'1.5 Input - COSPIN results'!F87)</f>
        <v>1517104.1728466335</v>
      </c>
      <c r="O81" s="167">
        <f t="shared" ca="1" si="9"/>
        <v>445.97061143260561</v>
      </c>
    </row>
    <row r="82" spans="1:15">
      <c r="A82" s="161">
        <v>73</v>
      </c>
      <c r="B82" s="162">
        <f>IF('1.5 Input - COSPIN results'!B88="","",ABS('1.5 Input - COSPIN results'!B88))</f>
        <v>53.129999999999988</v>
      </c>
      <c r="C82" s="162">
        <f t="shared" si="7"/>
        <v>-96.859999999999985</v>
      </c>
      <c r="D82" s="157">
        <f>IF(B82="","",LOOKUP(B82,'1.3 Input - Soil profile'!$C$9:$C$20,'1.3 Input - Soil profile'!$B$9:$B$20))</f>
        <v>6</v>
      </c>
      <c r="E82" s="157">
        <f>IF(B82="","",LOOKUP(B82+0.0001,'1.3 Input - Soil profile'!$C$9:$C$20,'1.3 Input - Soil profile'!$E$9:$E$20))</f>
        <v>0.3</v>
      </c>
      <c r="F82" s="163">
        <f>IF(B82="","",LOOKUP(B82+0.0001,'1.3 Input - Soil profile'!$C$9:$C$20,'1.3 Input - Soil profile'!$F$9:$F$20))</f>
        <v>2.5</v>
      </c>
      <c r="G82" s="164">
        <f>IF('1.5 Input - COSPIN results'!C88="","",(1+E82)/(F82*$B$2)*ABS('1.5 Input - COSPIN results'!C88)*100)</f>
        <v>5.3360520645262272E-4</v>
      </c>
      <c r="H82" s="165">
        <f t="shared" si="10"/>
        <v>-5.2727799416053509</v>
      </c>
      <c r="I82" s="157">
        <f>IF(H82="","",MATCH('2.2 Calculations Modal shape 3'!H82,'1.4 Input - Spec. damp. ratio'!$B$14:$B$26))</f>
        <v>3</v>
      </c>
      <c r="J82" s="165">
        <f ca="1">IF(D82="","",TREND(OFFSET('1.4 Input - Spec. damp. ratio'!$B$14,I82-1,D82,2,1),OFFSET('1.4 Input - Spec. damp. ratio'!$B$14,I82-1,0,2,1),H82))</f>
        <v>1.1187689296518903</v>
      </c>
      <c r="K82" s="165">
        <f t="shared" ca="1" si="8"/>
        <v>1.1187689296518903</v>
      </c>
      <c r="L82" s="165">
        <f ca="1">IF(B82="","",TREND(OFFSET('1.2.2 Input - Modal shape 3'!$C$10,MATCH(B82,'1.2.2 Input - Modal shape 3'!$D$10:$D$156)-1,0,2,1),OFFSET('1.2.2 Input - Modal shape 3'!$D$10,MATCH(B82,'1.2.2 Input - Modal shape 3'!$D$10:$D$156)-1,0,2,1),B82))</f>
        <v>4.9313623655069042E-3</v>
      </c>
      <c r="M82" s="166">
        <f t="shared" ca="1" si="11"/>
        <v>4.9313623655069042E-3</v>
      </c>
      <c r="N82" s="167">
        <f>IF('1.5 Input - COSPIN results'!F88="","",'1.5 Input - COSPIN results'!F88)</f>
        <v>1512128.6369973437</v>
      </c>
      <c r="O82" s="167">
        <f t="shared" ca="1" si="9"/>
        <v>411.39875002467073</v>
      </c>
    </row>
    <row r="83" spans="1:15">
      <c r="A83" s="161">
        <v>74</v>
      </c>
      <c r="B83" s="162">
        <f>IF('1.5 Input - COSPIN results'!B89="","",ABS('1.5 Input - COSPIN results'!B89))</f>
        <v>53.959999999999994</v>
      </c>
      <c r="C83" s="162">
        <f t="shared" si="7"/>
        <v>-97.69</v>
      </c>
      <c r="D83" s="157">
        <f>IF(B83="","",LOOKUP(B83,'1.3 Input - Soil profile'!$C$9:$C$20,'1.3 Input - Soil profile'!$B$9:$B$20))</f>
        <v>6</v>
      </c>
      <c r="E83" s="157">
        <f>IF(B83="","",LOOKUP(B83+0.0001,'1.3 Input - Soil profile'!$C$9:$C$20,'1.3 Input - Soil profile'!$E$9:$E$20))</f>
        <v>0.3</v>
      </c>
      <c r="F83" s="163">
        <f>IF(B83="","",LOOKUP(B83+0.0001,'1.3 Input - Soil profile'!$C$9:$C$20,'1.3 Input - Soil profile'!$F$9:$F$20))</f>
        <v>2.5</v>
      </c>
      <c r="G83" s="164">
        <f>IF('1.5 Input - COSPIN results'!C89="","",(1+E83)/(F83*$B$2)*ABS('1.5 Input - COSPIN results'!C89)*100)</f>
        <v>5.0880369454366038E-4</v>
      </c>
      <c r="H83" s="165">
        <f t="shared" si="10"/>
        <v>-5.293449743833504</v>
      </c>
      <c r="I83" s="157">
        <f>IF(H83="","",MATCH('2.2 Calculations Modal shape 3'!H83,'1.4 Input - Spec. damp. ratio'!$B$14:$B$26))</f>
        <v>3</v>
      </c>
      <c r="J83" s="165">
        <f ca="1">IF(D83="","",TREND(OFFSET('1.4 Input - Spec. damp. ratio'!$B$14,I83-1,D83,2,1),OFFSET('1.4 Input - Spec. damp. ratio'!$B$14,I83-1,0,2,1),H83))</f>
        <v>1.1050362103043971</v>
      </c>
      <c r="K83" s="165">
        <f t="shared" ca="1" si="8"/>
        <v>1.1050362103043971</v>
      </c>
      <c r="L83" s="165">
        <f ca="1">IF(B83="","",TREND(OFFSET('1.2.2 Input - Modal shape 3'!$C$10,MATCH(B83,'1.2.2 Input - Modal shape 3'!$D$10:$D$156)-1,0,2,1),OFFSET('1.2.2 Input - Modal shape 3'!$D$10,MATCH(B83,'1.2.2 Input - Modal shape 3'!$D$10:$D$156)-1,0,2,1),B83))</f>
        <v>4.7795317276186789E-3</v>
      </c>
      <c r="M83" s="166">
        <f t="shared" ca="1" si="11"/>
        <v>4.7795317276186789E-3</v>
      </c>
      <c r="N83" s="167">
        <f>IF('1.5 Input - COSPIN results'!F89="","",'1.5 Input - COSPIN results'!F89)</f>
        <v>1506856.9500507445</v>
      </c>
      <c r="O83" s="167">
        <f t="shared" ca="1" si="9"/>
        <v>380.38136515011041</v>
      </c>
    </row>
    <row r="84" spans="1:15">
      <c r="A84" s="161">
        <v>75</v>
      </c>
      <c r="B84" s="162">
        <f>IF('1.5 Input - COSPIN results'!B90="","",ABS('1.5 Input - COSPIN results'!B90))</f>
        <v>54.789999999999992</v>
      </c>
      <c r="C84" s="162">
        <f t="shared" si="7"/>
        <v>-98.519999999999982</v>
      </c>
      <c r="D84" s="157">
        <f>IF(B84="","",LOOKUP(B84,'1.3 Input - Soil profile'!$C$9:$C$20,'1.3 Input - Soil profile'!$B$9:$B$20))</f>
        <v>6</v>
      </c>
      <c r="E84" s="157">
        <f>IF(B84="","",LOOKUP(B84+0.0001,'1.3 Input - Soil profile'!$C$9:$C$20,'1.3 Input - Soil profile'!$E$9:$E$20))</f>
        <v>0.3</v>
      </c>
      <c r="F84" s="163">
        <f>IF(B84="","",LOOKUP(B84+0.0001,'1.3 Input - Soil profile'!$C$9:$C$20,'1.3 Input - Soil profile'!$F$9:$F$20))</f>
        <v>2.5</v>
      </c>
      <c r="G84" s="164">
        <f>IF('1.5 Input - COSPIN results'!C90="","",(1+E84)/(F84*$B$2)*ABS('1.5 Input - COSPIN results'!C90)*100)</f>
        <v>4.8574034631904524E-4</v>
      </c>
      <c r="H84" s="165">
        <f t="shared" si="10"/>
        <v>-5.3135958218800692</v>
      </c>
      <c r="I84" s="157">
        <f>IF(H84="","",MATCH('2.2 Calculations Modal shape 3'!H84,'1.4 Input - Spec. damp. ratio'!$B$14:$B$26))</f>
        <v>2</v>
      </c>
      <c r="J84" s="165">
        <f ca="1">IF(D84="","",TREND(OFFSET('1.4 Input - Spec. damp. ratio'!$B$14,I84-1,D84,2,1),OFFSET('1.4 Input - Spec. damp. ratio'!$B$14,I84-1,0,2,1),H84))</f>
        <v>1.0968422812629421</v>
      </c>
      <c r="K84" s="165">
        <f t="shared" ca="1" si="8"/>
        <v>1.0968422812629421</v>
      </c>
      <c r="L84" s="165">
        <f ca="1">IF(B84="","",TREND(OFFSET('1.2.2 Input - Modal shape 3'!$C$10,MATCH(B84,'1.2.2 Input - Modal shape 3'!$D$10:$D$156)-1,0,2,1),OFFSET('1.2.2 Input - Modal shape 3'!$D$10,MATCH(B84,'1.2.2 Input - Modal shape 3'!$D$10:$D$156)-1,0,2,1),B84))</f>
        <v>4.6456427725469467E-3</v>
      </c>
      <c r="M84" s="166">
        <f t="shared" ca="1" si="11"/>
        <v>4.6456427725469467E-3</v>
      </c>
      <c r="N84" s="167">
        <f>IF('1.5 Input - COSPIN results'!F90="","",'1.5 Input - COSPIN results'!F90)</f>
        <v>1501291.0833266894</v>
      </c>
      <c r="O84" s="167">
        <f t="shared" ca="1" si="9"/>
        <v>355.38632441955139</v>
      </c>
    </row>
    <row r="85" spans="1:15">
      <c r="A85" s="161">
        <v>76</v>
      </c>
      <c r="B85" s="162">
        <f>IF('1.5 Input - COSPIN results'!B91="","",ABS('1.5 Input - COSPIN results'!B91))</f>
        <v>55.61999999999999</v>
      </c>
      <c r="C85" s="162">
        <f t="shared" si="7"/>
        <v>-99.35</v>
      </c>
      <c r="D85" s="157">
        <f>IF(B85="","",LOOKUP(B85,'1.3 Input - Soil profile'!$C$9:$C$20,'1.3 Input - Soil profile'!$B$9:$B$20))</f>
        <v>6</v>
      </c>
      <c r="E85" s="157">
        <f>IF(B85="","",LOOKUP(B85+0.0001,'1.3 Input - Soil profile'!$C$9:$C$20,'1.3 Input - Soil profile'!$E$9:$E$20))</f>
        <v>0.3</v>
      </c>
      <c r="F85" s="163">
        <f>IF(B85="","",LOOKUP(B85+0.0001,'1.3 Input - Soil profile'!$C$9:$C$20,'1.3 Input - Soil profile'!$F$9:$F$20))</f>
        <v>2.5</v>
      </c>
      <c r="G85" s="164">
        <f>IF('1.5 Input - COSPIN results'!C91="","",(1+E85)/(F85*$B$2)*ABS('1.5 Input - COSPIN results'!C91)*100)</f>
        <v>4.6481384291486498E-4</v>
      </c>
      <c r="H85" s="165">
        <f t="shared" si="10"/>
        <v>-5.3327209464266403</v>
      </c>
      <c r="I85" s="157">
        <f>IF(H85="","",MATCH('2.2 Calculations Modal shape 3'!H85,'1.4 Input - Spec. damp. ratio'!$B$14:$B$26))</f>
        <v>2</v>
      </c>
      <c r="J85" s="165">
        <f ca="1">IF(D85="","",TREND(OFFSET('1.4 Input - Spec. damp. ratio'!$B$14,I85-1,D85,2,1),OFFSET('1.4 Input - Spec. damp. ratio'!$B$14,I85-1,0,2,1),H85))</f>
        <v>1.0920362491651912</v>
      </c>
      <c r="K85" s="165">
        <f t="shared" ca="1" si="8"/>
        <v>1.0920362491651912</v>
      </c>
      <c r="L85" s="165">
        <f ca="1">IF(B85="","",TREND(OFFSET('1.2.2 Input - Modal shape 3'!$C$10,MATCH(B85,'1.2.2 Input - Modal shape 3'!$D$10:$D$156)-1,0,2,1),OFFSET('1.2.2 Input - Modal shape 3'!$D$10,MATCH(B85,'1.2.2 Input - Modal shape 3'!$D$10:$D$156)-1,0,2,1),B85))</f>
        <v>4.5360300364303309E-3</v>
      </c>
      <c r="M85" s="166">
        <f t="shared" ca="1" si="11"/>
        <v>4.5360300364303309E-3</v>
      </c>
      <c r="N85" s="167">
        <f>IF('1.5 Input - COSPIN results'!F91="","",'1.5 Input - COSPIN results'!F91)</f>
        <v>1495433.4352956794</v>
      </c>
      <c r="O85" s="167">
        <f t="shared" ca="1" si="9"/>
        <v>336.01292599712667</v>
      </c>
    </row>
    <row r="86" spans="1:15">
      <c r="A86" s="161">
        <v>77</v>
      </c>
      <c r="B86" s="162">
        <f>IF('1.5 Input - COSPIN results'!B92="","",ABS('1.5 Input - COSPIN results'!B92))</f>
        <v>56.449999999999989</v>
      </c>
      <c r="C86" s="162">
        <f t="shared" si="7"/>
        <v>-100.17999999999998</v>
      </c>
      <c r="D86" s="157">
        <f>IF(B86="","",LOOKUP(B86,'1.3 Input - Soil profile'!$C$9:$C$20,'1.3 Input - Soil profile'!$B$9:$B$20))</f>
        <v>6</v>
      </c>
      <c r="E86" s="157">
        <f>IF(B86="","",LOOKUP(B86+0.0001,'1.3 Input - Soil profile'!$C$9:$C$20,'1.3 Input - Soil profile'!$E$9:$E$20))</f>
        <v>0.3</v>
      </c>
      <c r="F86" s="163">
        <f>IF(B86="","",LOOKUP(B86+0.0001,'1.3 Input - Soil profile'!$C$9:$C$20,'1.3 Input - Soil profile'!$F$9:$F$20))</f>
        <v>2.5</v>
      </c>
      <c r="G86" s="164">
        <f>IF('1.5 Input - COSPIN results'!C92="","",(1+E86)/(F86*$B$2)*ABS('1.5 Input - COSPIN results'!C92)*100)</f>
        <v>4.4637611065317815E-4</v>
      </c>
      <c r="H86" s="165">
        <f t="shared" si="10"/>
        <v>-5.3502990562056105</v>
      </c>
      <c r="I86" s="157">
        <f>IF(H86="","",MATCH('2.2 Calculations Modal shape 3'!H86,'1.4 Input - Spec. damp. ratio'!$B$14:$B$26))</f>
        <v>2</v>
      </c>
      <c r="J86" s="165">
        <f ca="1">IF(D86="","",TREND(OFFSET('1.4 Input - Spec. damp. ratio'!$B$14,I86-1,D86,2,1),OFFSET('1.4 Input - Spec. damp. ratio'!$B$14,I86-1,0,2,1),H86))</f>
        <v>1.0876189728431571</v>
      </c>
      <c r="K86" s="165">
        <f t="shared" ca="1" si="8"/>
        <v>1.0876189728431571</v>
      </c>
      <c r="L86" s="165">
        <f ca="1">IF(B86="","",TREND(OFFSET('1.2.2 Input - Modal shape 3'!$C$10,MATCH(B86,'1.2.2 Input - Modal shape 3'!$D$10:$D$156)-1,0,2,1),OFFSET('1.2.2 Input - Modal shape 3'!$D$10,MATCH(B86,'1.2.2 Input - Modal shape 3'!$D$10:$D$156)-1,0,2,1),B86))</f>
        <v>4.4541472318806678E-3</v>
      </c>
      <c r="M86" s="166">
        <f t="shared" ca="1" si="11"/>
        <v>4.4541472318806678E-3</v>
      </c>
      <c r="N86" s="167">
        <f>IF('1.5 Input - COSPIN results'!F92="","",'1.5 Input - COSPIN results'!F92)</f>
        <v>1489286.6749587096</v>
      </c>
      <c r="O86" s="167">
        <f t="shared" ca="1" si="9"/>
        <v>321.35437423231429</v>
      </c>
    </row>
    <row r="87" spans="1:15">
      <c r="A87" s="161">
        <v>78</v>
      </c>
      <c r="B87" s="162">
        <f>IF('1.5 Input - COSPIN results'!B93="","",ABS('1.5 Input - COSPIN results'!B93))</f>
        <v>57.279999999999994</v>
      </c>
      <c r="C87" s="162">
        <f t="shared" si="7"/>
        <v>-101.00999999999999</v>
      </c>
      <c r="D87" s="157">
        <f>IF(B87="","",LOOKUP(B87,'1.3 Input - Soil profile'!$C$9:$C$20,'1.3 Input - Soil profile'!$B$9:$B$20))</f>
        <v>6</v>
      </c>
      <c r="E87" s="157">
        <f>IF(B87="","",LOOKUP(B87+0.0001,'1.3 Input - Soil profile'!$C$9:$C$20,'1.3 Input - Soil profile'!$E$9:$E$20))</f>
        <v>0.3</v>
      </c>
      <c r="F87" s="163">
        <f>IF(B87="","",LOOKUP(B87+0.0001,'1.3 Input - Soil profile'!$C$9:$C$20,'1.3 Input - Soil profile'!$F$9:$F$20))</f>
        <v>2.5</v>
      </c>
      <c r="G87" s="164">
        <f>IF('1.5 Input - COSPIN results'!C93="","",(1+E87)/(F87*$B$2)*ABS('1.5 Input - COSPIN results'!C93)*100)</f>
        <v>4.3073954272737126E-4</v>
      </c>
      <c r="H87" s="165">
        <f t="shared" si="10"/>
        <v>-5.3657852573295601</v>
      </c>
      <c r="I87" s="157">
        <f>IF(H87="","",MATCH('2.2 Calculations Modal shape 3'!H87,'1.4 Input - Spec. damp. ratio'!$B$14:$B$26))</f>
        <v>2</v>
      </c>
      <c r="J87" s="165">
        <f ca="1">IF(D87="","",TREND(OFFSET('1.4 Input - Spec. damp. ratio'!$B$14,I87-1,D87,2,1),OFFSET('1.4 Input - Spec. damp. ratio'!$B$14,I87-1,0,2,1),H87))</f>
        <v>1.0837273809482812</v>
      </c>
      <c r="K87" s="165">
        <f t="shared" ca="1" si="8"/>
        <v>1.0837273809482812</v>
      </c>
      <c r="L87" s="165">
        <f ca="1">IF(B87="","",TREND(OFFSET('1.2.2 Input - Modal shape 3'!$C$10,MATCH(B87,'1.2.2 Input - Modal shape 3'!$D$10:$D$156)-1,0,2,1),OFFSET('1.2.2 Input - Modal shape 3'!$D$10,MATCH(B87,'1.2.2 Input - Modal shape 3'!$D$10:$D$156)-1,0,2,1),B87))</f>
        <v>4.4042840690103439E-3</v>
      </c>
      <c r="M87" s="166">
        <f t="shared" ca="1" si="11"/>
        <v>4.4042840690103439E-3</v>
      </c>
      <c r="N87" s="167">
        <f>IF('1.5 Input - COSPIN results'!F93="","",'1.5 Input - COSPIN results'!F93)</f>
        <v>1378339.2379449089</v>
      </c>
      <c r="O87" s="167">
        <f t="shared" ca="1" si="9"/>
        <v>289.75224580546075</v>
      </c>
    </row>
    <row r="88" spans="1:15">
      <c r="A88" s="161">
        <v>79</v>
      </c>
      <c r="B88" s="162">
        <f>IF('1.5 Input - COSPIN results'!B94="","",ABS('1.5 Input - COSPIN results'!B94))</f>
        <v>57.992999999999995</v>
      </c>
      <c r="C88" s="162">
        <f t="shared" si="7"/>
        <v>-101.72299999999998</v>
      </c>
      <c r="D88" s="157">
        <f>IF(B88="","",LOOKUP(B88,'1.3 Input - Soil profile'!$C$9:$C$20,'1.3 Input - Soil profile'!$B$9:$B$20))</f>
        <v>6</v>
      </c>
      <c r="E88" s="157">
        <f>IF(B88="","",LOOKUP(B88+0.0001,'1.3 Input - Soil profile'!$C$9:$C$20,'1.3 Input - Soil profile'!$E$9:$E$20))</f>
        <v>0.3</v>
      </c>
      <c r="F88" s="163">
        <f>IF(B88="","",LOOKUP(B88+0.0001,'1.3 Input - Soil profile'!$C$9:$C$20,'1.3 Input - Soil profile'!$F$9:$F$20))</f>
        <v>2.5</v>
      </c>
      <c r="G88" s="164">
        <f>IF('1.5 Input - COSPIN results'!C94="","",(1+E88)/(F88*$B$2)*ABS('1.5 Input - COSPIN results'!C94)*100)</f>
        <v>4.2517065377874929E-4</v>
      </c>
      <c r="H88" s="165">
        <f t="shared" si="10"/>
        <v>-5.3714367190823822</v>
      </c>
      <c r="I88" s="157">
        <f>IF(H88="","",MATCH('2.2 Calculations Modal shape 3'!H88,'1.4 Input - Spec. damp. ratio'!$B$14:$B$26))</f>
        <v>2</v>
      </c>
      <c r="J88" s="165">
        <f ca="1">IF(D88="","",TREND(OFFSET('1.4 Input - Spec. damp. ratio'!$B$14,I88-1,D88,2,1),OFFSET('1.4 Input - Spec. damp. ratio'!$B$14,I88-1,0,2,1),H88))</f>
        <v>1.0823072016173108</v>
      </c>
      <c r="K88" s="165">
        <f t="shared" ca="1" si="8"/>
        <v>1.0823072016173108</v>
      </c>
      <c r="L88" s="165">
        <f ca="1">IF(B88="","",TREND(OFFSET('1.2.2 Input - Modal shape 3'!$C$10,MATCH(B88,'1.2.2 Input - Modal shape 3'!$D$10:$D$156)-1,0,2,1),OFFSET('1.2.2 Input - Modal shape 3'!$D$10,MATCH(B88,'1.2.2 Input - Modal shape 3'!$D$10:$D$156)-1,0,2,1),B88))</f>
        <v>4.4624388519561671E-3</v>
      </c>
      <c r="M88" s="166">
        <f t="shared" ca="1" si="11"/>
        <v>4.4624388519561671E-3</v>
      </c>
      <c r="N88" s="167">
        <f>IF('1.5 Input - COSPIN results'!F94="","",'1.5 Input - COSPIN results'!F94)</f>
        <v>1268875.4159878085</v>
      </c>
      <c r="O88" s="167">
        <f t="shared" ca="1" si="9"/>
        <v>273.47276872081272</v>
      </c>
    </row>
    <row r="89" spans="1:15">
      <c r="A89" s="161">
        <v>80</v>
      </c>
      <c r="B89" s="162">
        <f>IF('1.5 Input - COSPIN results'!B95="","",ABS('1.5 Input - COSPIN results'!B95))</f>
        <v>58.705999999999996</v>
      </c>
      <c r="C89" s="162">
        <f t="shared" si="7"/>
        <v>-102.43599999999999</v>
      </c>
      <c r="D89" s="157">
        <f>IF(B89="","",LOOKUP(B89,'1.3 Input - Soil profile'!$C$9:$C$20,'1.3 Input - Soil profile'!$B$9:$B$20))</f>
        <v>6</v>
      </c>
      <c r="E89" s="157">
        <f>IF(B89="","",LOOKUP(B89+0.0001,'1.3 Input - Soil profile'!$C$9:$C$20,'1.3 Input - Soil profile'!$E$9:$E$20))</f>
        <v>0.3</v>
      </c>
      <c r="F89" s="163">
        <f>IF(B89="","",LOOKUP(B89+0.0001,'1.3 Input - Soil profile'!$C$9:$C$20,'1.3 Input - Soil profile'!$F$9:$F$20))</f>
        <v>2.5</v>
      </c>
      <c r="G89" s="164">
        <f>IF('1.5 Input - COSPIN results'!C95="","",(1+E89)/(F89*$B$2)*ABS('1.5 Input - COSPIN results'!C95)*100)</f>
        <v>4.2159628705723616E-4</v>
      </c>
      <c r="H89" s="165">
        <f t="shared" si="10"/>
        <v>-5.3751032225527551</v>
      </c>
      <c r="I89" s="157">
        <f>IF(H89="","",MATCH('2.2 Calculations Modal shape 3'!H89,'1.4 Input - Spec. damp. ratio'!$B$14:$B$26))</f>
        <v>2</v>
      </c>
      <c r="J89" s="165">
        <f ca="1">IF(D89="","",TREND(OFFSET('1.4 Input - Spec. damp. ratio'!$B$14,I89-1,D89,2,1),OFFSET('1.4 Input - Spec. damp. ratio'!$B$14,I89-1,0,2,1),H89))</f>
        <v>1.0813858307095179</v>
      </c>
      <c r="K89" s="165">
        <f t="shared" ca="1" si="8"/>
        <v>1.0813858307095179</v>
      </c>
      <c r="L89" s="165">
        <f ca="1">IF(B89="","",TREND(OFFSET('1.2.2 Input - Modal shape 3'!$C$10,MATCH(B89,'1.2.2 Input - Modal shape 3'!$D$10:$D$156)-1,0,2,1),OFFSET('1.2.2 Input - Modal shape 3'!$D$10,MATCH(B89,'1.2.2 Input - Modal shape 3'!$D$10:$D$156)-1,0,2,1),B89))</f>
        <v>4.5428007799582634E-3</v>
      </c>
      <c r="M89" s="166">
        <f t="shared" ca="1" si="11"/>
        <v>4.5428007799582634E-3</v>
      </c>
      <c r="N89" s="167">
        <f>IF('1.5 Input - COSPIN results'!F95="","",'1.5 Input - COSPIN results'!F95)</f>
        <v>1263750.331055752</v>
      </c>
      <c r="O89" s="167">
        <f t="shared" ca="1" si="9"/>
        <v>282.02612511925594</v>
      </c>
    </row>
    <row r="90" spans="1:15">
      <c r="A90" s="161">
        <v>81</v>
      </c>
      <c r="B90" s="162">
        <f>IF('1.5 Input - COSPIN results'!B96="","",ABS('1.5 Input - COSPIN results'!B96))</f>
        <v>59.418999999999997</v>
      </c>
      <c r="C90" s="162">
        <f t="shared" si="7"/>
        <v>-103.149</v>
      </c>
      <c r="D90" s="157">
        <f>IF(B90="","",LOOKUP(B90,'1.3 Input - Soil profile'!$C$9:$C$20,'1.3 Input - Soil profile'!$B$9:$B$20))</f>
        <v>6</v>
      </c>
      <c r="E90" s="157">
        <f>IF(B90="","",LOOKUP(B90+0.0001,'1.3 Input - Soil profile'!$C$9:$C$20,'1.3 Input - Soil profile'!$E$9:$E$20))</f>
        <v>0.3</v>
      </c>
      <c r="F90" s="163">
        <f>IF(B90="","",LOOKUP(B90+0.0001,'1.3 Input - Soil profile'!$C$9:$C$20,'1.3 Input - Soil profile'!$F$9:$F$20))</f>
        <v>2.5</v>
      </c>
      <c r="G90" s="164">
        <f>IF('1.5 Input - COSPIN results'!C96="","",(1+E90)/(F90*$B$2)*ABS('1.5 Input - COSPIN results'!C96)*100)</f>
        <v>4.201685054153927E-4</v>
      </c>
      <c r="H90" s="165">
        <f t="shared" si="10"/>
        <v>-5.3765765041359685</v>
      </c>
      <c r="I90" s="157">
        <f>IF(H90="","",MATCH('2.2 Calculations Modal shape 3'!H90,'1.4 Input - Spec. damp. ratio'!$B$14:$B$26))</f>
        <v>2</v>
      </c>
      <c r="J90" s="165">
        <f ca="1">IF(D90="","",TREND(OFFSET('1.4 Input - Spec. damp. ratio'!$B$14,I90-1,D90,2,1),OFFSET('1.4 Input - Spec. damp. ratio'!$B$14,I90-1,0,2,1),H90))</f>
        <v>1.0810156036523968</v>
      </c>
      <c r="K90" s="165">
        <f t="shared" ca="1" si="8"/>
        <v>1.0810156036523968</v>
      </c>
      <c r="L90" s="165">
        <f ca="1">IF(B90="","",TREND(OFFSET('1.2.2 Input - Modal shape 3'!$C$10,MATCH(B90,'1.2.2 Input - Modal shape 3'!$D$10:$D$156)-1,0,2,1),OFFSET('1.2.2 Input - Modal shape 3'!$D$10,MATCH(B90,'1.2.2 Input - Modal shape 3'!$D$10:$D$156)-1,0,2,1),B90))</f>
        <v>4.6538222516163599E-3</v>
      </c>
      <c r="M90" s="166">
        <f t="shared" ca="1" si="11"/>
        <v>4.6538222516163599E-3</v>
      </c>
      <c r="N90" s="167">
        <f>IF('1.5 Input - COSPIN results'!F96="","",'1.5 Input - COSPIN results'!F96)</f>
        <v>1258450.7515410606</v>
      </c>
      <c r="O90" s="167">
        <f t="shared" ca="1" si="9"/>
        <v>294.63733031593938</v>
      </c>
    </row>
    <row r="91" spans="1:15">
      <c r="A91" s="161">
        <v>82</v>
      </c>
      <c r="B91" s="162">
        <f>IF('1.5 Input - COSPIN results'!B97="","",ABS('1.5 Input - COSPIN results'!B97))</f>
        <v>60.131999999999998</v>
      </c>
      <c r="C91" s="162">
        <f t="shared" si="7"/>
        <v>-103.86199999999999</v>
      </c>
      <c r="D91" s="157">
        <f>IF(B91="","",LOOKUP(B91,'1.3 Input - Soil profile'!$C$9:$C$20,'1.3 Input - Soil profile'!$B$9:$B$20))</f>
        <v>6</v>
      </c>
      <c r="E91" s="157">
        <f>IF(B91="","",LOOKUP(B91+0.0001,'1.3 Input - Soil profile'!$C$9:$C$20,'1.3 Input - Soil profile'!$E$9:$E$20))</f>
        <v>0.3</v>
      </c>
      <c r="F91" s="163">
        <f>IF(B91="","",LOOKUP(B91+0.0001,'1.3 Input - Soil profile'!$C$9:$C$20,'1.3 Input - Soil profile'!$F$9:$F$20))</f>
        <v>2.5</v>
      </c>
      <c r="G91" s="164">
        <f>IF('1.5 Input - COSPIN results'!C97="","",(1+E91)/(F91*$B$2)*ABS('1.5 Input - COSPIN results'!C97)*100)</f>
        <v>4.210265075571053E-4</v>
      </c>
      <c r="H91" s="165">
        <f t="shared" si="10"/>
        <v>-5.3756905604033456</v>
      </c>
      <c r="I91" s="157">
        <f>IF(H91="","",MATCH('2.2 Calculations Modal shape 3'!H91,'1.4 Input - Spec. damp. ratio'!$B$14:$B$26))</f>
        <v>2</v>
      </c>
      <c r="J91" s="165">
        <f ca="1">IF(D91="","",TREND(OFFSET('1.4 Input - Spec. damp. ratio'!$B$14,I91-1,D91,2,1),OFFSET('1.4 Input - Spec. damp. ratio'!$B$14,I91-1,0,2,1),H91))</f>
        <v>1.0812382361380268</v>
      </c>
      <c r="K91" s="165">
        <f t="shared" ca="1" si="8"/>
        <v>1.0812382361380268</v>
      </c>
      <c r="L91" s="165">
        <f ca="1">IF(B91="","",TREND(OFFSET('1.2.2 Input - Modal shape 3'!$C$10,MATCH(B91,'1.2.2 Input - Modal shape 3'!$D$10:$D$156)-1,0,2,1),OFFSET('1.2.2 Input - Modal shape 3'!$D$10,MATCH(B91,'1.2.2 Input - Modal shape 3'!$D$10:$D$156)-1,0,2,1),B91))</f>
        <v>4.7916120277774615E-3</v>
      </c>
      <c r="M91" s="166">
        <f t="shared" ca="1" si="11"/>
        <v>4.7916120277774615E-3</v>
      </c>
      <c r="N91" s="167">
        <f>IF('1.5 Input - COSPIN results'!F97="","",'1.5 Input - COSPIN results'!F97)</f>
        <v>1227935.8330129897</v>
      </c>
      <c r="O91" s="167">
        <f t="shared" ca="1" si="9"/>
        <v>304.83186354636644</v>
      </c>
    </row>
    <row r="92" spans="1:15">
      <c r="A92" s="161">
        <v>83</v>
      </c>
      <c r="B92" s="162">
        <f>IF('1.5 Input - COSPIN results'!B98="","",ABS('1.5 Input - COSPIN results'!B98))</f>
        <v>60.816499999999998</v>
      </c>
      <c r="C92" s="162">
        <f t="shared" si="7"/>
        <v>-104.54649999999999</v>
      </c>
      <c r="D92" s="157">
        <f>IF(B92="","",LOOKUP(B92,'1.3 Input - Soil profile'!$C$9:$C$20,'1.3 Input - Soil profile'!$B$9:$B$20))</f>
        <v>6</v>
      </c>
      <c r="E92" s="157">
        <f>IF(B92="","",LOOKUP(B92+0.0001,'1.3 Input - Soil profile'!$C$9:$C$20,'1.3 Input - Soil profile'!$E$9:$E$20))</f>
        <v>0.3</v>
      </c>
      <c r="F92" s="163">
        <f>IF(B92="","",LOOKUP(B92+0.0001,'1.3 Input - Soil profile'!$C$9:$C$20,'1.3 Input - Soil profile'!$F$9:$F$20))</f>
        <v>2.5</v>
      </c>
      <c r="G92" s="164">
        <f>IF('1.5 Input - COSPIN results'!C98="","",(1+E92)/(F92*$B$2)*ABS('1.5 Input - COSPIN results'!C98)*100)</f>
        <v>4.2623421494635764E-4</v>
      </c>
      <c r="H92" s="165">
        <f t="shared" si="10"/>
        <v>-5.3703516912572331</v>
      </c>
      <c r="I92" s="157">
        <f>IF(H92="","",MATCH('2.2 Calculations Modal shape 3'!H92,'1.4 Input - Spec. damp. ratio'!$B$14:$B$26))</f>
        <v>2</v>
      </c>
      <c r="J92" s="165">
        <f ca="1">IF(D92="","",TREND(OFFSET('1.4 Input - Spec. damp. ratio'!$B$14,I92-1,D92,2,1),OFFSET('1.4 Input - Spec. damp. ratio'!$B$14,I92-1,0,2,1),H92))</f>
        <v>1.0825798627726366</v>
      </c>
      <c r="K92" s="165">
        <f t="shared" ca="1" si="8"/>
        <v>1.0825798627726366</v>
      </c>
      <c r="L92" s="165">
        <f ca="1">IF(B92="","",TREND(OFFSET('1.2.2 Input - Modal shape 3'!$C$10,MATCH(B92,'1.2.2 Input - Modal shape 3'!$D$10:$D$156)-1,0,2,1),OFFSET('1.2.2 Input - Modal shape 3'!$D$10,MATCH(B92,'1.2.2 Input - Modal shape 3'!$D$10:$D$156)-1,0,2,1),B92))</f>
        <v>4.9834657970055998E-3</v>
      </c>
      <c r="M92" s="166">
        <f t="shared" ca="1" si="11"/>
        <v>4.9834657970055998E-3</v>
      </c>
      <c r="N92" s="167">
        <f>IF('1.5 Input - COSPIN results'!F98="","",'1.5 Input - COSPIN results'!F98)</f>
        <v>1197692.5331374325</v>
      </c>
      <c r="O92" s="167">
        <f t="shared" ca="1" si="9"/>
        <v>322.0091780265775</v>
      </c>
    </row>
    <row r="93" spans="1:15">
      <c r="A93" s="161">
        <v>84</v>
      </c>
      <c r="B93" s="162">
        <f>IF('1.5 Input - COSPIN results'!B99="","",ABS('1.5 Input - COSPIN results'!B99))</f>
        <v>61.500999999999998</v>
      </c>
      <c r="C93" s="162">
        <f t="shared" si="7"/>
        <v>-105.23099999999999</v>
      </c>
      <c r="D93" s="157">
        <f>IF(B93="","",LOOKUP(B93,'1.3 Input - Soil profile'!$C$9:$C$20,'1.3 Input - Soil profile'!$B$9:$B$20))</f>
        <v>6</v>
      </c>
      <c r="E93" s="157">
        <f>IF(B93="","",LOOKUP(B93+0.0001,'1.3 Input - Soil profile'!$C$9:$C$20,'1.3 Input - Soil profile'!$E$9:$E$20))</f>
        <v>0.3</v>
      </c>
      <c r="F93" s="163">
        <f>IF(B93="","",LOOKUP(B93+0.0001,'1.3 Input - Soil profile'!$C$9:$C$20,'1.3 Input - Soil profile'!$F$9:$F$20))</f>
        <v>2.5</v>
      </c>
      <c r="G93" s="164">
        <f>IF('1.5 Input - COSPIN results'!C99="","",(1+E93)/(F93*$B$2)*ABS('1.5 Input - COSPIN results'!C99)*100)</f>
        <v>4.333264648362964E-4</v>
      </c>
      <c r="H93" s="165">
        <f t="shared" si="10"/>
        <v>-5.3631847861989863</v>
      </c>
      <c r="I93" s="157">
        <f>IF(H93="","",MATCH('2.2 Calculations Modal shape 3'!H93,'1.4 Input - Spec. damp. ratio'!$B$14:$B$26))</f>
        <v>2</v>
      </c>
      <c r="J93" s="165">
        <f ca="1">IF(D93="","",TREND(OFFSET('1.4 Input - Spec. damp. ratio'!$B$14,I93-1,D93,2,1),OFFSET('1.4 Input - Spec. damp. ratio'!$B$14,I93-1,0,2,1),H93))</f>
        <v>1.084380864155273</v>
      </c>
      <c r="K93" s="165">
        <f t="shared" ca="1" si="8"/>
        <v>1.084380864155273</v>
      </c>
      <c r="L93" s="165">
        <f ca="1">IF(B93="","",TREND(OFFSET('1.2.2 Input - Modal shape 3'!$C$10,MATCH(B93,'1.2.2 Input - Modal shape 3'!$D$10:$D$156)-1,0,2,1),OFFSET('1.2.2 Input - Modal shape 3'!$D$10,MATCH(B93,'1.2.2 Input - Modal shape 3'!$D$10:$D$156)-1,0,2,1),B93))</f>
        <v>5.1982678997001021E-3</v>
      </c>
      <c r="M93" s="166">
        <f t="shared" ca="1" si="11"/>
        <v>5.1982678997001021E-3</v>
      </c>
      <c r="N93" s="167">
        <f>IF('1.5 Input - COSPIN results'!F99="","",'1.5 Input - COSPIN results'!F99)</f>
        <v>1192340.5511419859</v>
      </c>
      <c r="O93" s="167">
        <f t="shared" ca="1" si="9"/>
        <v>349.38115393493399</v>
      </c>
    </row>
    <row r="94" spans="1:15">
      <c r="A94" s="161">
        <v>85</v>
      </c>
      <c r="B94" s="162">
        <f>IF('1.5 Input - COSPIN results'!B100="","",ABS('1.5 Input - COSPIN results'!B100))</f>
        <v>62.185499999999998</v>
      </c>
      <c r="C94" s="162">
        <f t="shared" si="7"/>
        <v>-105.91549999999999</v>
      </c>
      <c r="D94" s="157">
        <f>IF(B94="","",LOOKUP(B94,'1.3 Input - Soil profile'!$C$9:$C$20,'1.3 Input - Soil profile'!$B$9:$B$20))</f>
        <v>6</v>
      </c>
      <c r="E94" s="157">
        <f>IF(B94="","",LOOKUP(B94+0.0001,'1.3 Input - Soil profile'!$C$9:$C$20,'1.3 Input - Soil profile'!$E$9:$E$20))</f>
        <v>0.3</v>
      </c>
      <c r="F94" s="163">
        <f>IF(B94="","",LOOKUP(B94+0.0001,'1.3 Input - Soil profile'!$C$9:$C$20,'1.3 Input - Soil profile'!$F$9:$F$20))</f>
        <v>2.5</v>
      </c>
      <c r="G94" s="164">
        <f>IF('1.5 Input - COSPIN results'!C100="","",(1+E94)/(F94*$B$2)*ABS('1.5 Input - COSPIN results'!C100)*100)</f>
        <v>4.4238715749279672E-4</v>
      </c>
      <c r="H94" s="165">
        <f t="shared" si="10"/>
        <v>-5.3541974890970465</v>
      </c>
      <c r="I94" s="157">
        <f>IF(H94="","",MATCH('2.2 Calculations Modal shape 3'!H94,'1.4 Input - Spec. damp. ratio'!$B$14:$B$26))</f>
        <v>2</v>
      </c>
      <c r="J94" s="165">
        <f ca="1">IF(D94="","",TREND(OFFSET('1.4 Input - Spec. damp. ratio'!$B$14,I94-1,D94,2,1),OFFSET('1.4 Input - Spec. damp. ratio'!$B$14,I94-1,0,2,1),H94))</f>
        <v>1.086639319426441</v>
      </c>
      <c r="K94" s="165">
        <f t="shared" ca="1" si="8"/>
        <v>1.086639319426441</v>
      </c>
      <c r="L94" s="165">
        <f ca="1">IF(B94="","",TREND(OFFSET('1.2.2 Input - Modal shape 3'!$C$10,MATCH(B94,'1.2.2 Input - Modal shape 3'!$D$10:$D$156)-1,0,2,1),OFFSET('1.2.2 Input - Modal shape 3'!$D$10,MATCH(B94,'1.2.2 Input - Modal shape 3'!$D$10:$D$156)-1,0,2,1),B94))</f>
        <v>5.4436582779342491E-3</v>
      </c>
      <c r="M94" s="166">
        <f t="shared" ca="1" si="11"/>
        <v>5.4436582779342491E-3</v>
      </c>
      <c r="N94" s="167">
        <f>IF('1.5 Input - COSPIN results'!F100="","",'1.5 Input - COSPIN results'!F100)</f>
        <v>1186838.5693569251</v>
      </c>
      <c r="O94" s="167">
        <f t="shared" ca="1" si="9"/>
        <v>382.17192223709753</v>
      </c>
    </row>
    <row r="95" spans="1:15">
      <c r="A95" s="161">
        <v>86</v>
      </c>
      <c r="B95" s="162">
        <f>IF('1.5 Input - COSPIN results'!B101="","",ABS('1.5 Input - COSPIN results'!B101))</f>
        <v>62.87</v>
      </c>
      <c r="C95" s="162">
        <f t="shared" si="7"/>
        <v>-106.6</v>
      </c>
      <c r="D95" s="157">
        <f>IF(B95="","",LOOKUP(B95,'1.3 Input - Soil profile'!$C$9:$C$20,'1.3 Input - Soil profile'!$B$9:$B$20))</f>
        <v>6</v>
      </c>
      <c r="E95" s="157">
        <f>IF(B95="","",LOOKUP(B95+0.0001,'1.3 Input - Soil profile'!$C$9:$C$20,'1.3 Input - Soil profile'!$E$9:$E$20))</f>
        <v>0.3</v>
      </c>
      <c r="F95" s="163">
        <f>IF(B95="","",LOOKUP(B95+0.0001,'1.3 Input - Soil profile'!$C$9:$C$20,'1.3 Input - Soil profile'!$F$9:$F$20))</f>
        <v>2.5</v>
      </c>
      <c r="G95" s="164">
        <f>IF('1.5 Input - COSPIN results'!C101="","",(1+E95)/(F95*$B$2)*ABS('1.5 Input - COSPIN results'!C101)*100)</f>
        <v>4.5349050449372254E-4</v>
      </c>
      <c r="H95" s="165">
        <f t="shared" si="10"/>
        <v>-5.3434318020750062</v>
      </c>
      <c r="I95" s="157">
        <f>IF(H95="","",MATCH('2.2 Calculations Modal shape 3'!H95,'1.4 Input - Spec. damp. ratio'!$B$14:$B$26))</f>
        <v>2</v>
      </c>
      <c r="J95" s="165">
        <f ca="1">IF(D95="","",TREND(OFFSET('1.4 Input - Spec. damp. ratio'!$B$14,I95-1,D95,2,1),OFFSET('1.4 Input - Spec. damp. ratio'!$B$14,I95-1,0,2,1),H95))</f>
        <v>1.0893446736977963</v>
      </c>
      <c r="K95" s="165">
        <f t="shared" ca="1" si="8"/>
        <v>1.0893446736977963</v>
      </c>
      <c r="L95" s="165">
        <f ca="1">L94</f>
        <v>5.4436582779342491E-3</v>
      </c>
      <c r="M95" s="166">
        <f t="shared" ca="1" si="11"/>
        <v>5.4436582779342491E-3</v>
      </c>
      <c r="N95" s="167">
        <f>IF('1.5 Input - COSPIN results'!F101="","",'1.5 Input - COSPIN results'!F101)</f>
        <v>590593.61079865077</v>
      </c>
      <c r="O95" s="167">
        <f t="shared" ca="1" si="9"/>
        <v>190.64954287679987</v>
      </c>
    </row>
    <row r="96" spans="1:15">
      <c r="A96" s="161">
        <v>87</v>
      </c>
      <c r="B96" s="162" t="str">
        <f>IF('1.5 Input - COSPIN results'!B102="","",ABS('1.5 Input - COSPIN results'!B102))</f>
        <v/>
      </c>
      <c r="C96" s="162" t="str">
        <f t="shared" si="7"/>
        <v/>
      </c>
      <c r="D96" s="157" t="str">
        <f>IF(B96="","",LOOKUP(B96,'1.3 Input - Soil profile'!$C$9:$C$20,'1.3 Input - Soil profile'!$B$9:$B$20))</f>
        <v/>
      </c>
      <c r="E96" s="157" t="str">
        <f>IF(B96="","",LOOKUP(B96+0.0001,'1.3 Input - Soil profile'!$C$9:$C$20,'1.3 Input - Soil profile'!$E$9:$E$20))</f>
        <v/>
      </c>
      <c r="F96" s="163" t="str">
        <f>IF(B96="","",LOOKUP(B96+0.0001,'1.3 Input - Soil profile'!$C$9:$C$20,'1.3 Input - Soil profile'!$F$9:$F$20))</f>
        <v/>
      </c>
      <c r="G96" s="164" t="str">
        <f>IF('1.5 Input - COSPIN results'!C102="","",(1+E96)/(F96*$B$2)*ABS('1.5 Input - COSPIN results'!C102)*100)</f>
        <v/>
      </c>
      <c r="H96" s="165" t="str">
        <f t="shared" si="10"/>
        <v/>
      </c>
      <c r="I96" s="157" t="str">
        <f>IF(H96="","",MATCH('2.2 Calculations Modal shape 3'!H96,'1.4 Input - Spec. damp. ratio'!$B$14:$B$26))</f>
        <v/>
      </c>
      <c r="J96" s="165" t="str">
        <f ca="1">IF(D96="","",TREND(OFFSET('1.4 Input - Spec. damp. ratio'!$B$14,I96-1,D96,2,1),OFFSET('1.4 Input - Spec. damp. ratio'!$B$14,I96-1,0,2,1),H96))</f>
        <v/>
      </c>
      <c r="K96" s="165" t="str">
        <f t="shared" ca="1" si="8"/>
        <v/>
      </c>
      <c r="L96" s="165" t="str">
        <f ca="1">IF(B96="","",TREND(OFFSET('1.2.2 Input - Modal shape 3'!$C$10,MATCH(B96,'1.2.2 Input - Modal shape 3'!$D$10:$D$156)-1,0,2,1),OFFSET('1.2.2 Input - Modal shape 3'!$D$10,MATCH(B96,'1.2.2 Input - Modal shape 3'!$D$10:$D$156)-1,0,2,1),B96))</f>
        <v/>
      </c>
      <c r="M96" s="166" t="str">
        <f t="shared" ca="1" si="11"/>
        <v/>
      </c>
      <c r="N96" s="167" t="str">
        <f>IF('1.5 Input - COSPIN results'!F102="","",'1.5 Input - COSPIN results'!F102)</f>
        <v/>
      </c>
      <c r="O96" s="167" t="str">
        <f t="shared" si="9"/>
        <v/>
      </c>
    </row>
    <row r="97" spans="1:16">
      <c r="A97" s="161">
        <v>88</v>
      </c>
      <c r="B97" s="162" t="str">
        <f>IF('1.5 Input - COSPIN results'!B103="","",ABS('1.5 Input - COSPIN results'!B103))</f>
        <v/>
      </c>
      <c r="C97" s="162" t="str">
        <f t="shared" si="7"/>
        <v/>
      </c>
      <c r="D97" s="157" t="str">
        <f>IF(B97="","",LOOKUP(B97,'1.3 Input - Soil profile'!$C$9:$C$20,'1.3 Input - Soil profile'!$B$9:$B$20))</f>
        <v/>
      </c>
      <c r="E97" s="157" t="str">
        <f>IF(B97="","",LOOKUP(B97+0.0001,'1.3 Input - Soil profile'!$C$9:$C$20,'1.3 Input - Soil profile'!$E$9:$E$20))</f>
        <v/>
      </c>
      <c r="F97" s="163" t="str">
        <f>IF(B97="","",LOOKUP(B97+0.0001,'1.3 Input - Soil profile'!$C$9:$C$20,'1.3 Input - Soil profile'!$F$9:$F$20))</f>
        <v/>
      </c>
      <c r="G97" s="164" t="str">
        <f>IF('1.5 Input - COSPIN results'!C103="","",(1+E97)/(F97*$B$2)*ABS('1.5 Input - COSPIN results'!C103)*100)</f>
        <v/>
      </c>
      <c r="H97" s="165" t="str">
        <f t="shared" si="10"/>
        <v/>
      </c>
      <c r="I97" s="157" t="str">
        <f>IF(H97="","",MATCH('2.2 Calculations Modal shape 3'!H97,'1.4 Input - Spec. damp. ratio'!$B$14:$B$26))</f>
        <v/>
      </c>
      <c r="J97" s="165" t="str">
        <f ca="1">IF(D97="","",TREND(OFFSET('1.4 Input - Spec. damp. ratio'!$B$14,I97-1,D97,2,1),OFFSET('1.4 Input - Spec. damp. ratio'!$B$14,I97-1,0,2,1),H97))</f>
        <v/>
      </c>
      <c r="K97" s="165" t="str">
        <f t="shared" ca="1" si="8"/>
        <v/>
      </c>
      <c r="L97" s="165" t="str">
        <f ca="1">IF(B97="","",TREND(OFFSET('1.2.2 Input - Modal shape 3'!$C$10,MATCH(B97,'1.2.2 Input - Modal shape 3'!$D$10:$D$156)-1,0,2,1),OFFSET('1.2.2 Input - Modal shape 3'!$D$10,MATCH(B97,'1.2.2 Input - Modal shape 3'!$D$10:$D$156)-1,0,2,1),B97))</f>
        <v/>
      </c>
      <c r="M97" s="166" t="str">
        <f t="shared" ca="1" si="11"/>
        <v/>
      </c>
      <c r="N97" s="167" t="str">
        <f>IF('1.5 Input - COSPIN results'!F103="","",'1.5 Input - COSPIN results'!F103)</f>
        <v/>
      </c>
      <c r="O97" s="167" t="str">
        <f t="shared" si="9"/>
        <v/>
      </c>
    </row>
    <row r="98" spans="1:16">
      <c r="A98" s="161">
        <v>89</v>
      </c>
      <c r="B98" s="162" t="str">
        <f>IF('1.5 Input - COSPIN results'!B104="","",ABS('1.5 Input - COSPIN results'!B104))</f>
        <v/>
      </c>
      <c r="C98" s="162" t="str">
        <f t="shared" si="7"/>
        <v/>
      </c>
      <c r="D98" s="157" t="str">
        <f>IF(B98="","",LOOKUP(B98,'1.3 Input - Soil profile'!$C$9:$C$20,'1.3 Input - Soil profile'!$B$9:$B$20))</f>
        <v/>
      </c>
      <c r="E98" s="157" t="str">
        <f>IF(B98="","",LOOKUP(B98+0.0001,'1.3 Input - Soil profile'!$C$9:$C$20,'1.3 Input - Soil profile'!$E$9:$E$20))</f>
        <v/>
      </c>
      <c r="F98" s="163" t="str">
        <f>IF(B98="","",LOOKUP(B98+0.0001,'1.3 Input - Soil profile'!$C$9:$C$20,'1.3 Input - Soil profile'!$F$9:$F$20))</f>
        <v/>
      </c>
      <c r="G98" s="164" t="str">
        <f>IF('1.5 Input - COSPIN results'!C104="","",(1+E98)/(F98*$B$2)*ABS('1.5 Input - COSPIN results'!C104)*100)</f>
        <v/>
      </c>
      <c r="H98" s="165" t="str">
        <f t="shared" si="10"/>
        <v/>
      </c>
      <c r="I98" s="157" t="str">
        <f>IF(H98="","",MATCH('2.2 Calculations Modal shape 3'!H98,'1.4 Input - Spec. damp. ratio'!$B$14:$B$26))</f>
        <v/>
      </c>
      <c r="J98" s="165" t="str">
        <f ca="1">IF(D98="","",TREND(OFFSET('1.4 Input - Spec. damp. ratio'!$B$14,I98-1,D98,2,1),OFFSET('1.4 Input - Spec. damp. ratio'!$B$14,I98-1,0,2,1),H98))</f>
        <v/>
      </c>
      <c r="K98" s="165" t="str">
        <f t="shared" ca="1" si="8"/>
        <v/>
      </c>
      <c r="L98" s="165" t="str">
        <f ca="1">IF(B98="","",TREND(OFFSET('1.2.2 Input - Modal shape 3'!$C$10,MATCH(B98,'1.2.2 Input - Modal shape 3'!$D$10:$D$156)-1,0,2,1),OFFSET('1.2.2 Input - Modal shape 3'!$D$10,MATCH(B98,'1.2.2 Input - Modal shape 3'!$D$10:$D$156)-1,0,2,1),B98))</f>
        <v/>
      </c>
      <c r="M98" s="166" t="str">
        <f t="shared" ca="1" si="11"/>
        <v/>
      </c>
      <c r="N98" s="167" t="str">
        <f>IF('1.5 Input - COSPIN results'!F104="","",'1.5 Input - COSPIN results'!F104)</f>
        <v/>
      </c>
      <c r="O98" s="167" t="str">
        <f t="shared" si="9"/>
        <v/>
      </c>
    </row>
    <row r="99" spans="1:16">
      <c r="A99" s="161">
        <v>90</v>
      </c>
      <c r="B99" s="162" t="str">
        <f>IF('1.5 Input - COSPIN results'!B105="","",ABS('1.5 Input - COSPIN results'!B105))</f>
        <v/>
      </c>
      <c r="C99" s="162" t="str">
        <f t="shared" si="7"/>
        <v/>
      </c>
      <c r="D99" s="157" t="str">
        <f>IF(B99="","",LOOKUP(B99,'1.3 Input - Soil profile'!$C$9:$C$20,'1.3 Input - Soil profile'!$B$9:$B$20))</f>
        <v/>
      </c>
      <c r="E99" s="157" t="str">
        <f>IF(B99="","",LOOKUP(B99+0.0001,'1.3 Input - Soil profile'!$C$9:$C$20,'1.3 Input - Soil profile'!$E$9:$E$20))</f>
        <v/>
      </c>
      <c r="F99" s="163" t="str">
        <f>IF(B99="","",LOOKUP(B99+0.0001,'1.3 Input - Soil profile'!$C$9:$C$20,'1.3 Input - Soil profile'!$F$9:$F$20))</f>
        <v/>
      </c>
      <c r="G99" s="164" t="str">
        <f>IF('1.5 Input - COSPIN results'!C105="","",(1+E99)/(F99*$B$2)*ABS('1.5 Input - COSPIN results'!C105)*100)</f>
        <v/>
      </c>
      <c r="H99" s="165" t="str">
        <f t="shared" si="10"/>
        <v/>
      </c>
      <c r="I99" s="157" t="str">
        <f>IF(H99="","",MATCH('2.2 Calculations Modal shape 3'!H99,'1.4 Input - Spec. damp. ratio'!$B$14:$B$26))</f>
        <v/>
      </c>
      <c r="J99" s="165" t="str">
        <f ca="1">IF(D99="","",TREND(OFFSET('1.4 Input - Spec. damp. ratio'!$B$14,I99-1,D99,2,1),OFFSET('1.4 Input - Spec. damp. ratio'!$B$14,I99-1,0,2,1),H99))</f>
        <v/>
      </c>
      <c r="K99" s="165" t="str">
        <f t="shared" ca="1" si="8"/>
        <v/>
      </c>
      <c r="L99" s="165" t="str">
        <f ca="1">IF(B99="","",TREND(OFFSET('1.2.2 Input - Modal shape 3'!$C$10,MATCH(B99,'1.2.2 Input - Modal shape 3'!$D$10:$D$156)-1,0,2,1),OFFSET('1.2.2 Input - Modal shape 3'!$D$10,MATCH(B99,'1.2.2 Input - Modal shape 3'!$D$10:$D$156)-1,0,2,1),B99))</f>
        <v/>
      </c>
      <c r="M99" s="166" t="str">
        <f t="shared" ca="1" si="11"/>
        <v/>
      </c>
      <c r="N99" s="167" t="str">
        <f>IF('1.5 Input - COSPIN results'!F105="","",'1.5 Input - COSPIN results'!F105)</f>
        <v/>
      </c>
      <c r="O99" s="167" t="str">
        <f t="shared" si="9"/>
        <v/>
      </c>
    </row>
    <row r="100" spans="1:16">
      <c r="A100" s="161">
        <v>91</v>
      </c>
      <c r="B100" s="162" t="str">
        <f>IF('1.5 Input - COSPIN results'!B106="","",ABS('1.5 Input - COSPIN results'!B106))</f>
        <v/>
      </c>
      <c r="C100" s="162" t="str">
        <f t="shared" si="7"/>
        <v/>
      </c>
      <c r="D100" s="157" t="str">
        <f>IF(B100="","",LOOKUP(B100,'1.3 Input - Soil profile'!$C$9:$C$20,'1.3 Input - Soil profile'!$B$9:$B$20))</f>
        <v/>
      </c>
      <c r="E100" s="157" t="str">
        <f>IF(B100="","",LOOKUP(B100+0.0001,'1.3 Input - Soil profile'!$C$9:$C$20,'1.3 Input - Soil profile'!$E$9:$E$20))</f>
        <v/>
      </c>
      <c r="F100" s="163" t="str">
        <f>IF(B100="","",LOOKUP(B100+0.0001,'1.3 Input - Soil profile'!$C$9:$C$20,'1.3 Input - Soil profile'!$F$9:$F$20))</f>
        <v/>
      </c>
      <c r="G100" s="164" t="str">
        <f>IF('1.5 Input - COSPIN results'!C106="","",(1+E100)/(F100*$B$2)*ABS('1.5 Input - COSPIN results'!C106)*100)</f>
        <v/>
      </c>
      <c r="H100" s="165" t="str">
        <f t="shared" si="10"/>
        <v/>
      </c>
      <c r="I100" s="157" t="str">
        <f>IF(H100="","",MATCH('2.2 Calculations Modal shape 3'!H100,'1.4 Input - Spec. damp. ratio'!$B$14:$B$26))</f>
        <v/>
      </c>
      <c r="J100" s="165" t="str">
        <f ca="1">IF(D100="","",TREND(OFFSET('1.4 Input - Spec. damp. ratio'!$B$14,I100-1,D100,2,1),OFFSET('1.4 Input - Spec. damp. ratio'!$B$14,I100-1,0,2,1),H100))</f>
        <v/>
      </c>
      <c r="K100" s="165" t="str">
        <f t="shared" ca="1" si="8"/>
        <v/>
      </c>
      <c r="L100" s="165" t="str">
        <f ca="1">IF(B100="","",TREND(OFFSET('1.2.2 Input - Modal shape 3'!$C$10,MATCH(B100,'1.2.2 Input - Modal shape 3'!$D$10:$D$156)-1,0,2,1),OFFSET('1.2.2 Input - Modal shape 3'!$D$10,MATCH(B100,'1.2.2 Input - Modal shape 3'!$D$10:$D$156)-1,0,2,1),B100))</f>
        <v/>
      </c>
      <c r="M100" s="166" t="str">
        <f t="shared" ca="1" si="11"/>
        <v/>
      </c>
      <c r="N100" s="167" t="str">
        <f>IF('1.5 Input - COSPIN results'!F106="","",'1.5 Input - COSPIN results'!F106)</f>
        <v/>
      </c>
      <c r="O100" s="167" t="str">
        <f t="shared" si="9"/>
        <v/>
      </c>
    </row>
    <row r="101" spans="1:16">
      <c r="A101" s="161">
        <v>92</v>
      </c>
      <c r="B101" s="162" t="str">
        <f>IF('1.5 Input - COSPIN results'!B107="","",ABS('1.5 Input - COSPIN results'!B107))</f>
        <v/>
      </c>
      <c r="C101" s="162" t="str">
        <f t="shared" si="7"/>
        <v/>
      </c>
      <c r="D101" s="157" t="str">
        <f>IF(B101="","",LOOKUP(B101,'1.3 Input - Soil profile'!$C$9:$C$20,'1.3 Input - Soil profile'!$B$9:$B$20))</f>
        <v/>
      </c>
      <c r="E101" s="157" t="str">
        <f>IF(B101="","",LOOKUP(B101+0.0001,'1.3 Input - Soil profile'!$C$9:$C$20,'1.3 Input - Soil profile'!$E$9:$E$20))</f>
        <v/>
      </c>
      <c r="F101" s="163" t="str">
        <f>IF(B101="","",LOOKUP(B101+0.0001,'1.3 Input - Soil profile'!$C$9:$C$20,'1.3 Input - Soil profile'!$F$9:$F$20))</f>
        <v/>
      </c>
      <c r="G101" s="164" t="str">
        <f>IF('1.5 Input - COSPIN results'!C107="","",(1+E101)/(F101*$B$2)*ABS('1.5 Input - COSPIN results'!C107)*100)</f>
        <v/>
      </c>
      <c r="H101" s="165" t="str">
        <f t="shared" si="10"/>
        <v/>
      </c>
      <c r="I101" s="157" t="str">
        <f>IF(H101="","",MATCH('2.2 Calculations Modal shape 3'!H101,'1.4 Input - Spec. damp. ratio'!$B$14:$B$26))</f>
        <v/>
      </c>
      <c r="J101" s="165" t="str">
        <f ca="1">IF(D101="","",TREND(OFFSET('1.4 Input - Spec. damp. ratio'!$B$14,I101-1,D101,2,1),OFFSET('1.4 Input - Spec. damp. ratio'!$B$14,I101-1,0,2,1),H101))</f>
        <v/>
      </c>
      <c r="K101" s="165" t="str">
        <f t="shared" ca="1" si="8"/>
        <v/>
      </c>
      <c r="L101" s="165" t="str">
        <f ca="1">IF(B101="","",TREND(OFFSET('1.2.2 Input - Modal shape 3'!$C$10,MATCH(B101,'1.2.2 Input - Modal shape 3'!$D$10:$D$156)-1,0,2,1),OFFSET('1.2.2 Input - Modal shape 3'!$D$10,MATCH(B101,'1.2.2 Input - Modal shape 3'!$D$10:$D$156)-1,0,2,1),B101))</f>
        <v/>
      </c>
      <c r="M101" s="166" t="str">
        <f t="shared" ca="1" si="11"/>
        <v/>
      </c>
      <c r="N101" s="167" t="str">
        <f>IF('1.5 Input - COSPIN results'!F107="","",'1.5 Input - COSPIN results'!F107)</f>
        <v/>
      </c>
      <c r="O101" s="167" t="str">
        <f t="shared" si="9"/>
        <v/>
      </c>
    </row>
    <row r="102" spans="1:16">
      <c r="A102" s="161">
        <v>93</v>
      </c>
      <c r="B102" s="162" t="str">
        <f>IF('1.5 Input - COSPIN results'!B108="","",ABS('1.5 Input - COSPIN results'!B108))</f>
        <v/>
      </c>
      <c r="C102" s="162" t="str">
        <f t="shared" si="7"/>
        <v/>
      </c>
      <c r="D102" s="157" t="str">
        <f>IF(B102="","",LOOKUP(B102,'1.3 Input - Soil profile'!$C$9:$C$20,'1.3 Input - Soil profile'!$B$9:$B$20))</f>
        <v/>
      </c>
      <c r="E102" s="157" t="str">
        <f>IF(B102="","",LOOKUP(B102+0.0001,'1.3 Input - Soil profile'!$C$9:$C$20,'1.3 Input - Soil profile'!$E$9:$E$20))</f>
        <v/>
      </c>
      <c r="F102" s="163" t="str">
        <f>IF(B102="","",LOOKUP(B102+0.0001,'1.3 Input - Soil profile'!$C$9:$C$20,'1.3 Input - Soil profile'!$F$9:$F$20))</f>
        <v/>
      </c>
      <c r="G102" s="164" t="str">
        <f>IF('1.5 Input - COSPIN results'!C108="","",(1+E102)/(F102*$B$2)*ABS('1.5 Input - COSPIN results'!C108)*100)</f>
        <v/>
      </c>
      <c r="H102" s="165" t="str">
        <f t="shared" si="10"/>
        <v/>
      </c>
      <c r="I102" s="157" t="str">
        <f>IF(H102="","",MATCH('2.2 Calculations Modal shape 3'!H102,'1.4 Input - Spec. damp. ratio'!$B$14:$B$26))</f>
        <v/>
      </c>
      <c r="J102" s="165" t="str">
        <f ca="1">IF(D102="","",TREND(OFFSET('1.4 Input - Spec. damp. ratio'!$B$14,I102-1,D102,2,1),OFFSET('1.4 Input - Spec. damp. ratio'!$B$14,I102-1,0,2,1),H102))</f>
        <v/>
      </c>
      <c r="K102" s="165" t="str">
        <f t="shared" ca="1" si="8"/>
        <v/>
      </c>
      <c r="L102" s="165" t="str">
        <f ca="1">IF(B102="","",TREND(OFFSET('1.2.2 Input - Modal shape 3'!$C$10,MATCH(B102,'1.2.2 Input - Modal shape 3'!$D$10:$D$156)-1,0,2,1),OFFSET('1.2.2 Input - Modal shape 3'!$D$10,MATCH(B102,'1.2.2 Input - Modal shape 3'!$D$10:$D$156)-1,0,2,1),B102))</f>
        <v/>
      </c>
      <c r="M102" s="166" t="str">
        <f t="shared" ca="1" si="11"/>
        <v/>
      </c>
      <c r="N102" s="167" t="str">
        <f>IF('1.5 Input - COSPIN results'!F108="","",'1.5 Input - COSPIN results'!F108)</f>
        <v/>
      </c>
      <c r="O102" s="167" t="str">
        <f t="shared" si="9"/>
        <v/>
      </c>
    </row>
    <row r="103" spans="1:16">
      <c r="A103" s="161">
        <v>94</v>
      </c>
      <c r="B103" s="162" t="str">
        <f>IF('1.5 Input - COSPIN results'!B109="","",ABS('1.5 Input - COSPIN results'!B109))</f>
        <v/>
      </c>
      <c r="C103" s="162" t="str">
        <f t="shared" si="7"/>
        <v/>
      </c>
      <c r="D103" s="157" t="str">
        <f>IF(B103="","",LOOKUP(B103,'1.3 Input - Soil profile'!$C$9:$C$20,'1.3 Input - Soil profile'!$B$9:$B$20))</f>
        <v/>
      </c>
      <c r="E103" s="157" t="str">
        <f>IF(B103="","",LOOKUP(B103+0.0001,'1.3 Input - Soil profile'!$C$9:$C$20,'1.3 Input - Soil profile'!$E$9:$E$20))</f>
        <v/>
      </c>
      <c r="F103" s="163" t="str">
        <f>IF(B103="","",LOOKUP(B103+0.0001,'1.3 Input - Soil profile'!$C$9:$C$20,'1.3 Input - Soil profile'!$F$9:$F$20))</f>
        <v/>
      </c>
      <c r="G103" s="164" t="str">
        <f>IF('1.5 Input - COSPIN results'!C109="","",(1+E103)/(F103*$B$2)*ABS('1.5 Input - COSPIN results'!C109)*100)</f>
        <v/>
      </c>
      <c r="H103" s="165" t="str">
        <f t="shared" si="10"/>
        <v/>
      </c>
      <c r="I103" s="157" t="str">
        <f>IF(H103="","",MATCH('2.2 Calculations Modal shape 3'!H103,'1.4 Input - Spec. damp. ratio'!$B$14:$B$26))</f>
        <v/>
      </c>
      <c r="J103" s="165" t="str">
        <f ca="1">IF(D103="","",TREND(OFFSET('1.4 Input - Spec. damp. ratio'!$B$14,I103-1,D103,2,1),OFFSET('1.4 Input - Spec. damp. ratio'!$B$14,I103-1,0,2,1),H103))</f>
        <v/>
      </c>
      <c r="K103" s="165" t="str">
        <f t="shared" ca="1" si="8"/>
        <v/>
      </c>
      <c r="L103" s="165" t="str">
        <f ca="1">IF(B103="","",TREND(OFFSET('1.2.2 Input - Modal shape 3'!$C$10,MATCH(B103,'1.2.2 Input - Modal shape 3'!$D$10:$D$156)-1,0,2,1),OFFSET('1.2.2 Input - Modal shape 3'!$D$10,MATCH(B103,'1.2.2 Input - Modal shape 3'!$D$10:$D$156)-1,0,2,1),B103))</f>
        <v/>
      </c>
      <c r="M103" s="166" t="str">
        <f t="shared" ca="1" si="11"/>
        <v/>
      </c>
      <c r="N103" s="167" t="str">
        <f>IF('1.5 Input - COSPIN results'!F109="","",'1.5 Input - COSPIN results'!F109)</f>
        <v/>
      </c>
      <c r="O103" s="167" t="str">
        <f t="shared" si="9"/>
        <v/>
      </c>
    </row>
    <row r="104" spans="1:16">
      <c r="A104" s="161">
        <v>95</v>
      </c>
      <c r="B104" s="162" t="str">
        <f>IF('1.5 Input - COSPIN results'!B110="","",ABS('1.5 Input - COSPIN results'!B110))</f>
        <v/>
      </c>
      <c r="C104" s="162" t="str">
        <f t="shared" si="7"/>
        <v/>
      </c>
      <c r="D104" s="157" t="str">
        <f>IF(B104="","",LOOKUP(B104,'1.3 Input - Soil profile'!$C$9:$C$20,'1.3 Input - Soil profile'!$B$9:$B$20))</f>
        <v/>
      </c>
      <c r="E104" s="157" t="str">
        <f>IF(B104="","",LOOKUP(B104+0.0001,'1.3 Input - Soil profile'!$C$9:$C$20,'1.3 Input - Soil profile'!$E$9:$E$20))</f>
        <v/>
      </c>
      <c r="F104" s="163" t="str">
        <f>IF(B104="","",LOOKUP(B104+0.0001,'1.3 Input - Soil profile'!$C$9:$C$20,'1.3 Input - Soil profile'!$F$9:$F$20))</f>
        <v/>
      </c>
      <c r="G104" s="164" t="str">
        <f>IF('1.5 Input - COSPIN results'!C110="","",(1+E104)/(F104*$B$2)*ABS('1.5 Input - COSPIN results'!C110)*100)</f>
        <v/>
      </c>
      <c r="H104" s="165" t="str">
        <f t="shared" si="10"/>
        <v/>
      </c>
      <c r="I104" s="157" t="str">
        <f>IF(H104="","",MATCH('2.2 Calculations Modal shape 3'!H104,'1.4 Input - Spec. damp. ratio'!$B$14:$B$26))</f>
        <v/>
      </c>
      <c r="J104" s="165" t="str">
        <f ca="1">IF(D104="","",TREND(OFFSET('1.4 Input - Spec. damp. ratio'!$B$14,I104-1,D104,2,1),OFFSET('1.4 Input - Spec. damp. ratio'!$B$14,I104-1,0,2,1),H104))</f>
        <v/>
      </c>
      <c r="K104" s="165" t="str">
        <f t="shared" ca="1" si="8"/>
        <v/>
      </c>
      <c r="L104" s="165" t="str">
        <f ca="1">IF(B104="","",TREND(OFFSET('1.2.2 Input - Modal shape 3'!$C$10,MATCH(B104,'1.2.2 Input - Modal shape 3'!$D$10:$D$156)-1,0,2,1),OFFSET('1.2.2 Input - Modal shape 3'!$D$10,MATCH(B104,'1.2.2 Input - Modal shape 3'!$D$10:$D$156)-1,0,2,1),B104))</f>
        <v/>
      </c>
      <c r="M104" s="166" t="str">
        <f t="shared" ca="1" si="11"/>
        <v/>
      </c>
      <c r="N104" s="167" t="str">
        <f>IF('1.5 Input - COSPIN results'!F110="","",'1.5 Input - COSPIN results'!F110)</f>
        <v/>
      </c>
      <c r="O104" s="167" t="str">
        <f t="shared" si="9"/>
        <v/>
      </c>
    </row>
    <row r="105" spans="1:16">
      <c r="A105" s="161">
        <v>96</v>
      </c>
      <c r="B105" s="162" t="str">
        <f>IF('1.5 Input - COSPIN results'!B111="","",ABS('1.5 Input - COSPIN results'!B111))</f>
        <v/>
      </c>
      <c r="C105" s="162" t="str">
        <f t="shared" si="7"/>
        <v/>
      </c>
      <c r="D105" s="157" t="str">
        <f>IF(B105="","",LOOKUP(B105,'1.3 Input - Soil profile'!$C$9:$C$20,'1.3 Input - Soil profile'!$B$9:$B$20))</f>
        <v/>
      </c>
      <c r="E105" s="157" t="str">
        <f>IF(B105="","",LOOKUP(B105+0.0001,'1.3 Input - Soil profile'!$C$9:$C$20,'1.3 Input - Soil profile'!$E$9:$E$20))</f>
        <v/>
      </c>
      <c r="F105" s="163" t="str">
        <f>IF(B105="","",LOOKUP(B105+0.0001,'1.3 Input - Soil profile'!$C$9:$C$20,'1.3 Input - Soil profile'!$F$9:$F$20))</f>
        <v/>
      </c>
      <c r="G105" s="164" t="str">
        <f>IF('1.5 Input - COSPIN results'!C111="","",(1+E105)/(F105*$B$2)*ABS('1.5 Input - COSPIN results'!C111)*100)</f>
        <v/>
      </c>
      <c r="H105" s="165" t="str">
        <f t="shared" si="10"/>
        <v/>
      </c>
      <c r="I105" s="157" t="str">
        <f>IF(H105="","",MATCH('2.2 Calculations Modal shape 3'!H105,'1.4 Input - Spec. damp. ratio'!$B$14:$B$26))</f>
        <v/>
      </c>
      <c r="J105" s="165" t="str">
        <f ca="1">IF(D105="","",TREND(OFFSET('1.4 Input - Spec. damp. ratio'!$B$14,I105-1,D105,2,1),OFFSET('1.4 Input - Spec. damp. ratio'!$B$14,I105-1,0,2,1),H105))</f>
        <v/>
      </c>
      <c r="K105" s="165" t="str">
        <f t="shared" ca="1" si="8"/>
        <v/>
      </c>
      <c r="L105" s="165" t="str">
        <f ca="1">IF(B105="","",TREND(OFFSET('1.2.2 Input - Modal shape 3'!$C$10,MATCH(B105,'1.2.2 Input - Modal shape 3'!$D$10:$D$156)-1,0,2,1),OFFSET('1.2.2 Input - Modal shape 3'!$D$10,MATCH(B105,'1.2.2 Input - Modal shape 3'!$D$10:$D$156)-1,0,2,1),B105))</f>
        <v/>
      </c>
      <c r="M105" s="166" t="str">
        <f t="shared" ca="1" si="11"/>
        <v/>
      </c>
      <c r="N105" s="167" t="str">
        <f>IF('1.5 Input - COSPIN results'!F111="","",'1.5 Input - COSPIN results'!F111)</f>
        <v/>
      </c>
      <c r="O105" s="167" t="str">
        <f t="shared" si="9"/>
        <v/>
      </c>
    </row>
    <row r="106" spans="1:16">
      <c r="A106" s="161">
        <v>97</v>
      </c>
      <c r="B106" s="162" t="str">
        <f>IF('1.5 Input - COSPIN results'!B112="","",ABS('1.5 Input - COSPIN results'!B112))</f>
        <v/>
      </c>
      <c r="C106" s="162" t="str">
        <f t="shared" ref="C106:C109" si="12">IF(B106="","",$B$1-B106)</f>
        <v/>
      </c>
      <c r="D106" s="157" t="str">
        <f>IF(B106="","",LOOKUP(B106,'1.3 Input - Soil profile'!$C$9:$C$20,'1.3 Input - Soil profile'!$B$9:$B$20))</f>
        <v/>
      </c>
      <c r="E106" s="157" t="str">
        <f>IF(B106="","",LOOKUP(B106+0.0001,'1.3 Input - Soil profile'!$C$9:$C$20,'1.3 Input - Soil profile'!$E$9:$E$20))</f>
        <v/>
      </c>
      <c r="F106" s="163" t="str">
        <f>IF(B106="","",LOOKUP(B106+0.0001,'1.3 Input - Soil profile'!$C$9:$C$20,'1.3 Input - Soil profile'!$F$9:$F$20))</f>
        <v/>
      </c>
      <c r="G106" s="164" t="str">
        <f>IF('1.5 Input - COSPIN results'!C112="","",(1+E106)/(F106*$B$2)*ABS('1.5 Input - COSPIN results'!C112)*100)</f>
        <v/>
      </c>
      <c r="H106" s="165" t="str">
        <f t="shared" si="10"/>
        <v/>
      </c>
      <c r="I106" s="157" t="str">
        <f>IF(H106="","",MATCH('2.2 Calculations Modal shape 3'!H106,'1.4 Input - Spec. damp. ratio'!$B$14:$B$26))</f>
        <v/>
      </c>
      <c r="J106" s="165" t="str">
        <f ca="1">IF(D106="","",TREND(OFFSET('1.4 Input - Spec. damp. ratio'!$B$14,I106-1,D106,2,1),OFFSET('1.4 Input - Spec. damp. ratio'!$B$14,I106-1,0,2,1),H106))</f>
        <v/>
      </c>
      <c r="K106" s="165" t="str">
        <f t="shared" ca="1" si="8"/>
        <v/>
      </c>
      <c r="L106" s="165" t="str">
        <f ca="1">IF(B106="","",TREND(OFFSET('1.2.2 Input - Modal shape 3'!$C$10,MATCH(B106,'1.2.2 Input - Modal shape 3'!$D$10:$D$156)-1,0,2,1),OFFSET('1.2.2 Input - Modal shape 3'!$D$10,MATCH(B106,'1.2.2 Input - Modal shape 3'!$D$10:$D$156)-1,0,2,1),B106))</f>
        <v/>
      </c>
      <c r="M106" s="166" t="str">
        <f t="shared" ca="1" si="11"/>
        <v/>
      </c>
      <c r="N106" s="167" t="str">
        <f>IF('1.5 Input - COSPIN results'!F112="","",'1.5 Input - COSPIN results'!F112)</f>
        <v/>
      </c>
      <c r="O106" s="167" t="str">
        <f t="shared" ref="O106:O109" si="13">IF(B106="","",N106*1000*M106^2*K106/100)</f>
        <v/>
      </c>
    </row>
    <row r="107" spans="1:16">
      <c r="A107" s="161">
        <v>98</v>
      </c>
      <c r="B107" s="162" t="str">
        <f>IF('1.5 Input - COSPIN results'!B113="","",ABS('1.5 Input - COSPIN results'!B113))</f>
        <v/>
      </c>
      <c r="C107" s="162" t="str">
        <f t="shared" si="12"/>
        <v/>
      </c>
      <c r="D107" s="157" t="str">
        <f>IF(B107="","",LOOKUP(B107,'1.3 Input - Soil profile'!$C$9:$C$20,'1.3 Input - Soil profile'!$B$9:$B$20))</f>
        <v/>
      </c>
      <c r="E107" s="157" t="str">
        <f>IF(B107="","",LOOKUP(B107+0.0001,'1.3 Input - Soil profile'!$C$9:$C$20,'1.3 Input - Soil profile'!$E$9:$E$20))</f>
        <v/>
      </c>
      <c r="F107" s="163" t="str">
        <f>IF(B107="","",LOOKUP(B107+0.0001,'1.3 Input - Soil profile'!$C$9:$C$20,'1.3 Input - Soil profile'!$F$9:$F$20))</f>
        <v/>
      </c>
      <c r="G107" s="164" t="str">
        <f>IF('1.5 Input - COSPIN results'!C113="","",(1+E107)/(F107*$B$2)*ABS('1.5 Input - COSPIN results'!C113)*100)</f>
        <v/>
      </c>
      <c r="H107" s="165" t="str">
        <f t="shared" si="10"/>
        <v/>
      </c>
      <c r="I107" s="157" t="str">
        <f>IF(H107="","",MATCH('2.2 Calculations Modal shape 3'!H107,'1.4 Input - Spec. damp. ratio'!$B$14:$B$26))</f>
        <v/>
      </c>
      <c r="J107" s="165" t="str">
        <f ca="1">IF(D107="","",TREND(OFFSET('1.4 Input - Spec. damp. ratio'!$B$14,I107-1,D107,2,1),OFFSET('1.4 Input - Spec. damp. ratio'!$B$14,I107-1,0,2,1),H107))</f>
        <v/>
      </c>
      <c r="K107" s="165" t="str">
        <f t="shared" ca="1" si="8"/>
        <v/>
      </c>
      <c r="L107" s="165" t="str">
        <f ca="1">IF(B107="","",TREND(OFFSET('1.2.2 Input - Modal shape 3'!$C$10,MATCH(B107,'1.2.2 Input - Modal shape 3'!$D$10:$D$156)-1,0,2,1),OFFSET('1.2.2 Input - Modal shape 3'!$D$10,MATCH(B107,'1.2.2 Input - Modal shape 3'!$D$10:$D$156)-1,0,2,1),B107))</f>
        <v/>
      </c>
      <c r="M107" s="166" t="str">
        <f t="shared" ca="1" si="11"/>
        <v/>
      </c>
      <c r="N107" s="167" t="str">
        <f>IF('1.5 Input - COSPIN results'!F113="","",'1.5 Input - COSPIN results'!F113)</f>
        <v/>
      </c>
      <c r="O107" s="167" t="str">
        <f t="shared" si="13"/>
        <v/>
      </c>
    </row>
    <row r="108" spans="1:16">
      <c r="A108" s="161">
        <v>99</v>
      </c>
      <c r="B108" s="162" t="str">
        <f>IF('1.5 Input - COSPIN results'!B114="","",ABS('1.5 Input - COSPIN results'!B114))</f>
        <v/>
      </c>
      <c r="C108" s="162" t="str">
        <f t="shared" si="12"/>
        <v/>
      </c>
      <c r="D108" s="157" t="str">
        <f>IF(B108="","",LOOKUP(B108,'1.3 Input - Soil profile'!$C$9:$C$20,'1.3 Input - Soil profile'!$B$9:$B$20))</f>
        <v/>
      </c>
      <c r="E108" s="157" t="str">
        <f>IF(B108="","",LOOKUP(B108+0.0001,'1.3 Input - Soil profile'!$C$9:$C$20,'1.3 Input - Soil profile'!$E$9:$E$20))</f>
        <v/>
      </c>
      <c r="F108" s="163" t="str">
        <f>IF(B108="","",LOOKUP(B108+0.0001,'1.3 Input - Soil profile'!$C$9:$C$20,'1.3 Input - Soil profile'!$F$9:$F$20))</f>
        <v/>
      </c>
      <c r="G108" s="164" t="str">
        <f>IF('1.5 Input - COSPIN results'!C114="","",(1+E108)/(F108*$B$2)*ABS('1.5 Input - COSPIN results'!C114)*100)</f>
        <v/>
      </c>
      <c r="H108" s="165" t="str">
        <f t="shared" si="10"/>
        <v/>
      </c>
      <c r="I108" s="157" t="str">
        <f>IF(H108="","",MATCH('2.2 Calculations Modal shape 3'!H108,'1.4 Input - Spec. damp. ratio'!$B$14:$B$26))</f>
        <v/>
      </c>
      <c r="J108" s="165" t="str">
        <f ca="1">IF(D108="","",TREND(OFFSET('1.4 Input - Spec. damp. ratio'!$B$14,I108-1,D108,2,1),OFFSET('1.4 Input - Spec. damp. ratio'!$B$14,I108-1,0,2,1),H108))</f>
        <v/>
      </c>
      <c r="K108" s="165" t="str">
        <f t="shared" ca="1" si="8"/>
        <v/>
      </c>
      <c r="L108" s="165" t="str">
        <f ca="1">IF(B108="","",TREND(OFFSET('1.2.2 Input - Modal shape 3'!$C$10,MATCH(B108,'1.2.2 Input - Modal shape 3'!$D$10:$D$156)-1,0,2,1),OFFSET('1.2.2 Input - Modal shape 3'!$D$10,MATCH(B108,'1.2.2 Input - Modal shape 3'!$D$10:$D$156)-1,0,2,1),B108))</f>
        <v/>
      </c>
      <c r="M108" s="166" t="str">
        <f t="shared" ca="1" si="11"/>
        <v/>
      </c>
      <c r="N108" s="167" t="str">
        <f>IF('1.5 Input - COSPIN results'!F114="","",'1.5 Input - COSPIN results'!F114)</f>
        <v/>
      </c>
      <c r="O108" s="167" t="str">
        <f t="shared" si="13"/>
        <v/>
      </c>
    </row>
    <row r="109" spans="1:16" s="3" customFormat="1">
      <c r="A109" s="161">
        <v>100</v>
      </c>
      <c r="B109" s="162" t="str">
        <f>IF('1.5 Input - COSPIN results'!B115="","",ABS('1.5 Input - COSPIN results'!B115))</f>
        <v/>
      </c>
      <c r="C109" s="162" t="str">
        <f t="shared" si="12"/>
        <v/>
      </c>
      <c r="D109" s="157" t="str">
        <f>IF(B109="","",LOOKUP(B109,'1.3 Input - Soil profile'!$C$9:$C$20,'1.3 Input - Soil profile'!$B$9:$B$20))</f>
        <v/>
      </c>
      <c r="E109" s="157" t="str">
        <f>IF(B109="","",LOOKUP(B109+0.0001,'1.3 Input - Soil profile'!$C$9:$C$20,'1.3 Input - Soil profile'!$E$9:$E$20))</f>
        <v/>
      </c>
      <c r="F109" s="163" t="str">
        <f>IF(B109="","",LOOKUP(B109+0.0001,'1.3 Input - Soil profile'!$C$9:$C$20,'1.3 Input - Soil profile'!$F$9:$F$20))</f>
        <v/>
      </c>
      <c r="G109" s="164" t="str">
        <f>IF('1.5 Input - COSPIN results'!C115="","",(1+E109)/(F109*$B$2)*ABS('1.5 Input - COSPIN results'!C115)*100)</f>
        <v/>
      </c>
      <c r="H109" s="165" t="str">
        <f t="shared" si="10"/>
        <v/>
      </c>
      <c r="I109" s="157" t="str">
        <f>IF(H109="","",MATCH('2.2 Calculations Modal shape 3'!H109,'1.4 Input - Spec. damp. ratio'!$B$14:$B$26))</f>
        <v/>
      </c>
      <c r="J109" s="165" t="str">
        <f ca="1">IF(D109="","",TREND(OFFSET('1.4 Input - Spec. damp. ratio'!$B$14,I109-1,D109,2,1),OFFSET('1.4 Input - Spec. damp. ratio'!$B$14,I109-1,0,2,1),H109))</f>
        <v/>
      </c>
      <c r="K109" s="165" t="str">
        <f t="shared" ca="1" si="8"/>
        <v/>
      </c>
      <c r="L109" s="165" t="str">
        <f ca="1">IF(B109="","",TREND(OFFSET('1.2.2 Input - Modal shape 3'!$C$10,MATCH(B109,'1.2.2 Input - Modal shape 3'!$D$10:$D$156)-1,0,2,1),OFFSET('1.2.2 Input - Modal shape 3'!$D$10,MATCH(B109,'1.2.2 Input - Modal shape 3'!$D$10:$D$156)-1,0,2,1),B109))</f>
        <v/>
      </c>
      <c r="M109" s="166" t="str">
        <f t="shared" ca="1" si="11"/>
        <v/>
      </c>
      <c r="N109" s="167" t="str">
        <f>IF('1.5 Input - COSPIN results'!F115="","",'1.5 Input - COSPIN results'!F115)</f>
        <v/>
      </c>
      <c r="O109" s="167" t="str">
        <f t="shared" si="13"/>
        <v/>
      </c>
    </row>
    <row r="110" spans="1:16" s="100" customFormat="1">
      <c r="A110" s="168"/>
      <c r="B110" s="169"/>
      <c r="C110" s="169"/>
      <c r="D110" s="169"/>
      <c r="E110" s="169"/>
      <c r="F110" s="169"/>
      <c r="G110" s="169"/>
      <c r="H110" s="169"/>
      <c r="I110" s="169"/>
      <c r="J110" s="169"/>
      <c r="K110" s="169"/>
      <c r="L110" s="170"/>
      <c r="M110" s="169"/>
      <c r="N110" s="169" t="s">
        <v>95</v>
      </c>
      <c r="O110" s="171">
        <f ca="1">SUM(O10:O109)</f>
        <v>3995824.8202252095</v>
      </c>
      <c r="P110" s="101"/>
    </row>
    <row r="111" spans="1:16">
      <c r="L111" s="73"/>
      <c r="M111"/>
    </row>
    <row r="112" spans="1:16">
      <c r="L112" s="73"/>
      <c r="M112"/>
    </row>
    <row r="113" spans="12:13">
      <c r="L113" s="73"/>
      <c r="M113"/>
    </row>
    <row r="114" spans="12:13">
      <c r="L114" s="73"/>
      <c r="M114"/>
    </row>
    <row r="115" spans="12:13">
      <c r="L115" s="73"/>
      <c r="M115"/>
    </row>
    <row r="116" spans="12:13">
      <c r="L116" s="73"/>
      <c r="M116"/>
    </row>
    <row r="117" spans="12:13">
      <c r="L117" s="73"/>
      <c r="M117"/>
    </row>
    <row r="118" spans="12:13">
      <c r="L118" s="73"/>
      <c r="M118"/>
    </row>
    <row r="119" spans="12:13">
      <c r="L119" s="73"/>
      <c r="M119"/>
    </row>
    <row r="120" spans="12:13">
      <c r="L120" s="73"/>
      <c r="M120"/>
    </row>
    <row r="121" spans="12:13">
      <c r="L121" s="73"/>
      <c r="M121"/>
    </row>
    <row r="122" spans="12:13">
      <c r="L122" s="73"/>
      <c r="M122"/>
    </row>
    <row r="123" spans="12:13">
      <c r="L123" s="73"/>
      <c r="M123"/>
    </row>
    <row r="124" spans="12:13">
      <c r="L124" s="73"/>
      <c r="M124"/>
    </row>
    <row r="125" spans="12:13">
      <c r="L125" s="73"/>
      <c r="M125"/>
    </row>
    <row r="126" spans="12:13">
      <c r="L126" s="73"/>
      <c r="M126"/>
    </row>
    <row r="127" spans="12:13">
      <c r="L127" s="73"/>
      <c r="M127"/>
    </row>
    <row r="128" spans="12:13">
      <c r="L128" s="73"/>
      <c r="M128"/>
    </row>
    <row r="129" spans="12:13">
      <c r="L129" s="73"/>
      <c r="M129"/>
    </row>
    <row r="130" spans="12:13">
      <c r="L130" s="73"/>
      <c r="M130"/>
    </row>
    <row r="131" spans="12:13">
      <c r="L131" s="73"/>
      <c r="M131"/>
    </row>
    <row r="132" spans="12:13">
      <c r="L132" s="73"/>
      <c r="M132"/>
    </row>
    <row r="133" spans="12:13">
      <c r="L133" s="73"/>
      <c r="M133"/>
    </row>
    <row r="134" spans="12:13">
      <c r="L134" s="73"/>
      <c r="M134"/>
    </row>
    <row r="135" spans="12:13">
      <c r="L135" s="73"/>
      <c r="M135"/>
    </row>
    <row r="136" spans="12:13">
      <c r="L136" s="73"/>
      <c r="M136"/>
    </row>
    <row r="137" spans="12:13">
      <c r="L137" s="73"/>
      <c r="M137"/>
    </row>
    <row r="138" spans="12:13">
      <c r="L138" s="73"/>
      <c r="M138"/>
    </row>
    <row r="139" spans="12:13">
      <c r="L139" s="73"/>
      <c r="M139"/>
    </row>
    <row r="140" spans="12:13">
      <c r="L140" s="73"/>
      <c r="M140"/>
    </row>
    <row r="141" spans="12:13">
      <c r="L141" s="73"/>
      <c r="M141"/>
    </row>
    <row r="142" spans="12:13">
      <c r="L142" s="73"/>
      <c r="M142"/>
    </row>
    <row r="143" spans="12:13">
      <c r="L143" s="73"/>
      <c r="M143"/>
    </row>
    <row r="144" spans="12:13">
      <c r="L144" s="73"/>
      <c r="M144"/>
    </row>
    <row r="145" spans="12:13">
      <c r="L145" s="73"/>
      <c r="M145"/>
    </row>
    <row r="146" spans="12:13">
      <c r="L146" s="73"/>
      <c r="M146"/>
    </row>
    <row r="147" spans="12:13">
      <c r="L147" s="73"/>
      <c r="M147"/>
    </row>
    <row r="148" spans="12:13">
      <c r="L148" s="73"/>
      <c r="M148"/>
    </row>
    <row r="149" spans="12:13">
      <c r="L149" s="73"/>
      <c r="M149"/>
    </row>
    <row r="150" spans="12:13">
      <c r="L150" s="73"/>
      <c r="M150"/>
    </row>
    <row r="151" spans="12:13">
      <c r="L151" s="73"/>
      <c r="M151"/>
    </row>
    <row r="152" spans="12:13">
      <c r="L152" s="73"/>
      <c r="M152"/>
    </row>
    <row r="153" spans="12:13">
      <c r="L153" s="73"/>
      <c r="M153"/>
    </row>
    <row r="154" spans="12:13">
      <c r="L154" s="73"/>
      <c r="M154"/>
    </row>
    <row r="155" spans="12:13">
      <c r="L155" s="73"/>
      <c r="M155"/>
    </row>
    <row r="156" spans="12:13">
      <c r="L156" s="73"/>
      <c r="M156"/>
    </row>
    <row r="157" spans="12:13">
      <c r="L157" s="73"/>
      <c r="M157"/>
    </row>
    <row r="158" spans="12:13">
      <c r="L158" s="73"/>
      <c r="M158"/>
    </row>
    <row r="159" spans="12:13">
      <c r="L159" s="73"/>
      <c r="M159"/>
    </row>
    <row r="160" spans="12:13">
      <c r="L160" s="73"/>
      <c r="M160"/>
    </row>
    <row r="161" spans="12:13">
      <c r="L161" s="73"/>
      <c r="M161"/>
    </row>
    <row r="162" spans="12:13">
      <c r="L162" s="73"/>
      <c r="M162"/>
    </row>
    <row r="163" spans="12:13">
      <c r="L163" s="73"/>
      <c r="M163"/>
    </row>
  </sheetData>
  <mergeCells count="1">
    <mergeCell ref="U5:AA5"/>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CA800245E97A44C9C5C78B958E1E3B8" ma:contentTypeVersion="3" ma:contentTypeDescription="Create a new document." ma:contentTypeScope="" ma:versionID="dde5c20f7cd5d35387353419c6a52d3d">
  <xsd:schema xmlns:xsd="http://www.w3.org/2001/XMLSchema" xmlns:xs="http://www.w3.org/2001/XMLSchema" xmlns:p="http://schemas.microsoft.com/office/2006/metadata/properties" targetNamespace="http://schemas.microsoft.com/office/2006/metadata/properties" ma:root="true" ma:fieldsID="7f325e028b161b5cc57504e4aecd993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DC9F6FA-4942-49A6-9565-F52053BAC3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BA2B6605-BE21-42EA-A978-E93686792912}">
  <ds:schemaRef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http://www.w3.org/XML/1998/namespace"/>
  </ds:schemaRefs>
</ds:datastoreItem>
</file>

<file path=customXml/itemProps3.xml><?xml version="1.0" encoding="utf-8"?>
<ds:datastoreItem xmlns:ds="http://schemas.openxmlformats.org/officeDocument/2006/customXml" ds:itemID="{38B40D0D-C02D-4DD4-85C2-10F70468247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0. Guideline</vt:lpstr>
      <vt:lpstr>1.1 Input - General</vt:lpstr>
      <vt:lpstr>1.2.1 Input - Modal shape 1</vt:lpstr>
      <vt:lpstr>1.2.2 Input - Modal shape 3</vt:lpstr>
      <vt:lpstr>1.3 Input - Soil profile</vt:lpstr>
      <vt:lpstr>1.4 Input - Spec. damp. ratio</vt:lpstr>
      <vt:lpstr>1.5 Input - COSPIN results</vt:lpstr>
      <vt:lpstr>2.1 Calculations Modal shape 1</vt:lpstr>
      <vt:lpstr>2.2 Calculations Modal shape 3</vt:lpstr>
      <vt:lpstr>3.1 Results for Modal shape 1</vt:lpstr>
      <vt:lpstr>3.2 Results for Modal shape 3</vt:lpstr>
      <vt:lpstr>ULS Ak_Pisa_WTG30_ULSF</vt:lpstr>
    </vt:vector>
  </TitlesOfParts>
  <Company>COWI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Gang Qiu</dc:creator>
  <cp:lastModifiedBy>Anthony Franck Bouteiller</cp:lastModifiedBy>
  <cp:lastPrinted>2021-10-13T09:56:29Z</cp:lastPrinted>
  <dcterms:created xsi:type="dcterms:W3CDTF">2017-10-10T07:35:55Z</dcterms:created>
  <dcterms:modified xsi:type="dcterms:W3CDTF">2021-10-22T08:35:34Z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0x010100CCA800245E97A44C9C5C78B958E1E3B8</vt:lpwstr>
  </property>
</Properties>
</file>