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05000\A205414\20-Data\GEOTECH\3_Lateral_Design\API\COSPIN\"/>
    </mc:Choice>
  </mc:AlternateContent>
  <xr:revisionPtr revIDLastSave="0" documentId="13_ncr:1_{C6DD67B2-A017-466D-A6B6-3B5806DA88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-25" sheetId="110" r:id="rId1"/>
    <sheet name="A-25_crit" sheetId="96" r:id="rId2"/>
    <sheet name="A-25_ULS" sheetId="95" r:id="rId3"/>
    <sheet name="A-25_seismic" sheetId="109" r:id="rId4"/>
    <sheet name="A-25_crit_seismic" sheetId="104" r:id="rId5"/>
    <sheet name="A-25_ULS_scour" sheetId="107" r:id="rId6"/>
    <sheet name="A-25_PISA" sheetId="94" r:id="rId7"/>
    <sheet name="A-25_PISA_crit" sheetId="111" r:id="rId8"/>
    <sheet name="A-25_PISA_ULS" sheetId="112" r:id="rId9"/>
    <sheet name="A-22" sheetId="100" r:id="rId10"/>
    <sheet name="A-22_crit" sheetId="102" r:id="rId11"/>
    <sheet name="A-22_ULS" sheetId="101" r:id="rId12"/>
    <sheet name="A-22_seismic" sheetId="108" r:id="rId13"/>
    <sheet name="A-22_crit_seismic" sheetId="103" r:id="rId14"/>
    <sheet name="A-22_ULS_scour" sheetId="106" r:id="rId15"/>
    <sheet name="A-22_alt_test_PNGI" sheetId="105" r:id="rId16"/>
    <sheet name="L0GW01_BE" sheetId="113" r:id="rId17"/>
    <sheet name="L0GW01_LB" sheetId="114" r:id="rId18"/>
    <sheet name="L0GW01_UB" sheetId="115" r:id="rId19"/>
    <sheet name="L0GW01_ULS_BE" sheetId="116" r:id="rId20"/>
    <sheet name="HS_B4_UB" sheetId="15" state="hidden" r:id="rId21"/>
    <sheet name="HS_E6_obsolete" sheetId="12" state="hidden" r:id="rId22"/>
    <sheet name="HS_E6_UB" sheetId="16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0" i="116" l="1"/>
  <c r="AG51" i="116" s="1"/>
  <c r="AG52" i="116" s="1"/>
  <c r="AG53" i="116" s="1"/>
  <c r="AG54" i="116" s="1"/>
  <c r="AG55" i="116" s="1"/>
  <c r="AG56" i="116" s="1"/>
  <c r="AG57" i="116" s="1"/>
  <c r="AG58" i="116" s="1"/>
  <c r="AG59" i="116" s="1"/>
  <c r="AH40" i="116"/>
  <c r="AH41" i="116" s="1"/>
  <c r="AH42" i="116" s="1"/>
  <c r="AH43" i="116" s="1"/>
  <c r="AH44" i="116" s="1"/>
  <c r="AH45" i="116" s="1"/>
  <c r="AH46" i="116" s="1"/>
  <c r="AH47" i="116" s="1"/>
  <c r="AH48" i="116" s="1"/>
  <c r="AH49" i="116" s="1"/>
  <c r="AH50" i="116" s="1"/>
  <c r="AH51" i="116" s="1"/>
  <c r="AH52" i="116" s="1"/>
  <c r="AH53" i="116" s="1"/>
  <c r="AH54" i="116" s="1"/>
  <c r="AG40" i="116"/>
  <c r="AG41" i="116" s="1"/>
  <c r="AG42" i="116" s="1"/>
  <c r="AG43" i="116" s="1"/>
  <c r="AG44" i="116" s="1"/>
  <c r="AG45" i="116" s="1"/>
  <c r="AG46" i="116" s="1"/>
  <c r="AG47" i="116" s="1"/>
  <c r="AG48" i="116" s="1"/>
  <c r="AF40" i="116"/>
  <c r="AF41" i="116" s="1"/>
  <c r="AF42" i="116" s="1"/>
  <c r="AF43" i="116" s="1"/>
  <c r="AF44" i="116" s="1"/>
  <c r="AF45" i="116" s="1"/>
  <c r="AF46" i="116" s="1"/>
  <c r="AF47" i="116" s="1"/>
  <c r="AF48" i="116" s="1"/>
  <c r="AF49" i="116" s="1"/>
  <c r="R17" i="116"/>
  <c r="AJ17" i="116" s="1"/>
  <c r="R16" i="116"/>
  <c r="R15" i="116"/>
  <c r="R14" i="116"/>
  <c r="R13" i="116"/>
  <c r="AJ13" i="116" s="1"/>
  <c r="R12" i="116"/>
  <c r="AB12" i="116" s="1"/>
  <c r="R11" i="116"/>
  <c r="AJ11" i="116" s="1"/>
  <c r="R10" i="116"/>
  <c r="AB10" i="116" s="1"/>
  <c r="R9" i="116"/>
  <c r="AJ9" i="116" s="1"/>
  <c r="R8" i="116"/>
  <c r="R7" i="116"/>
  <c r="Z7" i="116" s="1"/>
  <c r="R6" i="116"/>
  <c r="B4" i="116"/>
  <c r="A1" i="116"/>
  <c r="B5" i="116" s="1"/>
  <c r="AG50" i="115"/>
  <c r="AG51" i="115" s="1"/>
  <c r="AG52" i="115" s="1"/>
  <c r="AG53" i="115" s="1"/>
  <c r="AG54" i="115" s="1"/>
  <c r="AG55" i="115" s="1"/>
  <c r="AG56" i="115" s="1"/>
  <c r="AG57" i="115" s="1"/>
  <c r="AG58" i="115" s="1"/>
  <c r="AG59" i="115" s="1"/>
  <c r="AH40" i="115"/>
  <c r="AH41" i="115" s="1"/>
  <c r="AH42" i="115" s="1"/>
  <c r="AH43" i="115" s="1"/>
  <c r="AH44" i="115" s="1"/>
  <c r="AH45" i="115" s="1"/>
  <c r="AH46" i="115" s="1"/>
  <c r="AH47" i="115" s="1"/>
  <c r="AH48" i="115" s="1"/>
  <c r="AH49" i="115" s="1"/>
  <c r="AH50" i="115" s="1"/>
  <c r="AH51" i="115" s="1"/>
  <c r="AH52" i="115" s="1"/>
  <c r="AH53" i="115" s="1"/>
  <c r="AH54" i="115" s="1"/>
  <c r="AG40" i="115"/>
  <c r="AG41" i="115" s="1"/>
  <c r="AG42" i="115" s="1"/>
  <c r="AG43" i="115" s="1"/>
  <c r="AG44" i="115" s="1"/>
  <c r="AG45" i="115" s="1"/>
  <c r="AG46" i="115" s="1"/>
  <c r="AG47" i="115" s="1"/>
  <c r="AG48" i="115" s="1"/>
  <c r="AF40" i="115"/>
  <c r="AF41" i="115" s="1"/>
  <c r="AF42" i="115" s="1"/>
  <c r="AF43" i="115" s="1"/>
  <c r="AF44" i="115" s="1"/>
  <c r="AF45" i="115" s="1"/>
  <c r="AF46" i="115" s="1"/>
  <c r="AF47" i="115" s="1"/>
  <c r="AF48" i="115" s="1"/>
  <c r="AF49" i="115" s="1"/>
  <c r="AF50" i="115" s="1"/>
  <c r="AF51" i="115" s="1"/>
  <c r="AF52" i="115" s="1"/>
  <c r="AF53" i="115" s="1"/>
  <c r="AF54" i="115" s="1"/>
  <c r="AF55" i="115" s="1"/>
  <c r="AF56" i="115" s="1"/>
  <c r="AF57" i="115" s="1"/>
  <c r="AF58" i="115" s="1"/>
  <c r="AF59" i="115" s="1"/>
  <c r="R17" i="115"/>
  <c r="Z17" i="115" s="1"/>
  <c r="R16" i="115"/>
  <c r="AB16" i="115" s="1"/>
  <c r="R15" i="115"/>
  <c r="R14" i="115"/>
  <c r="AB14" i="115" s="1"/>
  <c r="R13" i="115"/>
  <c r="AJ13" i="115" s="1"/>
  <c r="R12" i="115"/>
  <c r="AB12" i="115" s="1"/>
  <c r="R11" i="115"/>
  <c r="AJ11" i="115" s="1"/>
  <c r="R10" i="115"/>
  <c r="AB10" i="115" s="1"/>
  <c r="R9" i="115"/>
  <c r="Z9" i="115" s="1"/>
  <c r="R8" i="115"/>
  <c r="AB8" i="115" s="1"/>
  <c r="G8" i="115"/>
  <c r="R7" i="115"/>
  <c r="AJ7" i="115" s="1"/>
  <c r="R6" i="115"/>
  <c r="B4" i="115"/>
  <c r="A1" i="115"/>
  <c r="B5" i="115" s="1"/>
  <c r="AG50" i="114"/>
  <c r="AG51" i="114" s="1"/>
  <c r="AG52" i="114" s="1"/>
  <c r="AG53" i="114" s="1"/>
  <c r="AG54" i="114" s="1"/>
  <c r="AH40" i="114"/>
  <c r="AH41" i="114" s="1"/>
  <c r="AH42" i="114" s="1"/>
  <c r="AH43" i="114" s="1"/>
  <c r="AH44" i="114" s="1"/>
  <c r="AH45" i="114" s="1"/>
  <c r="AH46" i="114" s="1"/>
  <c r="AH47" i="114" s="1"/>
  <c r="AH48" i="114" s="1"/>
  <c r="AH49" i="114" s="1"/>
  <c r="AG40" i="114"/>
  <c r="AG41" i="114" s="1"/>
  <c r="AG42" i="114" s="1"/>
  <c r="AG43" i="114" s="1"/>
  <c r="AG44" i="114" s="1"/>
  <c r="AG45" i="114" s="1"/>
  <c r="AG46" i="114" s="1"/>
  <c r="AG47" i="114" s="1"/>
  <c r="AG48" i="114" s="1"/>
  <c r="AF40" i="114"/>
  <c r="AF41" i="114" s="1"/>
  <c r="AF42" i="114" s="1"/>
  <c r="AF43" i="114" s="1"/>
  <c r="AF44" i="114" s="1"/>
  <c r="AF45" i="114" s="1"/>
  <c r="AF46" i="114" s="1"/>
  <c r="AF47" i="114" s="1"/>
  <c r="AF48" i="114" s="1"/>
  <c r="AF49" i="114" s="1"/>
  <c r="R17" i="114"/>
  <c r="AJ17" i="114" s="1"/>
  <c r="R16" i="114"/>
  <c r="R15" i="114"/>
  <c r="R14" i="114"/>
  <c r="R13" i="114"/>
  <c r="AJ13" i="114" s="1"/>
  <c r="R12" i="114"/>
  <c r="Z12" i="114" s="1"/>
  <c r="R11" i="114"/>
  <c r="AJ11" i="114" s="1"/>
  <c r="R10" i="114"/>
  <c r="AJ10" i="114" s="1"/>
  <c r="R9" i="114"/>
  <c r="AJ9" i="114" s="1"/>
  <c r="R8" i="114"/>
  <c r="G8" i="114"/>
  <c r="R7" i="114"/>
  <c r="AB7" i="114" s="1"/>
  <c r="R6" i="114"/>
  <c r="B4" i="114"/>
  <c r="A1" i="114"/>
  <c r="B5" i="114" s="1"/>
  <c r="AB6" i="114" l="1"/>
  <c r="AJ12" i="114"/>
  <c r="AB14" i="116"/>
  <c r="AB8" i="116"/>
  <c r="AB16" i="116"/>
  <c r="AJ10" i="116"/>
  <c r="AJ10" i="115"/>
  <c r="AB9" i="114"/>
  <c r="AB12" i="114"/>
  <c r="AB17" i="114"/>
  <c r="Z10" i="114"/>
  <c r="AB10" i="114"/>
  <c r="AB11" i="114"/>
  <c r="Z9" i="114"/>
  <c r="Z17" i="114"/>
  <c r="Z13" i="114"/>
  <c r="Z11" i="114"/>
  <c r="AB13" i="114"/>
  <c r="Z15" i="115"/>
  <c r="AJ12" i="115"/>
  <c r="AJ6" i="116"/>
  <c r="AJ12" i="116"/>
  <c r="Z6" i="116"/>
  <c r="AF50" i="116"/>
  <c r="AF51" i="116" s="1"/>
  <c r="AF52" i="116" s="1"/>
  <c r="AF53" i="116" s="1"/>
  <c r="AF54" i="116" s="1"/>
  <c r="AF55" i="116" s="1"/>
  <c r="AF56" i="116" s="1"/>
  <c r="AF57" i="116" s="1"/>
  <c r="AF58" i="116" s="1"/>
  <c r="AF59" i="116" s="1"/>
  <c r="AH55" i="116"/>
  <c r="AH56" i="116" s="1"/>
  <c r="AJ8" i="116"/>
  <c r="AB7" i="116"/>
  <c r="Z9" i="116"/>
  <c r="Z11" i="116"/>
  <c r="Z13" i="116"/>
  <c r="Z17" i="116"/>
  <c r="AJ7" i="116"/>
  <c r="AB9" i="116"/>
  <c r="AB11" i="116"/>
  <c r="AB13" i="116"/>
  <c r="AB15" i="116"/>
  <c r="AB17" i="116"/>
  <c r="AB6" i="116"/>
  <c r="Z8" i="116"/>
  <c r="Z10" i="116"/>
  <c r="Z12" i="116"/>
  <c r="AJ6" i="115"/>
  <c r="AH55" i="115"/>
  <c r="AH56" i="115" s="1"/>
  <c r="AJ8" i="115" s="1"/>
  <c r="Z7" i="115"/>
  <c r="AB7" i="115"/>
  <c r="Z11" i="115"/>
  <c r="AB9" i="115"/>
  <c r="AB11" i="115"/>
  <c r="AB13" i="115"/>
  <c r="AB15" i="115"/>
  <c r="AB17" i="115"/>
  <c r="Z13" i="115"/>
  <c r="AJ9" i="115"/>
  <c r="AJ17" i="115"/>
  <c r="AB6" i="115"/>
  <c r="Z10" i="115"/>
  <c r="Z14" i="115"/>
  <c r="Z16" i="115"/>
  <c r="Z6" i="115"/>
  <c r="Z8" i="115"/>
  <c r="Z12" i="115"/>
  <c r="Z6" i="114"/>
  <c r="AF50" i="114"/>
  <c r="AF51" i="114" s="1"/>
  <c r="AF52" i="114" s="1"/>
  <c r="AF53" i="114" s="1"/>
  <c r="AF54" i="114" s="1"/>
  <c r="AB8" i="114"/>
  <c r="AG55" i="114"/>
  <c r="AG56" i="114" s="1"/>
  <c r="AJ6" i="114"/>
  <c r="AH50" i="114"/>
  <c r="AH51" i="114" s="1"/>
  <c r="AH52" i="114" s="1"/>
  <c r="AH53" i="114" s="1"/>
  <c r="AH54" i="114" s="1"/>
  <c r="Z7" i="114"/>
  <c r="AJ7" i="114"/>
  <c r="Z14" i="116" l="1"/>
  <c r="Z15" i="116"/>
  <c r="Z16" i="116"/>
  <c r="AH57" i="116"/>
  <c r="AJ14" i="116"/>
  <c r="AJ16" i="116"/>
  <c r="AH57" i="115"/>
  <c r="AH55" i="114"/>
  <c r="AH56" i="114" s="1"/>
  <c r="AJ8" i="114"/>
  <c r="AB16" i="114"/>
  <c r="AB14" i="114"/>
  <c r="AG57" i="114"/>
  <c r="Z8" i="114"/>
  <c r="AF55" i="114"/>
  <c r="AF56" i="114" s="1"/>
  <c r="AH58" i="116" l="1"/>
  <c r="AH59" i="116" s="1"/>
  <c r="AJ15" i="116"/>
  <c r="AH58" i="115"/>
  <c r="AG58" i="114"/>
  <c r="AG59" i="114" s="1"/>
  <c r="AB15" i="114"/>
  <c r="AF57" i="114"/>
  <c r="Z14" i="114"/>
  <c r="Z16" i="114"/>
  <c r="AJ16" i="114"/>
  <c r="AJ14" i="114"/>
  <c r="AH57" i="114"/>
  <c r="AH59" i="115" l="1"/>
  <c r="AJ15" i="115" s="1"/>
  <c r="AJ14" i="115"/>
  <c r="AJ16" i="115"/>
  <c r="AH58" i="114"/>
  <c r="AH59" i="114" s="1"/>
  <c r="AJ15" i="114"/>
  <c r="AF58" i="114"/>
  <c r="AF59" i="114" s="1"/>
  <c r="Z15" i="114"/>
  <c r="R17" i="113" l="1"/>
  <c r="AB17" i="113" s="1"/>
  <c r="R16" i="113"/>
  <c r="R15" i="113"/>
  <c r="R14" i="113"/>
  <c r="R13" i="113"/>
  <c r="AB13" i="113" s="1"/>
  <c r="R12" i="113"/>
  <c r="AJ12" i="113" s="1"/>
  <c r="R11" i="113"/>
  <c r="AB11" i="113" s="1"/>
  <c r="AG50" i="113"/>
  <c r="AG51" i="113" s="1"/>
  <c r="AG52" i="113" s="1"/>
  <c r="AG53" i="113" s="1"/>
  <c r="AG54" i="113" s="1"/>
  <c r="AG55" i="113" s="1"/>
  <c r="AG56" i="113" s="1"/>
  <c r="AG57" i="113" s="1"/>
  <c r="AG58" i="113" s="1"/>
  <c r="AG59" i="113" s="1"/>
  <c r="AH41" i="113"/>
  <c r="AH42" i="113" s="1"/>
  <c r="AH43" i="113" s="1"/>
  <c r="AH44" i="113" s="1"/>
  <c r="AH45" i="113" s="1"/>
  <c r="AH46" i="113" s="1"/>
  <c r="AH47" i="113" s="1"/>
  <c r="AH48" i="113" s="1"/>
  <c r="AH49" i="113" s="1"/>
  <c r="AG41" i="113"/>
  <c r="AG42" i="113" s="1"/>
  <c r="AG43" i="113" s="1"/>
  <c r="AG44" i="113" s="1"/>
  <c r="AG45" i="113" s="1"/>
  <c r="AG46" i="113" s="1"/>
  <c r="AG47" i="113" s="1"/>
  <c r="AG48" i="113" s="1"/>
  <c r="AH40" i="113"/>
  <c r="AG40" i="113"/>
  <c r="AF40" i="113"/>
  <c r="AF41" i="113" s="1"/>
  <c r="AF42" i="113" s="1"/>
  <c r="AF43" i="113" s="1"/>
  <c r="AF44" i="113" s="1"/>
  <c r="AF45" i="113" s="1"/>
  <c r="AF46" i="113" s="1"/>
  <c r="AF47" i="113" s="1"/>
  <c r="AF48" i="113" s="1"/>
  <c r="AF49" i="113" s="1"/>
  <c r="R10" i="113"/>
  <c r="R9" i="113"/>
  <c r="Z9" i="113" s="1"/>
  <c r="R8" i="113"/>
  <c r="AB8" i="113" s="1"/>
  <c r="G8" i="113"/>
  <c r="R7" i="113"/>
  <c r="AJ7" i="113" s="1"/>
  <c r="R6" i="113"/>
  <c r="AB6" i="113" s="1"/>
  <c r="B4" i="113"/>
  <c r="A1" i="113"/>
  <c r="B5" i="113" s="1"/>
  <c r="AB16" i="113" l="1"/>
  <c r="AB12" i="113"/>
  <c r="AJ17" i="113"/>
  <c r="AB15" i="113"/>
  <c r="AB14" i="113"/>
  <c r="AJ13" i="113"/>
  <c r="AJ11" i="113"/>
  <c r="Z17" i="113"/>
  <c r="Z12" i="113"/>
  <c r="Z13" i="113"/>
  <c r="Z11" i="113"/>
  <c r="AH50" i="113"/>
  <c r="AF50" i="113"/>
  <c r="AF51" i="113" s="1"/>
  <c r="AF52" i="113" s="1"/>
  <c r="AF53" i="113" s="1"/>
  <c r="AF54" i="113" s="1"/>
  <c r="AF55" i="113" s="1"/>
  <c r="AF56" i="113" s="1"/>
  <c r="AF57" i="113" s="1"/>
  <c r="AF58" i="113" s="1"/>
  <c r="AF59" i="113" s="1"/>
  <c r="Z10" i="113" s="1"/>
  <c r="Z6" i="113"/>
  <c r="AB7" i="113"/>
  <c r="AB9" i="113"/>
  <c r="AJ9" i="113"/>
  <c r="AB10" i="113"/>
  <c r="Z7" i="113"/>
  <c r="AG32" i="112"/>
  <c r="AG33" i="112" s="1"/>
  <c r="AG34" i="112" s="1"/>
  <c r="AG35" i="112" s="1"/>
  <c r="AG36" i="112" s="1"/>
  <c r="AG37" i="112" s="1"/>
  <c r="AG38" i="112" s="1"/>
  <c r="AG39" i="112" s="1"/>
  <c r="AG40" i="112" s="1"/>
  <c r="AG41" i="112" s="1"/>
  <c r="AH23" i="112"/>
  <c r="AH24" i="112" s="1"/>
  <c r="AH25" i="112" s="1"/>
  <c r="AH26" i="112" s="1"/>
  <c r="AH27" i="112" s="1"/>
  <c r="AH28" i="112" s="1"/>
  <c r="AH29" i="112" s="1"/>
  <c r="AH30" i="112" s="1"/>
  <c r="AH31" i="112" s="1"/>
  <c r="AH32" i="112" s="1"/>
  <c r="AG23" i="112"/>
  <c r="AG24" i="112" s="1"/>
  <c r="AG25" i="112" s="1"/>
  <c r="AG26" i="112" s="1"/>
  <c r="AG27" i="112" s="1"/>
  <c r="AG28" i="112" s="1"/>
  <c r="AG29" i="112" s="1"/>
  <c r="AG30" i="112" s="1"/>
  <c r="AF23" i="112"/>
  <c r="AF24" i="112" s="1"/>
  <c r="AF25" i="112" s="1"/>
  <c r="AF26" i="112" s="1"/>
  <c r="AF27" i="112" s="1"/>
  <c r="AF28" i="112" s="1"/>
  <c r="AF29" i="112" s="1"/>
  <c r="AF30" i="112" s="1"/>
  <c r="AF31" i="112" s="1"/>
  <c r="AF32" i="112" s="1"/>
  <c r="AF33" i="112" s="1"/>
  <c r="AF34" i="112" s="1"/>
  <c r="AF35" i="112" s="1"/>
  <c r="AF36" i="112" s="1"/>
  <c r="AF37" i="112" s="1"/>
  <c r="AF38" i="112" s="1"/>
  <c r="AF39" i="112" s="1"/>
  <c r="AF40" i="112" s="1"/>
  <c r="AF41" i="112" s="1"/>
  <c r="AH22" i="112"/>
  <c r="AG22" i="112"/>
  <c r="AF22" i="112"/>
  <c r="R9" i="112"/>
  <c r="AJ9" i="112" s="1"/>
  <c r="R8" i="112"/>
  <c r="AB8" i="112" s="1"/>
  <c r="R7" i="112"/>
  <c r="AJ7" i="112" s="1"/>
  <c r="R6" i="112"/>
  <c r="B4" i="112"/>
  <c r="A1" i="112"/>
  <c r="B5" i="112" s="1"/>
  <c r="AG32" i="111"/>
  <c r="AG33" i="111" s="1"/>
  <c r="AG34" i="111" s="1"/>
  <c r="AG35" i="111" s="1"/>
  <c r="AG36" i="111" s="1"/>
  <c r="AG37" i="111" s="1"/>
  <c r="AG38" i="111" s="1"/>
  <c r="AG39" i="111" s="1"/>
  <c r="AG40" i="111" s="1"/>
  <c r="AG41" i="111" s="1"/>
  <c r="AH22" i="111"/>
  <c r="AH23" i="111" s="1"/>
  <c r="AH24" i="111" s="1"/>
  <c r="AH25" i="111" s="1"/>
  <c r="AH26" i="111" s="1"/>
  <c r="AH27" i="111" s="1"/>
  <c r="AH28" i="111" s="1"/>
  <c r="AH29" i="111" s="1"/>
  <c r="AH30" i="111" s="1"/>
  <c r="AH31" i="111" s="1"/>
  <c r="AH32" i="111" s="1"/>
  <c r="AG22" i="111"/>
  <c r="AG23" i="111" s="1"/>
  <c r="AG24" i="111" s="1"/>
  <c r="AG25" i="111" s="1"/>
  <c r="AG26" i="111" s="1"/>
  <c r="AG27" i="111" s="1"/>
  <c r="AG28" i="111" s="1"/>
  <c r="AG29" i="111" s="1"/>
  <c r="AG30" i="111" s="1"/>
  <c r="AF22" i="111"/>
  <c r="AF23" i="111" s="1"/>
  <c r="AF24" i="111" s="1"/>
  <c r="AF25" i="111" s="1"/>
  <c r="AF26" i="111" s="1"/>
  <c r="AF27" i="111" s="1"/>
  <c r="AF28" i="111" s="1"/>
  <c r="AF29" i="111" s="1"/>
  <c r="AF30" i="111" s="1"/>
  <c r="AF31" i="111" s="1"/>
  <c r="AF32" i="111" s="1"/>
  <c r="AB9" i="111"/>
  <c r="Z9" i="111"/>
  <c r="R9" i="111"/>
  <c r="AJ9" i="111" s="1"/>
  <c r="R8" i="111"/>
  <c r="AB8" i="111" s="1"/>
  <c r="G8" i="111"/>
  <c r="R7" i="111"/>
  <c r="AB7" i="111" s="1"/>
  <c r="AB6" i="111"/>
  <c r="R6" i="111"/>
  <c r="B4" i="111"/>
  <c r="A1" i="111"/>
  <c r="B5" i="111" s="1"/>
  <c r="AG32" i="110"/>
  <c r="AG33" i="110" s="1"/>
  <c r="AG34" i="110" s="1"/>
  <c r="AG35" i="110" s="1"/>
  <c r="AG36" i="110" s="1"/>
  <c r="AG37" i="110" s="1"/>
  <c r="AG38" i="110" s="1"/>
  <c r="AG39" i="110" s="1"/>
  <c r="AG40" i="110" s="1"/>
  <c r="AG41" i="110" s="1"/>
  <c r="AF23" i="110"/>
  <c r="AF24" i="110" s="1"/>
  <c r="AF25" i="110" s="1"/>
  <c r="AF26" i="110" s="1"/>
  <c r="AF27" i="110" s="1"/>
  <c r="AF28" i="110" s="1"/>
  <c r="AF29" i="110" s="1"/>
  <c r="AF30" i="110" s="1"/>
  <c r="AF31" i="110" s="1"/>
  <c r="AF32" i="110" s="1"/>
  <c r="AF33" i="110" s="1"/>
  <c r="AF34" i="110" s="1"/>
  <c r="AF35" i="110" s="1"/>
  <c r="AF36" i="110" s="1"/>
  <c r="AF37" i="110" s="1"/>
  <c r="AF38" i="110" s="1"/>
  <c r="AF39" i="110" s="1"/>
  <c r="AF40" i="110" s="1"/>
  <c r="AF41" i="110" s="1"/>
  <c r="AH22" i="110"/>
  <c r="AH23" i="110" s="1"/>
  <c r="AH24" i="110" s="1"/>
  <c r="AH25" i="110" s="1"/>
  <c r="AH26" i="110" s="1"/>
  <c r="AH27" i="110" s="1"/>
  <c r="AH28" i="110" s="1"/>
  <c r="AH29" i="110" s="1"/>
  <c r="AH30" i="110" s="1"/>
  <c r="AH31" i="110" s="1"/>
  <c r="AH32" i="110" s="1"/>
  <c r="AH33" i="110" s="1"/>
  <c r="AH34" i="110" s="1"/>
  <c r="AH35" i="110" s="1"/>
  <c r="AH36" i="110" s="1"/>
  <c r="AH37" i="110" s="1"/>
  <c r="AH38" i="110" s="1"/>
  <c r="AH39" i="110" s="1"/>
  <c r="AH40" i="110" s="1"/>
  <c r="AH41" i="110" s="1"/>
  <c r="AG22" i="110"/>
  <c r="AG23" i="110" s="1"/>
  <c r="AG24" i="110" s="1"/>
  <c r="AG25" i="110" s="1"/>
  <c r="AG26" i="110" s="1"/>
  <c r="AG27" i="110" s="1"/>
  <c r="AG28" i="110" s="1"/>
  <c r="AG29" i="110" s="1"/>
  <c r="AG30" i="110" s="1"/>
  <c r="AF22" i="110"/>
  <c r="R10" i="110"/>
  <c r="R9" i="110"/>
  <c r="AB9" i="110" s="1"/>
  <c r="R8" i="110"/>
  <c r="G8" i="110"/>
  <c r="R7" i="110"/>
  <c r="AJ7" i="110" s="1"/>
  <c r="R6" i="110"/>
  <c r="B4" i="110"/>
  <c r="A1" i="110"/>
  <c r="B5" i="110" s="1"/>
  <c r="AG32" i="109"/>
  <c r="AG33" i="109" s="1"/>
  <c r="AG34" i="109" s="1"/>
  <c r="AG35" i="109" s="1"/>
  <c r="AG36" i="109" s="1"/>
  <c r="AG37" i="109" s="1"/>
  <c r="AG38" i="109" s="1"/>
  <c r="AG39" i="109" s="1"/>
  <c r="AG40" i="109" s="1"/>
  <c r="AG41" i="109" s="1"/>
  <c r="AF23" i="109"/>
  <c r="AF24" i="109" s="1"/>
  <c r="AF25" i="109" s="1"/>
  <c r="AF26" i="109" s="1"/>
  <c r="AF27" i="109" s="1"/>
  <c r="AF28" i="109" s="1"/>
  <c r="AF29" i="109" s="1"/>
  <c r="AF30" i="109" s="1"/>
  <c r="AF31" i="109" s="1"/>
  <c r="AF32" i="109" s="1"/>
  <c r="AH22" i="109"/>
  <c r="AH23" i="109" s="1"/>
  <c r="AH24" i="109" s="1"/>
  <c r="AH25" i="109" s="1"/>
  <c r="AH26" i="109" s="1"/>
  <c r="AH27" i="109" s="1"/>
  <c r="AH28" i="109" s="1"/>
  <c r="AH29" i="109" s="1"/>
  <c r="AH30" i="109" s="1"/>
  <c r="AH31" i="109" s="1"/>
  <c r="AG22" i="109"/>
  <c r="AG23" i="109" s="1"/>
  <c r="AG24" i="109" s="1"/>
  <c r="AG25" i="109" s="1"/>
  <c r="AG26" i="109" s="1"/>
  <c r="AG27" i="109" s="1"/>
  <c r="AG28" i="109" s="1"/>
  <c r="AG29" i="109" s="1"/>
  <c r="AG30" i="109" s="1"/>
  <c r="AF22" i="109"/>
  <c r="R12" i="109"/>
  <c r="Z11" i="109"/>
  <c r="R11" i="109"/>
  <c r="AB11" i="109" s="1"/>
  <c r="R10" i="109"/>
  <c r="AB10" i="109" s="1"/>
  <c r="R9" i="109"/>
  <c r="AJ9" i="109" s="1"/>
  <c r="R8" i="109"/>
  <c r="Z8" i="109" s="1"/>
  <c r="G8" i="109"/>
  <c r="R7" i="109"/>
  <c r="AB7" i="109" s="1"/>
  <c r="R6" i="109"/>
  <c r="AB6" i="109" s="1"/>
  <c r="B4" i="109"/>
  <c r="A1" i="109"/>
  <c r="B5" i="109" s="1"/>
  <c r="AB8" i="109" l="1"/>
  <c r="AJ6" i="111"/>
  <c r="AJ8" i="109"/>
  <c r="AJ6" i="110"/>
  <c r="AJ8" i="110"/>
  <c r="Z9" i="109"/>
  <c r="AJ11" i="109"/>
  <c r="AB12" i="109"/>
  <c r="AJ9" i="110"/>
  <c r="AJ10" i="110"/>
  <c r="Z6" i="109"/>
  <c r="AB9" i="109"/>
  <c r="Z14" i="113"/>
  <c r="Z16" i="113"/>
  <c r="Z8" i="113"/>
  <c r="Z15" i="113"/>
  <c r="AJ6" i="113"/>
  <c r="AH51" i="113"/>
  <c r="AH52" i="113" s="1"/>
  <c r="AH53" i="113" s="1"/>
  <c r="AH54" i="113" s="1"/>
  <c r="AH33" i="112"/>
  <c r="AH34" i="112" s="1"/>
  <c r="AH35" i="112" s="1"/>
  <c r="AH36" i="112" s="1"/>
  <c r="AH37" i="112" s="1"/>
  <c r="AH38" i="112" s="1"/>
  <c r="AH39" i="112" s="1"/>
  <c r="AH40" i="112" s="1"/>
  <c r="AH41" i="112" s="1"/>
  <c r="AJ8" i="112"/>
  <c r="AJ6" i="112"/>
  <c r="Z7" i="112"/>
  <c r="AB6" i="112"/>
  <c r="Z8" i="112"/>
  <c r="AB7" i="112"/>
  <c r="Z9" i="112"/>
  <c r="AB9" i="112"/>
  <c r="Z6" i="112"/>
  <c r="Z8" i="111"/>
  <c r="AF33" i="111"/>
  <c r="AF34" i="111" s="1"/>
  <c r="AF35" i="111" s="1"/>
  <c r="AF36" i="111" s="1"/>
  <c r="AF37" i="111" s="1"/>
  <c r="AF38" i="111" s="1"/>
  <c r="AF39" i="111" s="1"/>
  <c r="AF40" i="111" s="1"/>
  <c r="AF41" i="111" s="1"/>
  <c r="AH33" i="111"/>
  <c r="AH34" i="111" s="1"/>
  <c r="AH35" i="111" s="1"/>
  <c r="AH36" i="111" s="1"/>
  <c r="AH37" i="111" s="1"/>
  <c r="AH38" i="111" s="1"/>
  <c r="AH39" i="111" s="1"/>
  <c r="AH40" i="111" s="1"/>
  <c r="AH41" i="111" s="1"/>
  <c r="AJ8" i="111"/>
  <c r="Z7" i="111"/>
  <c r="AJ7" i="111"/>
  <c r="Z6" i="111"/>
  <c r="AB6" i="110"/>
  <c r="Z8" i="110"/>
  <c r="Z10" i="110"/>
  <c r="Z6" i="110"/>
  <c r="AB8" i="110"/>
  <c r="AB10" i="110"/>
  <c r="Z7" i="110"/>
  <c r="AB7" i="110"/>
  <c r="Z9" i="110"/>
  <c r="AF33" i="109"/>
  <c r="AF34" i="109" s="1"/>
  <c r="AF35" i="109" s="1"/>
  <c r="AF36" i="109" s="1"/>
  <c r="AF37" i="109" s="1"/>
  <c r="AF38" i="109" s="1"/>
  <c r="AF39" i="109" s="1"/>
  <c r="AF40" i="109" s="1"/>
  <c r="AF41" i="109" s="1"/>
  <c r="Z12" i="109" s="1"/>
  <c r="Z10" i="109"/>
  <c r="AJ6" i="109"/>
  <c r="AH32" i="109"/>
  <c r="AJ7" i="109"/>
  <c r="Z7" i="109"/>
  <c r="AG32" i="108"/>
  <c r="AG33" i="108" s="1"/>
  <c r="AG34" i="108" s="1"/>
  <c r="AG35" i="108" s="1"/>
  <c r="AG36" i="108" s="1"/>
  <c r="AG37" i="108" s="1"/>
  <c r="AG38" i="108" s="1"/>
  <c r="AG39" i="108" s="1"/>
  <c r="AG40" i="108" s="1"/>
  <c r="AG41" i="108" s="1"/>
  <c r="AH22" i="108"/>
  <c r="AH23" i="108" s="1"/>
  <c r="AH24" i="108" s="1"/>
  <c r="AH25" i="108" s="1"/>
  <c r="AH26" i="108" s="1"/>
  <c r="AH27" i="108" s="1"/>
  <c r="AH28" i="108" s="1"/>
  <c r="AH29" i="108" s="1"/>
  <c r="AH30" i="108" s="1"/>
  <c r="AH31" i="108" s="1"/>
  <c r="AH32" i="108" s="1"/>
  <c r="AH33" i="108" s="1"/>
  <c r="AH34" i="108" s="1"/>
  <c r="AH35" i="108" s="1"/>
  <c r="AH36" i="108" s="1"/>
  <c r="AH37" i="108" s="1"/>
  <c r="AH38" i="108" s="1"/>
  <c r="AH39" i="108" s="1"/>
  <c r="AH40" i="108" s="1"/>
  <c r="AH41" i="108" s="1"/>
  <c r="AG22" i="108"/>
  <c r="AG23" i="108" s="1"/>
  <c r="AG24" i="108" s="1"/>
  <c r="AG25" i="108" s="1"/>
  <c r="AG26" i="108" s="1"/>
  <c r="AG27" i="108" s="1"/>
  <c r="AG28" i="108" s="1"/>
  <c r="AG29" i="108" s="1"/>
  <c r="AG30" i="108" s="1"/>
  <c r="AF22" i="108"/>
  <c r="AF23" i="108" s="1"/>
  <c r="AF24" i="108" s="1"/>
  <c r="AF25" i="108" s="1"/>
  <c r="AF26" i="108" s="1"/>
  <c r="AF27" i="108" s="1"/>
  <c r="AF28" i="108" s="1"/>
  <c r="AF29" i="108" s="1"/>
  <c r="AF30" i="108" s="1"/>
  <c r="AF31" i="108" s="1"/>
  <c r="AF32" i="108" s="1"/>
  <c r="R12" i="108"/>
  <c r="R11" i="108"/>
  <c r="AB11" i="108" s="1"/>
  <c r="AO10" i="108"/>
  <c r="R10" i="108"/>
  <c r="R9" i="108"/>
  <c r="AJ9" i="108" s="1"/>
  <c r="R8" i="108"/>
  <c r="AJ8" i="108" s="1"/>
  <c r="G8" i="108"/>
  <c r="R7" i="108"/>
  <c r="AJ7" i="108" s="1"/>
  <c r="R6" i="108"/>
  <c r="B4" i="108"/>
  <c r="A1" i="108"/>
  <c r="B5" i="108" s="1"/>
  <c r="AJ12" i="108" l="1"/>
  <c r="AJ6" i="108"/>
  <c r="AB6" i="108"/>
  <c r="Z9" i="108"/>
  <c r="AJ10" i="108"/>
  <c r="Z7" i="108"/>
  <c r="AB7" i="108"/>
  <c r="AJ11" i="108"/>
  <c r="AH55" i="113"/>
  <c r="AH56" i="113" s="1"/>
  <c r="AJ8" i="113"/>
  <c r="AH33" i="109"/>
  <c r="AH34" i="109" s="1"/>
  <c r="AH35" i="109" s="1"/>
  <c r="AH36" i="109" s="1"/>
  <c r="AH37" i="109" s="1"/>
  <c r="AH38" i="109" s="1"/>
  <c r="AH39" i="109" s="1"/>
  <c r="AH40" i="109" s="1"/>
  <c r="AH41" i="109" s="1"/>
  <c r="AJ12" i="109" s="1"/>
  <c r="AJ10" i="109"/>
  <c r="Z6" i="108"/>
  <c r="AF33" i="108"/>
  <c r="AF34" i="108" s="1"/>
  <c r="AF35" i="108" s="1"/>
  <c r="AF36" i="108" s="1"/>
  <c r="AF37" i="108" s="1"/>
  <c r="AF38" i="108" s="1"/>
  <c r="AF39" i="108" s="1"/>
  <c r="AF40" i="108" s="1"/>
  <c r="AF41" i="108" s="1"/>
  <c r="Z12" i="108" s="1"/>
  <c r="Z8" i="108"/>
  <c r="Z10" i="108"/>
  <c r="AB8" i="108"/>
  <c r="AB10" i="108"/>
  <c r="AB12" i="108"/>
  <c r="AB9" i="108"/>
  <c r="Z11" i="108"/>
  <c r="G9" i="107"/>
  <c r="AG32" i="107"/>
  <c r="AG33" i="107" s="1"/>
  <c r="AG34" i="107" s="1"/>
  <c r="AG35" i="107" s="1"/>
  <c r="AG36" i="107" s="1"/>
  <c r="AG37" i="107" s="1"/>
  <c r="AG38" i="107" s="1"/>
  <c r="AG39" i="107" s="1"/>
  <c r="AG40" i="107" s="1"/>
  <c r="AG41" i="107" s="1"/>
  <c r="AH22" i="107"/>
  <c r="AH23" i="107" s="1"/>
  <c r="AH24" i="107" s="1"/>
  <c r="AH25" i="107" s="1"/>
  <c r="AH26" i="107" s="1"/>
  <c r="AH27" i="107" s="1"/>
  <c r="AH28" i="107" s="1"/>
  <c r="AH29" i="107" s="1"/>
  <c r="AH30" i="107" s="1"/>
  <c r="AH31" i="107" s="1"/>
  <c r="AG22" i="107"/>
  <c r="AG23" i="107" s="1"/>
  <c r="AG24" i="107" s="1"/>
  <c r="AG25" i="107" s="1"/>
  <c r="AG26" i="107" s="1"/>
  <c r="AG27" i="107" s="1"/>
  <c r="AG28" i="107" s="1"/>
  <c r="AG29" i="107" s="1"/>
  <c r="AG30" i="107" s="1"/>
  <c r="AF22" i="107"/>
  <c r="AF23" i="107" s="1"/>
  <c r="AF24" i="107" s="1"/>
  <c r="AF25" i="107" s="1"/>
  <c r="AF26" i="107" s="1"/>
  <c r="AF27" i="107" s="1"/>
  <c r="AF28" i="107" s="1"/>
  <c r="AF29" i="107" s="1"/>
  <c r="AF30" i="107" s="1"/>
  <c r="AF31" i="107" s="1"/>
  <c r="AF32" i="107" s="1"/>
  <c r="AF33" i="107" s="1"/>
  <c r="AF34" i="107" s="1"/>
  <c r="AF35" i="107" s="1"/>
  <c r="AF36" i="107" s="1"/>
  <c r="AF37" i="107" s="1"/>
  <c r="AF38" i="107" s="1"/>
  <c r="AF39" i="107" s="1"/>
  <c r="AF40" i="107" s="1"/>
  <c r="AF41" i="107" s="1"/>
  <c r="R10" i="107"/>
  <c r="AJ9" i="107"/>
  <c r="AB9" i="107"/>
  <c r="R9" i="107"/>
  <c r="Z9" i="107" s="1"/>
  <c r="AB8" i="107"/>
  <c r="R8" i="107"/>
  <c r="R7" i="107"/>
  <c r="AB7" i="107" s="1"/>
  <c r="R6" i="107"/>
  <c r="AB6" i="107" s="1"/>
  <c r="B4" i="107"/>
  <c r="A1" i="107"/>
  <c r="B5" i="107" s="1"/>
  <c r="AG32" i="106"/>
  <c r="AG33" i="106" s="1"/>
  <c r="AG34" i="106" s="1"/>
  <c r="AG35" i="106" s="1"/>
  <c r="AG36" i="106" s="1"/>
  <c r="AG37" i="106" s="1"/>
  <c r="AG38" i="106" s="1"/>
  <c r="AG39" i="106" s="1"/>
  <c r="AG40" i="106" s="1"/>
  <c r="AG41" i="106" s="1"/>
  <c r="AH22" i="106"/>
  <c r="AH23" i="106" s="1"/>
  <c r="AH24" i="106" s="1"/>
  <c r="AH25" i="106" s="1"/>
  <c r="AH26" i="106" s="1"/>
  <c r="AH27" i="106" s="1"/>
  <c r="AH28" i="106" s="1"/>
  <c r="AH29" i="106" s="1"/>
  <c r="AH30" i="106" s="1"/>
  <c r="AH31" i="106" s="1"/>
  <c r="AH32" i="106" s="1"/>
  <c r="AG22" i="106"/>
  <c r="AG23" i="106" s="1"/>
  <c r="AG24" i="106" s="1"/>
  <c r="AG25" i="106" s="1"/>
  <c r="AG26" i="106" s="1"/>
  <c r="AG27" i="106" s="1"/>
  <c r="AG28" i="106" s="1"/>
  <c r="AG29" i="106" s="1"/>
  <c r="AG30" i="106" s="1"/>
  <c r="AF22" i="106"/>
  <c r="AF23" i="106" s="1"/>
  <c r="AF24" i="106" s="1"/>
  <c r="AF25" i="106" s="1"/>
  <c r="AF26" i="106" s="1"/>
  <c r="AF27" i="106" s="1"/>
  <c r="AF28" i="106" s="1"/>
  <c r="AF29" i="106" s="1"/>
  <c r="AF30" i="106" s="1"/>
  <c r="AF31" i="106" s="1"/>
  <c r="AF32" i="106" s="1"/>
  <c r="R10" i="106"/>
  <c r="AB10" i="106" s="1"/>
  <c r="AJ9" i="106"/>
  <c r="R9" i="106"/>
  <c r="AB9" i="106" s="1"/>
  <c r="AO8" i="106"/>
  <c r="R8" i="106"/>
  <c r="R7" i="106"/>
  <c r="AJ7" i="106" s="1"/>
  <c r="R6" i="106"/>
  <c r="AB6" i="106" s="1"/>
  <c r="B4" i="106"/>
  <c r="A1" i="106"/>
  <c r="B5" i="106" s="1"/>
  <c r="AJ7" i="107" l="1"/>
  <c r="Z7" i="106"/>
  <c r="Z9" i="106"/>
  <c r="AB10" i="107"/>
  <c r="AH57" i="113"/>
  <c r="AJ14" i="113"/>
  <c r="AJ16" i="113"/>
  <c r="AJ6" i="107"/>
  <c r="AH32" i="107"/>
  <c r="AH33" i="107" s="1"/>
  <c r="AH34" i="107" s="1"/>
  <c r="AH35" i="107" s="1"/>
  <c r="AH36" i="107" s="1"/>
  <c r="AH37" i="107" s="1"/>
  <c r="AH38" i="107" s="1"/>
  <c r="AH39" i="107" s="1"/>
  <c r="AH40" i="107" s="1"/>
  <c r="AH41" i="107" s="1"/>
  <c r="AJ10" i="107" s="1"/>
  <c r="AJ8" i="107"/>
  <c r="Z6" i="107"/>
  <c r="Z8" i="107"/>
  <c r="Z10" i="107"/>
  <c r="Z7" i="107"/>
  <c r="AJ8" i="106"/>
  <c r="AF33" i="106"/>
  <c r="AF34" i="106" s="1"/>
  <c r="AF35" i="106" s="1"/>
  <c r="AF36" i="106" s="1"/>
  <c r="AF37" i="106" s="1"/>
  <c r="AF38" i="106" s="1"/>
  <c r="AF39" i="106" s="1"/>
  <c r="AF40" i="106" s="1"/>
  <c r="AF41" i="106" s="1"/>
  <c r="Z10" i="106" s="1"/>
  <c r="Z6" i="106"/>
  <c r="AH33" i="106"/>
  <c r="AH34" i="106" s="1"/>
  <c r="AH35" i="106" s="1"/>
  <c r="AH36" i="106" s="1"/>
  <c r="AH37" i="106" s="1"/>
  <c r="AH38" i="106" s="1"/>
  <c r="AH39" i="106" s="1"/>
  <c r="AH40" i="106" s="1"/>
  <c r="AH41" i="106" s="1"/>
  <c r="AJ10" i="106" s="1"/>
  <c r="AJ6" i="106"/>
  <c r="AB8" i="106"/>
  <c r="Z8" i="106"/>
  <c r="AB7" i="106"/>
  <c r="AG32" i="105"/>
  <c r="AG33" i="105" s="1"/>
  <c r="AG34" i="105" s="1"/>
  <c r="AG35" i="105" s="1"/>
  <c r="AG36" i="105" s="1"/>
  <c r="AG37" i="105" s="1"/>
  <c r="AG38" i="105" s="1"/>
  <c r="AG39" i="105" s="1"/>
  <c r="AG40" i="105" s="1"/>
  <c r="AG41" i="105" s="1"/>
  <c r="AH23" i="105"/>
  <c r="AH24" i="105" s="1"/>
  <c r="AH25" i="105" s="1"/>
  <c r="AH26" i="105" s="1"/>
  <c r="AH27" i="105" s="1"/>
  <c r="AH28" i="105" s="1"/>
  <c r="AH29" i="105" s="1"/>
  <c r="AH30" i="105" s="1"/>
  <c r="AH31" i="105" s="1"/>
  <c r="AH32" i="105" s="1"/>
  <c r="AH22" i="105"/>
  <c r="AG22" i="105"/>
  <c r="AG23" i="105" s="1"/>
  <c r="AG24" i="105" s="1"/>
  <c r="AG25" i="105" s="1"/>
  <c r="AG26" i="105" s="1"/>
  <c r="AG27" i="105" s="1"/>
  <c r="AG28" i="105" s="1"/>
  <c r="AG29" i="105" s="1"/>
  <c r="AG30" i="105" s="1"/>
  <c r="AF22" i="105"/>
  <c r="AF23" i="105" s="1"/>
  <c r="AF24" i="105" s="1"/>
  <c r="AF25" i="105" s="1"/>
  <c r="AF26" i="105" s="1"/>
  <c r="AF27" i="105" s="1"/>
  <c r="AF28" i="105" s="1"/>
  <c r="AF29" i="105" s="1"/>
  <c r="AF30" i="105" s="1"/>
  <c r="AF31" i="105" s="1"/>
  <c r="AF32" i="105" s="1"/>
  <c r="R10" i="105"/>
  <c r="R9" i="105"/>
  <c r="AB9" i="105" s="1"/>
  <c r="AO8" i="105"/>
  <c r="R8" i="105"/>
  <c r="G8" i="105"/>
  <c r="R7" i="105"/>
  <c r="AJ7" i="105" s="1"/>
  <c r="R6" i="105"/>
  <c r="AB6" i="105" s="1"/>
  <c r="B4" i="105"/>
  <c r="A1" i="105"/>
  <c r="B5" i="105" s="1"/>
  <c r="AJ9" i="105" l="1"/>
  <c r="Z7" i="105"/>
  <c r="AB7" i="105"/>
  <c r="AJ8" i="105"/>
  <c r="AH58" i="113"/>
  <c r="AH59" i="113" s="1"/>
  <c r="AJ10" i="113" s="1"/>
  <c r="AJ15" i="113"/>
  <c r="Z6" i="105"/>
  <c r="AF33" i="105"/>
  <c r="AF34" i="105" s="1"/>
  <c r="AF35" i="105" s="1"/>
  <c r="AF36" i="105" s="1"/>
  <c r="AF37" i="105" s="1"/>
  <c r="AF38" i="105" s="1"/>
  <c r="AF39" i="105" s="1"/>
  <c r="AF40" i="105" s="1"/>
  <c r="AF41" i="105" s="1"/>
  <c r="Z10" i="105" s="1"/>
  <c r="AH33" i="105"/>
  <c r="AH34" i="105" s="1"/>
  <c r="AH35" i="105" s="1"/>
  <c r="AH36" i="105" s="1"/>
  <c r="AH37" i="105" s="1"/>
  <c r="AH38" i="105" s="1"/>
  <c r="AH39" i="105" s="1"/>
  <c r="AH40" i="105" s="1"/>
  <c r="AH41" i="105" s="1"/>
  <c r="AJ10" i="105" s="1"/>
  <c r="AJ6" i="105"/>
  <c r="Z8" i="105"/>
  <c r="AB8" i="105"/>
  <c r="AB10" i="105"/>
  <c r="Z9" i="105"/>
  <c r="R8" i="103"/>
  <c r="AJ8" i="103" s="1"/>
  <c r="R8" i="104"/>
  <c r="AJ8" i="104" s="1"/>
  <c r="R9" i="104"/>
  <c r="AB9" i="104" s="1"/>
  <c r="AG32" i="104"/>
  <c r="AG33" i="104" s="1"/>
  <c r="AG34" i="104" s="1"/>
  <c r="AG35" i="104" s="1"/>
  <c r="AG36" i="104" s="1"/>
  <c r="AG37" i="104" s="1"/>
  <c r="AG38" i="104" s="1"/>
  <c r="AG39" i="104" s="1"/>
  <c r="AG40" i="104" s="1"/>
  <c r="AG41" i="104" s="1"/>
  <c r="AF24" i="104"/>
  <c r="AF25" i="104" s="1"/>
  <c r="AF26" i="104" s="1"/>
  <c r="AF27" i="104" s="1"/>
  <c r="AF28" i="104" s="1"/>
  <c r="AF29" i="104" s="1"/>
  <c r="AF30" i="104" s="1"/>
  <c r="AF31" i="104" s="1"/>
  <c r="AF32" i="104" s="1"/>
  <c r="AF33" i="104" s="1"/>
  <c r="AF34" i="104" s="1"/>
  <c r="AF35" i="104" s="1"/>
  <c r="AF36" i="104" s="1"/>
  <c r="AF37" i="104" s="1"/>
  <c r="AF38" i="104" s="1"/>
  <c r="AF39" i="104" s="1"/>
  <c r="AF40" i="104" s="1"/>
  <c r="AF41" i="104" s="1"/>
  <c r="AG23" i="104"/>
  <c r="AG24" i="104" s="1"/>
  <c r="AG25" i="104" s="1"/>
  <c r="AG26" i="104" s="1"/>
  <c r="AG27" i="104" s="1"/>
  <c r="AG28" i="104" s="1"/>
  <c r="AG29" i="104" s="1"/>
  <c r="AG30" i="104" s="1"/>
  <c r="AF23" i="104"/>
  <c r="AH22" i="104"/>
  <c r="AH23" i="104" s="1"/>
  <c r="AH24" i="104" s="1"/>
  <c r="AH25" i="104" s="1"/>
  <c r="AH26" i="104" s="1"/>
  <c r="AH27" i="104" s="1"/>
  <c r="AH28" i="104" s="1"/>
  <c r="AH29" i="104" s="1"/>
  <c r="AH30" i="104" s="1"/>
  <c r="AH31" i="104" s="1"/>
  <c r="AG22" i="104"/>
  <c r="AF22" i="104"/>
  <c r="R12" i="104"/>
  <c r="R11" i="104"/>
  <c r="Z11" i="104" s="1"/>
  <c r="R10" i="104"/>
  <c r="Z10" i="104" s="1"/>
  <c r="G8" i="104"/>
  <c r="R7" i="104"/>
  <c r="AJ7" i="104" s="1"/>
  <c r="R6" i="104"/>
  <c r="AB6" i="104" s="1"/>
  <c r="B4" i="104"/>
  <c r="A1" i="104"/>
  <c r="B5" i="104" s="1"/>
  <c r="R9" i="103"/>
  <c r="AJ9" i="103" s="1"/>
  <c r="AG32" i="103"/>
  <c r="AG33" i="103" s="1"/>
  <c r="AG34" i="103" s="1"/>
  <c r="AG35" i="103" s="1"/>
  <c r="AG36" i="103" s="1"/>
  <c r="AG37" i="103" s="1"/>
  <c r="AG38" i="103" s="1"/>
  <c r="AG39" i="103" s="1"/>
  <c r="AG40" i="103" s="1"/>
  <c r="AG41" i="103" s="1"/>
  <c r="AF23" i="103"/>
  <c r="AF24" i="103" s="1"/>
  <c r="AF25" i="103" s="1"/>
  <c r="AF26" i="103" s="1"/>
  <c r="AF27" i="103" s="1"/>
  <c r="AF28" i="103" s="1"/>
  <c r="AF29" i="103" s="1"/>
  <c r="AF30" i="103" s="1"/>
  <c r="AF31" i="103" s="1"/>
  <c r="AF32" i="103" s="1"/>
  <c r="AF33" i="103" s="1"/>
  <c r="AF34" i="103" s="1"/>
  <c r="AF35" i="103" s="1"/>
  <c r="AF36" i="103" s="1"/>
  <c r="AF37" i="103" s="1"/>
  <c r="AF38" i="103" s="1"/>
  <c r="AF39" i="103" s="1"/>
  <c r="AF40" i="103" s="1"/>
  <c r="AF41" i="103" s="1"/>
  <c r="AH22" i="103"/>
  <c r="AH23" i="103" s="1"/>
  <c r="AH24" i="103" s="1"/>
  <c r="AH25" i="103" s="1"/>
  <c r="AH26" i="103" s="1"/>
  <c r="AH27" i="103" s="1"/>
  <c r="AH28" i="103" s="1"/>
  <c r="AH29" i="103" s="1"/>
  <c r="AH30" i="103" s="1"/>
  <c r="AH31" i="103" s="1"/>
  <c r="AH32" i="103" s="1"/>
  <c r="AH33" i="103" s="1"/>
  <c r="AH34" i="103" s="1"/>
  <c r="AH35" i="103" s="1"/>
  <c r="AH36" i="103" s="1"/>
  <c r="AH37" i="103" s="1"/>
  <c r="AH38" i="103" s="1"/>
  <c r="AH39" i="103" s="1"/>
  <c r="AH40" i="103" s="1"/>
  <c r="AH41" i="103" s="1"/>
  <c r="AG22" i="103"/>
  <c r="AG23" i="103" s="1"/>
  <c r="AG24" i="103" s="1"/>
  <c r="AG25" i="103" s="1"/>
  <c r="AG26" i="103" s="1"/>
  <c r="AG27" i="103" s="1"/>
  <c r="AG28" i="103" s="1"/>
  <c r="AG29" i="103" s="1"/>
  <c r="AG30" i="103" s="1"/>
  <c r="AF22" i="103"/>
  <c r="R12" i="103"/>
  <c r="AJ12" i="103" s="1"/>
  <c r="R11" i="103"/>
  <c r="Z11" i="103" s="1"/>
  <c r="AO10" i="103"/>
  <c r="R10" i="103"/>
  <c r="AJ10" i="103" s="1"/>
  <c r="G8" i="103"/>
  <c r="R7" i="103"/>
  <c r="AJ7" i="103" s="1"/>
  <c r="R6" i="103"/>
  <c r="AJ6" i="103" s="1"/>
  <c r="B4" i="103"/>
  <c r="A1" i="103"/>
  <c r="B5" i="103" s="1"/>
  <c r="AG32" i="102"/>
  <c r="AG33" i="102" s="1"/>
  <c r="AG34" i="102" s="1"/>
  <c r="AG35" i="102" s="1"/>
  <c r="AG36" i="102" s="1"/>
  <c r="AG37" i="102" s="1"/>
  <c r="AG38" i="102" s="1"/>
  <c r="AG39" i="102" s="1"/>
  <c r="AG40" i="102" s="1"/>
  <c r="AG41" i="102" s="1"/>
  <c r="AH23" i="102"/>
  <c r="AH24" i="102" s="1"/>
  <c r="AH25" i="102" s="1"/>
  <c r="AH26" i="102" s="1"/>
  <c r="AH27" i="102" s="1"/>
  <c r="AH28" i="102" s="1"/>
  <c r="AH29" i="102" s="1"/>
  <c r="AH30" i="102" s="1"/>
  <c r="AH31" i="102" s="1"/>
  <c r="AH32" i="102" s="1"/>
  <c r="AF23" i="102"/>
  <c r="AF24" i="102" s="1"/>
  <c r="AF25" i="102" s="1"/>
  <c r="AF26" i="102" s="1"/>
  <c r="AF27" i="102" s="1"/>
  <c r="AF28" i="102" s="1"/>
  <c r="AF29" i="102" s="1"/>
  <c r="AF30" i="102" s="1"/>
  <c r="AF31" i="102" s="1"/>
  <c r="AF32" i="102" s="1"/>
  <c r="AH22" i="102"/>
  <c r="AG22" i="102"/>
  <c r="AG23" i="102" s="1"/>
  <c r="AG24" i="102" s="1"/>
  <c r="AG25" i="102" s="1"/>
  <c r="AG26" i="102" s="1"/>
  <c r="AG27" i="102" s="1"/>
  <c r="AG28" i="102" s="1"/>
  <c r="AG29" i="102" s="1"/>
  <c r="AG30" i="102" s="1"/>
  <c r="AF22" i="102"/>
  <c r="R10" i="102"/>
  <c r="R9" i="102"/>
  <c r="AB9" i="102" s="1"/>
  <c r="AO8" i="102"/>
  <c r="R8" i="102"/>
  <c r="G8" i="102"/>
  <c r="AJ7" i="102"/>
  <c r="R7" i="102"/>
  <c r="Z7" i="102" s="1"/>
  <c r="R6" i="102"/>
  <c r="AB6" i="102" s="1"/>
  <c r="B4" i="102"/>
  <c r="A1" i="102"/>
  <c r="B5" i="102" s="1"/>
  <c r="AJ9" i="102" l="1"/>
  <c r="Z8" i="102"/>
  <c r="AB7" i="102"/>
  <c r="Z8" i="103"/>
  <c r="AB8" i="103"/>
  <c r="Z8" i="104"/>
  <c r="AB8" i="104"/>
  <c r="AJ9" i="104"/>
  <c r="AJ11" i="104"/>
  <c r="Z9" i="104"/>
  <c r="AB12" i="104"/>
  <c r="AB10" i="104"/>
  <c r="AB11" i="104"/>
  <c r="AJ6" i="104"/>
  <c r="AH32" i="104"/>
  <c r="Z12" i="104"/>
  <c r="Z6" i="104"/>
  <c r="Z7" i="104"/>
  <c r="AB7" i="104"/>
  <c r="Z9" i="103"/>
  <c r="AB9" i="103"/>
  <c r="Z12" i="103"/>
  <c r="AB11" i="103"/>
  <c r="AJ11" i="103"/>
  <c r="Z6" i="103"/>
  <c r="AB6" i="103"/>
  <c r="Z10" i="103"/>
  <c r="AB10" i="103"/>
  <c r="AB12" i="103"/>
  <c r="Z7" i="103"/>
  <c r="AB7" i="103"/>
  <c r="AJ10" i="102"/>
  <c r="AF33" i="102"/>
  <c r="AF34" i="102" s="1"/>
  <c r="AF35" i="102" s="1"/>
  <c r="AF36" i="102" s="1"/>
  <c r="AF37" i="102" s="1"/>
  <c r="AF38" i="102" s="1"/>
  <c r="AF39" i="102" s="1"/>
  <c r="AF40" i="102" s="1"/>
  <c r="AF41" i="102" s="1"/>
  <c r="Z6" i="102"/>
  <c r="AH33" i="102"/>
  <c r="AH34" i="102" s="1"/>
  <c r="AH35" i="102" s="1"/>
  <c r="AH36" i="102" s="1"/>
  <c r="AH37" i="102" s="1"/>
  <c r="AH38" i="102" s="1"/>
  <c r="AH39" i="102" s="1"/>
  <c r="AH40" i="102" s="1"/>
  <c r="AH41" i="102" s="1"/>
  <c r="AJ6" i="102"/>
  <c r="AB8" i="102"/>
  <c r="Z10" i="102"/>
  <c r="AJ8" i="102"/>
  <c r="AB10" i="102"/>
  <c r="Z9" i="102"/>
  <c r="AG32" i="101"/>
  <c r="AG33" i="101" s="1"/>
  <c r="AG34" i="101" s="1"/>
  <c r="AG35" i="101" s="1"/>
  <c r="AG36" i="101" s="1"/>
  <c r="AG37" i="101" s="1"/>
  <c r="AG38" i="101" s="1"/>
  <c r="AG39" i="101" s="1"/>
  <c r="AG40" i="101" s="1"/>
  <c r="AG41" i="101" s="1"/>
  <c r="AH22" i="101"/>
  <c r="AH23" i="101" s="1"/>
  <c r="AH24" i="101" s="1"/>
  <c r="AH25" i="101" s="1"/>
  <c r="AH26" i="101" s="1"/>
  <c r="AH27" i="101" s="1"/>
  <c r="AH28" i="101" s="1"/>
  <c r="AH29" i="101" s="1"/>
  <c r="AH30" i="101" s="1"/>
  <c r="AH31" i="101" s="1"/>
  <c r="AG22" i="101"/>
  <c r="AG23" i="101" s="1"/>
  <c r="AG24" i="101" s="1"/>
  <c r="AG25" i="101" s="1"/>
  <c r="AG26" i="101" s="1"/>
  <c r="AG27" i="101" s="1"/>
  <c r="AG28" i="101" s="1"/>
  <c r="AG29" i="101" s="1"/>
  <c r="AG30" i="101" s="1"/>
  <c r="AF22" i="101"/>
  <c r="AF23" i="101" s="1"/>
  <c r="AF24" i="101" s="1"/>
  <c r="AF25" i="101" s="1"/>
  <c r="AF26" i="101" s="1"/>
  <c r="AF27" i="101" s="1"/>
  <c r="AF28" i="101" s="1"/>
  <c r="AF29" i="101" s="1"/>
  <c r="AF30" i="101" s="1"/>
  <c r="AF31" i="101" s="1"/>
  <c r="R10" i="101"/>
  <c r="R9" i="101"/>
  <c r="AJ9" i="101" s="1"/>
  <c r="AO8" i="101"/>
  <c r="R8" i="101"/>
  <c r="AB8" i="101" s="1"/>
  <c r="R7" i="101"/>
  <c r="Z7" i="101" s="1"/>
  <c r="R6" i="101"/>
  <c r="AB6" i="101" s="1"/>
  <c r="B4" i="101"/>
  <c r="A1" i="101"/>
  <c r="B5" i="101" s="1"/>
  <c r="AJ10" i="104" l="1"/>
  <c r="AH33" i="104"/>
  <c r="AH34" i="104" s="1"/>
  <c r="AH35" i="104" s="1"/>
  <c r="AH36" i="104" s="1"/>
  <c r="AH37" i="104" s="1"/>
  <c r="AH38" i="104" s="1"/>
  <c r="AH39" i="104" s="1"/>
  <c r="AH40" i="104" s="1"/>
  <c r="AH41" i="104" s="1"/>
  <c r="AJ12" i="104" s="1"/>
  <c r="Z8" i="101"/>
  <c r="AF32" i="101"/>
  <c r="AF33" i="101" s="1"/>
  <c r="AF34" i="101" s="1"/>
  <c r="AF35" i="101" s="1"/>
  <c r="AF36" i="101" s="1"/>
  <c r="AF37" i="101" s="1"/>
  <c r="AF38" i="101" s="1"/>
  <c r="AF39" i="101" s="1"/>
  <c r="AF40" i="101" s="1"/>
  <c r="AF41" i="101" s="1"/>
  <c r="AH32" i="101"/>
  <c r="AJ8" i="101"/>
  <c r="Z10" i="101"/>
  <c r="AB10" i="101"/>
  <c r="AB7" i="101"/>
  <c r="AJ7" i="101"/>
  <c r="Z9" i="101"/>
  <c r="AB9" i="101"/>
  <c r="AO8" i="100"/>
  <c r="R10" i="100"/>
  <c r="R8" i="100"/>
  <c r="AB8" i="100" l="1"/>
  <c r="AJ6" i="101"/>
  <c r="AH33" i="101"/>
  <c r="AH34" i="101" s="1"/>
  <c r="AH35" i="101" s="1"/>
  <c r="AH36" i="101" s="1"/>
  <c r="AH37" i="101" s="1"/>
  <c r="AH38" i="101" s="1"/>
  <c r="AH39" i="101" s="1"/>
  <c r="AH40" i="101" s="1"/>
  <c r="AH41" i="101" s="1"/>
  <c r="AJ10" i="101" s="1"/>
  <c r="Z6" i="101"/>
  <c r="AG32" i="100"/>
  <c r="AG33" i="100" s="1"/>
  <c r="AG34" i="100" s="1"/>
  <c r="AG35" i="100" s="1"/>
  <c r="AG36" i="100" s="1"/>
  <c r="AG37" i="100" s="1"/>
  <c r="AG38" i="100" s="1"/>
  <c r="AG39" i="100" s="1"/>
  <c r="AG40" i="100" s="1"/>
  <c r="AH22" i="100"/>
  <c r="AH23" i="100" s="1"/>
  <c r="AH24" i="100" s="1"/>
  <c r="AH25" i="100" s="1"/>
  <c r="AH26" i="100" s="1"/>
  <c r="AH27" i="100" s="1"/>
  <c r="AH28" i="100" s="1"/>
  <c r="AH29" i="100" s="1"/>
  <c r="AH30" i="100" s="1"/>
  <c r="AH31" i="100" s="1"/>
  <c r="AH32" i="100" s="1"/>
  <c r="AG22" i="100"/>
  <c r="AG23" i="100" s="1"/>
  <c r="AG24" i="100" s="1"/>
  <c r="AG25" i="100" s="1"/>
  <c r="AG26" i="100" s="1"/>
  <c r="AG27" i="100" s="1"/>
  <c r="AG28" i="100" s="1"/>
  <c r="AG29" i="100" s="1"/>
  <c r="AG30" i="100" s="1"/>
  <c r="AF22" i="100"/>
  <c r="AF23" i="100" s="1"/>
  <c r="AF24" i="100" s="1"/>
  <c r="AF25" i="100" s="1"/>
  <c r="AF26" i="100" s="1"/>
  <c r="AF27" i="100" s="1"/>
  <c r="AF28" i="100" s="1"/>
  <c r="AF29" i="100" s="1"/>
  <c r="AF30" i="100" s="1"/>
  <c r="AF31" i="100" s="1"/>
  <c r="R9" i="100"/>
  <c r="G8" i="100"/>
  <c r="R7" i="100"/>
  <c r="R6" i="100"/>
  <c r="B4" i="100"/>
  <c r="A1" i="100"/>
  <c r="B5" i="100" s="1"/>
  <c r="AF32" i="100" l="1"/>
  <c r="Z8" i="100"/>
  <c r="AJ7" i="100"/>
  <c r="Z7" i="100"/>
  <c r="AB7" i="100"/>
  <c r="AJ8" i="100"/>
  <c r="AJ9" i="100"/>
  <c r="Z9" i="100"/>
  <c r="AB9" i="100"/>
  <c r="AB6" i="100"/>
  <c r="AJ6" i="100"/>
  <c r="Z6" i="100"/>
  <c r="AG41" i="100"/>
  <c r="AB10" i="100" s="1"/>
  <c r="AH33" i="100"/>
  <c r="AH34" i="100" s="1"/>
  <c r="AH35" i="100" s="1"/>
  <c r="AH36" i="100" s="1"/>
  <c r="AH37" i="100" s="1"/>
  <c r="AH38" i="100" s="1"/>
  <c r="AH39" i="100" s="1"/>
  <c r="AH40" i="100" s="1"/>
  <c r="AF33" i="100"/>
  <c r="AF34" i="100" s="1"/>
  <c r="AF35" i="100" s="1"/>
  <c r="AF36" i="100" s="1"/>
  <c r="AF37" i="100" s="1"/>
  <c r="AF38" i="100" s="1"/>
  <c r="AF39" i="100" s="1"/>
  <c r="AF40" i="100" s="1"/>
  <c r="AH41" i="100" l="1"/>
  <c r="AJ10" i="100" s="1"/>
  <c r="AF41" i="100"/>
  <c r="Z10" i="100" s="1"/>
  <c r="R10" i="96"/>
  <c r="AG32" i="96" l="1"/>
  <c r="AG33" i="96" s="1"/>
  <c r="AG34" i="96" s="1"/>
  <c r="AG35" i="96" s="1"/>
  <c r="AG36" i="96" s="1"/>
  <c r="AG37" i="96" s="1"/>
  <c r="AG38" i="96" s="1"/>
  <c r="AG39" i="96" s="1"/>
  <c r="AG40" i="96" s="1"/>
  <c r="AG41" i="96" s="1"/>
  <c r="AB10" i="96" s="1"/>
  <c r="AG23" i="96"/>
  <c r="AG24" i="96" s="1"/>
  <c r="AG25" i="96" s="1"/>
  <c r="AG26" i="96" s="1"/>
  <c r="AG27" i="96" s="1"/>
  <c r="AG28" i="96" s="1"/>
  <c r="AG29" i="96" s="1"/>
  <c r="AG30" i="96" s="1"/>
  <c r="AF23" i="96"/>
  <c r="AF24" i="96" s="1"/>
  <c r="AF25" i="96" s="1"/>
  <c r="AF26" i="96" s="1"/>
  <c r="AF27" i="96" s="1"/>
  <c r="AF28" i="96" s="1"/>
  <c r="AF29" i="96" s="1"/>
  <c r="AF30" i="96" s="1"/>
  <c r="AF31" i="96" s="1"/>
  <c r="AF32" i="96" s="1"/>
  <c r="AF33" i="96" s="1"/>
  <c r="AF34" i="96" s="1"/>
  <c r="AF35" i="96" s="1"/>
  <c r="AF36" i="96" s="1"/>
  <c r="AF37" i="96" s="1"/>
  <c r="AF38" i="96" s="1"/>
  <c r="AF39" i="96" s="1"/>
  <c r="AF40" i="96" s="1"/>
  <c r="AF41" i="96" s="1"/>
  <c r="Z10" i="96" s="1"/>
  <c r="AH22" i="96"/>
  <c r="AH23" i="96" s="1"/>
  <c r="AH24" i="96" s="1"/>
  <c r="AH25" i="96" s="1"/>
  <c r="AH26" i="96" s="1"/>
  <c r="AH27" i="96" s="1"/>
  <c r="AH28" i="96" s="1"/>
  <c r="AH29" i="96" s="1"/>
  <c r="AH30" i="96" s="1"/>
  <c r="AH31" i="96" s="1"/>
  <c r="AH32" i="96" s="1"/>
  <c r="AH33" i="96" s="1"/>
  <c r="AH34" i="96" s="1"/>
  <c r="AH35" i="96" s="1"/>
  <c r="AH36" i="96" s="1"/>
  <c r="AH37" i="96" s="1"/>
  <c r="AH38" i="96" s="1"/>
  <c r="AH39" i="96" s="1"/>
  <c r="AH40" i="96" s="1"/>
  <c r="AH41" i="96" s="1"/>
  <c r="AJ10" i="96" s="1"/>
  <c r="AG22" i="96"/>
  <c r="AF22" i="96"/>
  <c r="R9" i="96"/>
  <c r="AB9" i="96" s="1"/>
  <c r="R8" i="96"/>
  <c r="G8" i="96"/>
  <c r="R7" i="96"/>
  <c r="AJ7" i="96" s="1"/>
  <c r="R6" i="96"/>
  <c r="B4" i="96"/>
  <c r="A1" i="96"/>
  <c r="B5" i="96" s="1"/>
  <c r="AJ6" i="96" l="1"/>
  <c r="AJ8" i="96"/>
  <c r="AJ9" i="96"/>
  <c r="AB6" i="96"/>
  <c r="Z6" i="96"/>
  <c r="Z8" i="96"/>
  <c r="AB8" i="96"/>
  <c r="Z7" i="96"/>
  <c r="AB7" i="96"/>
  <c r="Z9" i="96"/>
  <c r="G9" i="95"/>
  <c r="AG32" i="95" l="1"/>
  <c r="AG33" i="95" s="1"/>
  <c r="AG34" i="95" s="1"/>
  <c r="AG35" i="95" s="1"/>
  <c r="AG36" i="95" s="1"/>
  <c r="AG37" i="95" s="1"/>
  <c r="AG38" i="95" s="1"/>
  <c r="AG39" i="95" s="1"/>
  <c r="AG40" i="95" s="1"/>
  <c r="AG41" i="95" s="1"/>
  <c r="AH22" i="95"/>
  <c r="AH23" i="95" s="1"/>
  <c r="AH24" i="95" s="1"/>
  <c r="AH25" i="95" s="1"/>
  <c r="AH26" i="95" s="1"/>
  <c r="AH27" i="95" s="1"/>
  <c r="AH28" i="95" s="1"/>
  <c r="AH29" i="95" s="1"/>
  <c r="AH30" i="95" s="1"/>
  <c r="AH31" i="95" s="1"/>
  <c r="AG22" i="95"/>
  <c r="AG23" i="95" s="1"/>
  <c r="AG24" i="95" s="1"/>
  <c r="AG25" i="95" s="1"/>
  <c r="AG26" i="95" s="1"/>
  <c r="AG27" i="95" s="1"/>
  <c r="AG28" i="95" s="1"/>
  <c r="AG29" i="95" s="1"/>
  <c r="AG30" i="95" s="1"/>
  <c r="AF22" i="95"/>
  <c r="AF23" i="95" s="1"/>
  <c r="AF24" i="95" s="1"/>
  <c r="AF25" i="95" s="1"/>
  <c r="AF26" i="95" s="1"/>
  <c r="AF27" i="95" s="1"/>
  <c r="AF28" i="95" s="1"/>
  <c r="AF29" i="95" s="1"/>
  <c r="AF30" i="95" s="1"/>
  <c r="AF31" i="95" s="1"/>
  <c r="AF32" i="95" s="1"/>
  <c r="R10" i="95"/>
  <c r="R9" i="95"/>
  <c r="Z9" i="95" s="1"/>
  <c r="R8" i="95"/>
  <c r="AB8" i="95" s="1"/>
  <c r="AJ7" i="95"/>
  <c r="Z7" i="95"/>
  <c r="R7" i="95"/>
  <c r="AB7" i="95" s="1"/>
  <c r="R6" i="95"/>
  <c r="B4" i="95"/>
  <c r="A1" i="95"/>
  <c r="B5" i="95" s="1"/>
  <c r="Z6" i="95" l="1"/>
  <c r="AB9" i="95"/>
  <c r="AB6" i="95"/>
  <c r="AJ9" i="95"/>
  <c r="AB10" i="95"/>
  <c r="AJ6" i="95"/>
  <c r="AH32" i="95"/>
  <c r="AH33" i="95" s="1"/>
  <c r="AH34" i="95" s="1"/>
  <c r="AH35" i="95" s="1"/>
  <c r="AH36" i="95" s="1"/>
  <c r="AH37" i="95" s="1"/>
  <c r="AH38" i="95" s="1"/>
  <c r="AH39" i="95" s="1"/>
  <c r="AH40" i="95" s="1"/>
  <c r="AH41" i="95" s="1"/>
  <c r="AJ10" i="95" s="1"/>
  <c r="AF33" i="95"/>
  <c r="AF34" i="95" s="1"/>
  <c r="AF35" i="95" s="1"/>
  <c r="AF36" i="95" s="1"/>
  <c r="AF37" i="95" s="1"/>
  <c r="AF38" i="95" s="1"/>
  <c r="AF39" i="95" s="1"/>
  <c r="AF40" i="95" s="1"/>
  <c r="AF41" i="95" s="1"/>
  <c r="Z10" i="95" s="1"/>
  <c r="Z8" i="95"/>
  <c r="AG32" i="94"/>
  <c r="AG33" i="94" s="1"/>
  <c r="AG34" i="94" s="1"/>
  <c r="AG35" i="94" s="1"/>
  <c r="AG36" i="94" s="1"/>
  <c r="AG37" i="94" s="1"/>
  <c r="AG38" i="94" s="1"/>
  <c r="AG39" i="94" s="1"/>
  <c r="AG40" i="94" s="1"/>
  <c r="AG41" i="94" s="1"/>
  <c r="AH22" i="94"/>
  <c r="AH23" i="94" s="1"/>
  <c r="AH24" i="94" s="1"/>
  <c r="AH25" i="94" s="1"/>
  <c r="AH26" i="94" s="1"/>
  <c r="AH27" i="94" s="1"/>
  <c r="AH28" i="94" s="1"/>
  <c r="AH29" i="94" s="1"/>
  <c r="AH30" i="94" s="1"/>
  <c r="AH31" i="94" s="1"/>
  <c r="AH32" i="94" s="1"/>
  <c r="AH33" i="94" s="1"/>
  <c r="AH34" i="94" s="1"/>
  <c r="AH35" i="94" s="1"/>
  <c r="AH36" i="94" s="1"/>
  <c r="AH37" i="94" s="1"/>
  <c r="AH38" i="94" s="1"/>
  <c r="AH39" i="94" s="1"/>
  <c r="AH40" i="94" s="1"/>
  <c r="AH41" i="94" s="1"/>
  <c r="AG22" i="94"/>
  <c r="AG23" i="94" s="1"/>
  <c r="AG24" i="94" s="1"/>
  <c r="AG25" i="94" s="1"/>
  <c r="AG26" i="94" s="1"/>
  <c r="AG27" i="94" s="1"/>
  <c r="AG28" i="94" s="1"/>
  <c r="AG29" i="94" s="1"/>
  <c r="AG30" i="94" s="1"/>
  <c r="AF22" i="94"/>
  <c r="AF23" i="94" s="1"/>
  <c r="AF24" i="94" s="1"/>
  <c r="AF25" i="94" s="1"/>
  <c r="AF26" i="94" s="1"/>
  <c r="AF27" i="94" s="1"/>
  <c r="AF28" i="94" s="1"/>
  <c r="AF29" i="94" s="1"/>
  <c r="AF30" i="94" s="1"/>
  <c r="AF31" i="94" s="1"/>
  <c r="AF32" i="94" s="1"/>
  <c r="AF33" i="94" s="1"/>
  <c r="AF34" i="94" s="1"/>
  <c r="AF35" i="94" s="1"/>
  <c r="AF36" i="94" s="1"/>
  <c r="AF37" i="94" s="1"/>
  <c r="AF38" i="94" s="1"/>
  <c r="AF39" i="94" s="1"/>
  <c r="AF40" i="94" s="1"/>
  <c r="AF41" i="94" s="1"/>
  <c r="R9" i="94"/>
  <c r="AB9" i="94" s="1"/>
  <c r="R8" i="94"/>
  <c r="G8" i="94"/>
  <c r="R7" i="94"/>
  <c r="AJ7" i="94" s="1"/>
  <c r="R6" i="94"/>
  <c r="B4" i="94"/>
  <c r="A1" i="94"/>
  <c r="B5" i="94" s="1"/>
  <c r="AB7" i="94" l="1"/>
  <c r="Z6" i="94"/>
  <c r="G8" i="107"/>
  <c r="G8" i="95"/>
  <c r="AJ8" i="94"/>
  <c r="Z9" i="94"/>
  <c r="AJ9" i="94"/>
  <c r="AJ8" i="95"/>
  <c r="AB6" i="94"/>
  <c r="Z8" i="94"/>
  <c r="AJ6" i="94"/>
  <c r="AB8" i="94"/>
  <c r="Z7" i="94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22B92F9D-4CC9-4CDD-B0EA-7A1CCA92AC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134D77A-65C9-4C53-A716-061D808F879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FE4BAEE-CFD0-41C7-BBDE-869615C0C9E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0CEF0EB-5CC8-4FFC-8EA4-DB91010601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DC1B8087-DA58-4B36-B144-B3C4083203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51BB34E4-D67E-4C97-88D6-F7F802E7008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1BF9E3C9-8BC9-4EEE-B687-BB70B18DB9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A9F71C70-DEC2-48F6-B50B-4D5784D6813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2817A50A-A1EE-47C0-BC11-00E6A6BDB0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7102926D-A609-4CB3-80A1-743230C260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EC6B97A-0392-4FD1-B756-B53EC8C260B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C7E3544-9F10-432E-9877-6EC6853F4ED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AA831DC-0CD7-4B40-8403-FC6FA3C9B5D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1F05803-353E-4839-A9BE-3667DB9FEE8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038BDB3-CF82-4163-BD61-57092D7A26F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0633D9D-2E46-4C2D-AFD0-F949EC006C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A76620A-D095-4F59-9880-754133DAF29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65F8177-FED8-4A47-AB21-3F8AB4439E8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016DC9C-46CA-4AC3-9483-7C4090D3095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9147380-1AE7-4D78-BE80-7DC6C52E6B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7A16C3CC-4A5B-4342-89DA-5ADDD501F29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71343E46-BA82-460F-93D1-1A3F4B26B1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0B42D7E-838E-4528-90B8-C5B8B2488A9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9BCC2AA-C700-43BA-AF99-BA39AEBBD9A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D47B293-CAAF-4495-93A4-977197908D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A37F29A-2F35-4EE3-9F69-EC1D631921D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AE60BCAD-F040-41E7-AC28-9FDCC7D785B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4CF608E-59D7-45BA-95EA-5466B8E0A9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9396CEE0-04A1-43FC-BF3F-75A591CDEB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338EE4C-4EE4-45DA-BD4C-A0D6BCD366C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70F0F80-2971-467F-95C3-D0332FD7CE0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8404FB6-B46D-4DB4-BD58-9F52C23C625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49FBB385-7E56-4544-A9BC-E0F45DEB7A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E1CCE10D-59A2-433C-8492-9B5BDF7CB2E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78DD996-5076-4310-9ABB-BDC4CACDEB3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8F5D11FD-3B66-45B2-8CFB-2F1A540775E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79F6C0D8-A303-4DB8-A2B2-D3918FC68D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39A31A4-F363-4526-8F3E-57D8E93A9A4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3F71480-1B00-44AE-8782-C40E5885985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0F1FC824-B7E8-4BC1-BEC2-70815471732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AD98869-DB51-4C08-9138-A7A33880726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8465B8D-30C0-429E-A7B8-59D0E712AE1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CFF0A21-C780-4D88-A5B0-631B6EBB9A4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02DDCDA-E9DC-493C-B40C-B8BA79EE57B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4983ED20-DA08-43EF-94A8-1728AC512A2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F8431C88-5CC2-4D45-8227-A8B079E6E3B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0797392C-5880-4D79-83A4-504F7EA1447C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C4DA259-3E64-4D84-AAF3-8923D21A545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52C1D53-9E29-4170-A88B-5FCC3995E5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A65FB01-49DF-439E-A1C5-E05BA85B18C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5F2CC9D-A014-4072-8987-4F838B51CC1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BE0B6F57-5AF4-41AC-868A-1B279DF05E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4103FC5-960D-4AD3-8A11-4CD9D745CC6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0C493DF-5603-457D-8635-5185B90CA65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429BDE50-FCD9-4F85-B464-74B496B6D8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EDE20645-105B-41F0-A17F-58ADBCEC6BE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343365D-B16E-4B0A-B49B-B3425EC8B8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6B4DA0EB-C7F3-4751-A97A-E22CC82151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8C9C141-ACD9-4ADC-A44A-56076B6073A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CA66B6D-2F66-4232-8078-742433D8C8E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0D28CA5-6DEB-4D3F-AB6F-954DEA3F7D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44842C1-57E9-43DD-8ACC-E415AF7D50A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C38820D-1A59-49CD-A7B9-DC6B425129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84AE42B-829F-4A1B-B477-62F6597EFA4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866170A-9828-44F4-BEC6-E8AC60C648E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F6F9CED-1BEB-4593-BADF-9A08D1B887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AD6B5702-1024-46F7-BFD3-AAC4A0361E3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DBC8113A-9C9A-4200-BB04-E6D53FA2D07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B1BF8DC9-5355-4F7D-B6DC-CCE8BF5618E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2807E1A0-9920-42DF-AFD4-4C17708C1D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504EE20B-635F-43E4-9457-0DE505BACD4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6F402EEC-12EC-4B44-A4A1-61258B7B9E8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1BCB34F-9165-4F06-B0D5-8432859D5B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1B9F7A6-8CC2-4347-802D-90B5D55B4E1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57D8477-C318-488B-9E3B-037F8A8DDDD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20960A8-69E4-4E96-983A-04071736BC2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BECDCF38-8F89-4F56-A7B7-906F06995BF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D2150D6-A665-4C59-90A9-6A8E946C85E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46734EB0-983E-4B20-A78A-CB45A53FD15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CE0A4172-FBAF-41BF-85BA-B491163DF47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20A9C380-11CB-4B54-B9C4-BBF3F2EA502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67E94B50-79D3-4424-8C58-61DA8F205A1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8A23C92-F704-46DC-9822-84333F5D80D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3541749-6095-472E-AE78-E0A739A5A55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5CFDD0D-416B-4CEC-BC16-57B6017BBE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AF939CC-146C-42B0-B256-67E7546D9CF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E24B5738-EE86-44B9-BC91-37980384FF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9F2E293-53F6-445C-A562-3585115F4CD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25D5989-0176-44A9-B7E1-CF6A1DE57EB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8892724-9E62-4606-93DB-59D92E93F02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B2F39D20-A982-417A-88B3-3B06743EBFA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1F2B2960-0204-46A2-8A8A-F7E961CB8C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97C51F09-EDC5-494A-92A8-5351B63AA9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B7266FDF-CDC8-4A74-9DD2-8BD4001F4DE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CC3A7297-3798-4684-8A2E-210CA1B3C30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081F3F2-46AA-41F7-920A-E88A6ECF70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AB0AEA7-4D4B-41F9-8301-1FE16D15F8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EB6B63A-1E78-43CC-A66F-32FC75E628D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82F00FD-EB16-448D-A871-384D2A1AE6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32592B3-10ED-45A4-96E0-3EFF824BD7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6877519-2490-4BAE-8485-7675D05103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9B436E4-3951-476C-B3D2-58910B4548F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0442D7C-F5AA-4FB2-BD65-CFCDF0198B9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7E65E6-F4FB-4EDE-B68B-BC5C042DB7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A49A3C8-9E48-45C2-8FBE-E663E9AC02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AEA3669-2B94-4C29-B26E-2E6361C20C1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D9C8BC-E0E6-4D11-9CAB-DA289F0FB1E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1429A2C-3AD0-4A97-8E84-39582C1837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B10B7773-27FA-48E8-8127-CF8C3F34265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3CD9139-AEC0-46BA-8344-77EF827609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DB406A2-FE19-4893-A798-E5A7A2D8EB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811E189-7B1B-4CB8-9EDB-AFBE44394FC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A393B9C-3D7E-4CC6-863D-FB30D67F2A1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F28DFBB-5684-4D5E-A995-124FFE3ACD4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13D90CB-0440-42B7-A68A-37C575922DC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0AC9CB5-32A1-4D32-9498-8ADF7836E5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97BA1D1-78BD-480F-A941-7CBB8D7D659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61C20C9-62F7-4B07-8702-635B1BCDA5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37E439BE-17F0-49DB-BDAC-BA51D67352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41B7B66-65E2-43EF-8E2F-4DBA82B7047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2F8C80-BD7D-42CC-A9C4-F09650E99E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7976BB8-F082-4BE2-8106-FD33FB7C71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81D8D8A-99F8-4B63-B771-38ADF4C68A0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49CE2D9-85C8-4157-AA88-5E87E13CF01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69D300E-72A9-44A1-B521-CDFCDA3CB5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A7FEAF1-ECCC-46F9-AA8C-B9376983A0E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84FC292-780B-42C7-AA6F-AD210B68F1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216EEF2-0849-406D-9C01-070EFAB0AD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6296B54-6A71-4FA8-B7ED-755AA03DE2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B7CBF28-C558-431A-9267-D268B0147F3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543EBE15-4E32-4BDF-99CB-CA8094D2CFE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6CF0184-DADE-4291-AE59-EB5CC2EC5A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DCC75B26-C46B-47CB-9892-08EEC7EA963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F6126888-4942-4A0C-BB38-4E6DCEEF2E6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A888FE2E-D991-4551-8EB5-60FC572092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91EB95E-0DCC-4082-8368-73A3A422DC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C235024-31E0-4688-9760-5F0AE65F36A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91DD16B-EF3C-40D7-A837-0C796D95D4D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A8DA55F-26BB-492A-85CB-3B4B82D651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C3C4DA6-5170-4A48-B0F7-209EE8274D4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E550CA25-692E-4B81-9772-4716C0B1AAA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E2F510D-A637-4882-BAE2-33A10F2ACFC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9F1BDF14-CFB2-4696-9890-70627FD1A5F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0C7B6961-DCF4-4D87-B1DE-8F21C345F7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9C76913B-2414-489B-8A7C-FEA59BB2CD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419182B2-5592-416B-8530-75F8BCEC61A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5C638A9E-C4DE-49AC-88CA-312315E35B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8B205F5-D15E-4C16-85B2-AB151E16EA4B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E924CB3C-ADAA-4E36-AB47-A50C10196D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EAE8D11-9C36-40F3-AE92-A88F4872990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59C3E2E-A791-45C6-8E52-0F4B90B89FE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9609295-464B-47F1-856F-FE0FBF1E3EE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C85A69B-D3B0-46C8-83FD-651DBDFE563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095AECB-B16E-4CAA-9C6C-69478665B1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501D5A3-92B4-4680-9621-5512C7ADB2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A85BDA2-21A9-4522-87BB-E2859CCE46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97E2BA6-22C3-466D-8BC6-8E72EACF8E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20E1EB26-C579-4C36-B6E7-F0F1B12061E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CE2276F-77FF-4BC5-ABCF-3988FD9157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BBFA47F-30B8-4533-B2BD-25B4ABDF71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30327F-EADC-457A-8C54-F26574DC49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E39E119-CB16-40B9-9A71-21B59CFB7AA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C96D0A84-256C-46FD-93B9-A1CD0FDFBB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E478291-F50D-4AAB-8CF6-44B5CF07B5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11F883-E66E-4C37-8582-C0E197ED570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4567F4-9289-4238-9F8A-EBBF76DC99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891712A-FF01-4DF7-8688-CE12338514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CA6C3EEB-C579-4D0D-8185-738029C6339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CDB9FB9-DAAE-449C-A52B-5C88DC40288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F1FA5116-92C2-463E-99BF-008EA82D776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C6A145CD-DE3B-4F21-9779-3D437E8145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70DADD83-BDE8-4D6A-B8CF-2046544471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C6D1D5F-7C77-49C0-9DEB-BAEF3EFEA0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5F03277-9F05-4A2B-B716-0F0CD0DAF7B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62931F0-9E2A-4655-BF3A-908C72237D5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AA20129-ED0F-42F6-AB9D-CC877150838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6F0E84BA-43F2-4DE5-9198-5978CE1BE74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ADF4ED5E-2AFF-4B76-BAA8-EC36906E828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2D02CC3-1488-413C-854F-1D34FEA716B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BD0D47F-CFE9-4D92-AD3D-FE3559126CC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E4B178E5-F6AD-45B1-8F11-E7210C6CA27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CA29BDCE-CF13-48C5-89DE-A8F0F92269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F995CF46-FCBB-4104-AF4B-C538F29783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FC453B4-1E3A-4A67-A803-B83D72C38B4B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22FE7DAE-BCE3-46AD-BB54-548E821EFE9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5DCFE09-BAF4-4417-8B0D-85EC924CC0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0534CE-13F6-43C1-99B2-D746342B32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7B660B5-6DEC-4467-894F-AC3B137E17D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20BC6A5-9F6E-417E-9104-CE681448046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CBBFCA5-5E53-47BC-BB2D-AB4FE95F8AF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3C9C5B4-D527-4D6C-80CF-93C1A203FDF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A18C97E4-7775-4B63-961E-98130BCA99E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F0714E48-74CA-440D-AC3F-7CAD15CAB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68D70864-F7D1-4CBE-AD9B-E844E66322B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EBA8A5C-DA8E-44BB-97D5-F01D7F6BE27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C38EE26-CDD2-49B2-B571-C247AF1043D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4A445D2-6FD0-465B-828E-A0CF6779E6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95966B1-E1E7-4250-A139-2FF1516745E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141A349F-DFEF-412A-BCA1-5009E59DC71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FA29D0D-47C1-425F-89EA-2605EEABFE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AB488F7-4C97-45F7-8BF4-CBECF08EB33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0C345CD7-96B9-4DA3-88A1-EED804FA1DF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52EF6E0D-0323-482B-874B-AF6FAE4C99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3AD0A772-2945-4F61-8EAF-BDCDBE72A9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8CF30471-E409-4ECA-A575-8AD8D801822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184B919-B1E0-4BA5-BDCB-7B72C2370C7B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B578EFE-597E-4D7B-AA81-169DD44EDB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7C7454-87EA-40FE-8664-647651603B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C32A711-AC22-45CD-823D-DA3F61281EF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FA35093-BF96-4AF2-8D29-717AB19937F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0A4F8C2-F010-4627-AE42-11C3319072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2F06635C-F0D9-4F7D-8BDA-F51185F5D10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9815953-A024-4AE8-BEE0-F231FE148D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7E56DFF5-4E9B-4D64-9C47-1B74BF6A09D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3F6EF93F-6219-4B8C-9E20-8548EE3C8E2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6A1BD945-5260-4F42-89A8-FEE833C9783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5574CD68-FA2A-4B56-B7AC-32015B6A422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6EE58DE4-77ED-4DE6-8797-86FBE6EB439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A56F814-7A51-4A83-81B8-122CDE1B44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9A85162-840E-4B94-9C65-08DDBAFE4D2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5C8B4C3-B34E-45B8-8A59-1260CBFC4D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AD96D663-C015-4AAE-A144-64B905187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EC047AA-CEEF-4972-9881-2AB7FDFA28D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0D8C3CC7-27CF-4B08-853E-8740A1DAB6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6029C500-2589-41FA-9B55-00255E3045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42BD76A3-E9DA-4B2F-9CC1-8A89058007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933B89AC-D5B4-4D99-95D2-6AA25B2280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6548BFF-EA07-4F6C-B20A-6D1D4D255D8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82E41D2D-A061-4268-B3AF-42A14536658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B2CE53E-6305-47BC-B3AD-C79956B3CD2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F4054C7-3B40-490B-A1B6-657C8CDF6365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6265BA0A-D0A8-45E1-ACA3-C7C7D6A8CA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B0A58235-BF9E-43F9-A49E-DC795EF5EA7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F0C22C4-D673-452F-9506-E8BE70B1328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D5BA3B1-EFC9-47EB-A856-55DD9EEB4D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87E874B8-1BD8-4425-8A24-E8473E8EC1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21FE08ED-5F22-435E-B8F3-B5262F232EC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9E111E7C-3A80-4AE7-A6AB-79C5E1938D1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68A4D63-9F88-4E37-A9A4-D02DF398058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<sst xmlns="http://schemas.openxmlformats.org/spreadsheetml/2006/main" count="3558" uniqueCount="114">
  <si>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</si>
  <si>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</si>
  <si>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</si>
  <si>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</si>
  <si>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</si>
  <si>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</si>
  <si>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</si>
  <si>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</si>
  <si>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</si>
  <si>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</si>
  <si>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</si>
  <si>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</si>
  <si>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</si>
  <si>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</si>
  <si>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</si>
  <si>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</si>
  <si>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</si>
  <si>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</si>
  <si>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</si>
  <si>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</si>
  <si>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</si>
  <si>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</si>
  <si>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</si>
  <si>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</si>
  <si>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</si>
  <si>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</si>
  <si>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</si>
  <si>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</si>
  <si>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</si>
  <si>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</si>
  <si>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</si>
  <si>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</si>
  <si>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</si>
  <si>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</si>
  <si>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</si>
  <si>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</si>
  <si>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</si>
  <si>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</si>
  <si>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</si>
  <si>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</si>
  <si>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</si>
  <si>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</si>
  <si>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</si>
  <si>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</si>
  <si>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</si>
  <si>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</si>
  <si>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</si>
  <si>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</si>
  <si>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</si>
  <si>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</si>
  <si>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</si>
  <si>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</si>
  <si>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</si>
  <si>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</si>
  <si>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</si>
  <si>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</si>
  <si>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</si>
  <si>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</si>
  <si>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</si>
  <si>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</si>
  <si>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</si>
  <si>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</si>
  <si>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</si>
  <si>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</si>
  <si>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</si>
  <si>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</si>
  <si>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</si>
  <si>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</si>
  <si>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</si>
  <si>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</si>
  <si>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</si>
  <si>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</si>
  <si>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</si>
  <si>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</si>
  <si>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</si>
  <si>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</si>
  <si>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</si>
  <si>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</si>
  <si>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</si>
  <si>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</si>
  <si>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</si>
  <si>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</si>
  <si>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</si>
  <si>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</si>
  <si>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</si>
  <si>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</si>
  <si>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</si>
  <si>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</si>
  <si>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</si>
  <si>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</si>
  <si>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</si>
  <si>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</si>
  <si>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</si>
  <si>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</si>
  <si>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</si>
  <si>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</si>
  <si>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</si>
  <si>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</si>
  <si>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</si>
  <si>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</si>
  <si>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</si>
  <si>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</si>
  <si>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Not needed</t>
  </si>
  <si>
    <t>delta_phi</t>
  </si>
  <si>
    <t>[degrees/m]</t>
  </si>
  <si>
    <t>skin</t>
  </si>
  <si>
    <t>tip</t>
  </si>
  <si>
    <t>Needed for Kirsch</t>
  </si>
  <si>
    <t>Needed for PISA</t>
  </si>
  <si>
    <t>Clay higher G FINAL</t>
  </si>
  <si>
    <t>Organic clay FINAL option 2</t>
  </si>
  <si>
    <t>Silty Sand FINAL</t>
  </si>
  <si>
    <t>Need to be updated for Kirsch</t>
  </si>
  <si>
    <t>Need to be updated for 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</si>
</sst>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10" fillId="0" borderId="0" xfId="1"/>
    <xf numFmtId="0" fontId="6" fillId="0" borderId="0" xfId="1" applyFont="1"/>
    <xf numFmtId="0" fontId="10" fillId="0" borderId="0" xfId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0" fillId="0" borderId="0" xfId="1" applyAlignment="1">
      <alignment horizontal="left"/>
    </xf>
    <xf numFmtId="0" fontId="10" fillId="0" borderId="0" xfId="1" applyAlignment="1"/>
    <xf numFmtId="0" fontId="2" fillId="0" borderId="0" xfId="1" applyFont="1" applyAlignment="1"/>
    <xf numFmtId="0" fontId="10" fillId="0" borderId="0" xfId="1" applyAlignment="1">
      <alignment horizontal="center"/>
    </xf>
    <xf numFmtId="0" fontId="1" fillId="0" borderId="0" xfId="1" applyFont="1" applyAlignment="1"/>
    <xf numFmtId="0" fontId="2" fillId="0" borderId="0" xfId="1" applyFont="1"/>
    <xf numFmtId="0" fontId="1" fillId="0" borderId="0" xfId="1" applyFont="1" applyFill="1"/>
    <xf numFmtId="0" fontId="1" fillId="0" borderId="0" xfId="1" applyFont="1" applyAlignment="1">
      <alignment horizontal="center" vertical="center"/>
    </xf>
    <xf numFmtId="0" fontId="1" fillId="0" borderId="0" xfId="1" quotePrefix="1" applyFont="1" applyAlignment="1" applyProtection="1">
      <alignment horizontal="center" vertical="center"/>
    </xf>
    <xf numFmtId="0" fontId="1" fillId="0" borderId="0" xfId="1" quotePrefix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2" fontId="1" fillId="0" borderId="0" xfId="1" applyNumberFormat="1" applyFont="1" applyFill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10" fillId="0" borderId="0" xfId="1" applyAlignment="1">
      <alignment vertical="center"/>
    </xf>
    <xf numFmtId="0" fontId="1" fillId="0" borderId="0" xfId="1" applyFont="1"/>
    <xf numFmtId="1" fontId="1" fillId="0" borderId="0" xfId="1" applyNumberFormat="1" applyFont="1" applyFill="1"/>
    <xf numFmtId="166" fontId="1" fillId="2" borderId="0" xfId="1" applyNumberFormat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1" fontId="1" fillId="0" borderId="0" xfId="1" applyNumberFormat="1" applyFont="1"/>
    <xf numFmtId="0" fontId="1" fillId="0" borderId="0" xfId="1" quotePrefix="1" applyFont="1" applyFill="1" applyAlignment="1" applyProtection="1">
      <alignment horizontal="center" vertical="center"/>
    </xf>
    <xf numFmtId="0" fontId="1" fillId="0" borderId="0" xfId="1" quotePrefix="1" applyFont="1" applyFill="1" applyAlignment="1">
      <alignment horizontal="center" vertical="center"/>
    </xf>
    <xf numFmtId="0" fontId="1" fillId="0" borderId="0" xfId="1" quotePrefix="1" applyFont="1" applyAlignment="1">
      <alignment horizontal="right"/>
    </xf>
    <xf numFmtId="164" fontId="1" fillId="0" borderId="0" xfId="1" applyNumberFormat="1" applyFont="1"/>
    <xf numFmtId="0" fontId="10" fillId="0" borderId="0" xfId="1" applyAlignment="1">
      <alignment vertical="center" wrapText="1"/>
    </xf>
    <xf numFmtId="2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552F32EA-5476-4460-A856-A7400DE53AEF}"/>
  </cellStyles>
  <dxfs count="330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0321-5826-4E30-9FAD-F5FDDFD1545B}">
  <dimension ref="A1:AO255"/>
  <sheetViews>
    <sheetView tabSelected="1" topLeftCell="D1" zoomScaleNormal="100" workbookViewId="0">
      <selection activeCell="L27" sqref="L27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1"/>
      <c r="R3" s="84"/>
      <c r="S3" s="84"/>
      <c r="T3" s="81"/>
      <c r="U3" s="84"/>
      <c r="V3" s="84"/>
      <c r="W3" s="81"/>
      <c r="X3" s="81" t="s">
        <v>102</v>
      </c>
      <c r="Y3" s="81"/>
      <c r="Z3" s="81"/>
      <c r="AA3" s="81"/>
      <c r="AB3" s="81"/>
      <c r="AC3" s="39" t="s">
        <v>102</v>
      </c>
      <c r="AD3" s="40"/>
      <c r="AE3" s="40"/>
      <c r="AF3" s="40"/>
      <c r="AG3" s="40"/>
      <c r="AH3" s="40"/>
      <c r="AI3" s="40"/>
      <c r="AJ3" s="81"/>
      <c r="AK3" s="81"/>
      <c r="AL3" s="81"/>
      <c r="AM3" s="81"/>
      <c r="AN3" s="81"/>
    </row>
    <row r="4" spans="1:41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48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-17.5</v>
      </c>
      <c r="L8" s="49" t="s">
        <v>64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38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-23.2</v>
      </c>
      <c r="L9" s="49" t="s">
        <v>65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38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-42.9</v>
      </c>
      <c r="L10" s="49" t="s">
        <v>64</v>
      </c>
      <c r="M10" s="50" t="s">
        <v>64</v>
      </c>
      <c r="N10" s="51">
        <v>10.4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3301" priority="112">
      <formula>$L6="API sand"</formula>
    </cfRule>
  </conditionalFormatting>
  <conditionalFormatting sqref="N14:N15 AK6:AL15 R16:S20 R29:S36 S21:S28 AD21:AD28 AJ7 AB7 AB9 AB11:AB35 AJ11:AJ13 AJ9">
    <cfRule type="expression" dxfId="3300" priority="111">
      <formula>$M6="API sand"</formula>
    </cfRule>
  </conditionalFormatting>
  <conditionalFormatting sqref="AK6:AL15 N14:N15 R16:T20 R29:T36 S21:T28 AD21:AD28 AJ7 AB7 AB9 AB11:AB35 AJ11:AJ13 AJ9">
    <cfRule type="expression" dxfId="3299" priority="110">
      <formula>$M6="API clay"</formula>
    </cfRule>
  </conditionalFormatting>
  <conditionalFormatting sqref="AM6:AN15">
    <cfRule type="expression" dxfId="3298" priority="107">
      <formula>$L6="Stiff clay w/o free water"</formula>
    </cfRule>
    <cfRule type="expression" dxfId="3297" priority="109">
      <formula>$L6="API clay"</formula>
    </cfRule>
  </conditionalFormatting>
  <conditionalFormatting sqref="AM6:AN15">
    <cfRule type="expression" dxfId="3296" priority="108">
      <formula>$L6="Kirsch soft clay"</formula>
    </cfRule>
  </conditionalFormatting>
  <conditionalFormatting sqref="AM6:AN15">
    <cfRule type="expression" dxfId="3295" priority="106">
      <formula>$L6="Kirsch stiff clay"</formula>
    </cfRule>
  </conditionalFormatting>
  <conditionalFormatting sqref="N14:N15 AM6:AN15 Q14:Q15 AA12">
    <cfRule type="expression" dxfId="3294" priority="105">
      <formula>$L6="Kirsch sand"</formula>
    </cfRule>
  </conditionalFormatting>
  <conditionalFormatting sqref="N14:N15 AC14:AD15 AM6:AN15">
    <cfRule type="expression" dxfId="3293" priority="104">
      <formula>$L6="Modified Weak rock"</formula>
    </cfRule>
  </conditionalFormatting>
  <conditionalFormatting sqref="AM6:AN15">
    <cfRule type="expression" dxfId="3292" priority="103">
      <formula>$L6="Reese stiff clay"</formula>
    </cfRule>
  </conditionalFormatting>
  <conditionalFormatting sqref="N16:N36 Q16:Q36 AM16:AN36">
    <cfRule type="expression" dxfId="3291" priority="102">
      <formula>$L16="API sand"</formula>
    </cfRule>
  </conditionalFormatting>
  <conditionalFormatting sqref="N16:N36 Z16:Z36 AB36 AJ16:AL36">
    <cfRule type="expression" dxfId="3290" priority="101">
      <formula>$M16="API sand"</formula>
    </cfRule>
  </conditionalFormatting>
  <conditionalFormatting sqref="Z36:AB36 AK16:AL36 N16:N36 Z16:AA35">
    <cfRule type="expression" dxfId="3289" priority="100">
      <formula>$M16="API clay"</formula>
    </cfRule>
  </conditionalFormatting>
  <conditionalFormatting sqref="N16:P18 U16:W36 AM16:AN36 N29:P36 N19:N28 P19:P28">
    <cfRule type="expression" dxfId="3288" priority="97">
      <formula>$L16="Stiff clay w/o free water"</formula>
    </cfRule>
    <cfRule type="expression" dxfId="3287" priority="99">
      <formula>$L16="API clay"</formula>
    </cfRule>
  </conditionalFormatting>
  <conditionalFormatting sqref="N16:P18 U16:Y36 AM16:AN36 N29:P36 N19:N28 P19:P28">
    <cfRule type="expression" dxfId="3286" priority="98">
      <formula>$L16="Kirsch soft clay"</formula>
    </cfRule>
  </conditionalFormatting>
  <conditionalFormatting sqref="N16:P18 AM16:AN36 U16:Y36 N29:P36 N19:N28 P19:P28">
    <cfRule type="expression" dxfId="3285" priority="96">
      <formula>$L16="Kirsch stiff clay"</formula>
    </cfRule>
  </conditionalFormatting>
  <conditionalFormatting sqref="N16:N36 Q16:Q36 X16:Y36 AM16:AN36">
    <cfRule type="expression" dxfId="3284" priority="95">
      <formula>$L16="Kirsch sand"</formula>
    </cfRule>
  </conditionalFormatting>
  <conditionalFormatting sqref="N16:N36 AC16:AI19 AM16:AN36 AC20:AD36 AI20:AI36">
    <cfRule type="expression" dxfId="3283" priority="94">
      <formula>$L16="Modified Weak rock"</formula>
    </cfRule>
  </conditionalFormatting>
  <conditionalFormatting sqref="N16:P18 U16:V36 AM16:AN36 N29:P36 N19:N28 P19:P28">
    <cfRule type="expression" dxfId="3282" priority="93">
      <formula>$L16="Reese stiff clay"</formula>
    </cfRule>
  </conditionalFormatting>
  <conditionalFormatting sqref="AC14:AD15 AM6:AN15">
    <cfRule type="expression" dxfId="3281" priority="92">
      <formula>$L6="PISA clay"</formula>
    </cfRule>
  </conditionalFormatting>
  <conditionalFormatting sqref="N14:N15 AC14:AD15 AM6:AN15">
    <cfRule type="expression" dxfId="3280" priority="91">
      <formula>$L6="PISA sand"</formula>
    </cfRule>
  </conditionalFormatting>
  <conditionalFormatting sqref="N14:P15">
    <cfRule type="expression" dxfId="3279" priority="88">
      <formula>$L14="Stiff clay w/o free water"</formula>
    </cfRule>
    <cfRule type="expression" dxfId="3278" priority="90">
      <formula>$L14="API clay"</formula>
    </cfRule>
  </conditionalFormatting>
  <conditionalFormatting sqref="N14:P15">
    <cfRule type="expression" dxfId="3277" priority="89">
      <formula>$L14="Kirsch soft clay"</formula>
    </cfRule>
  </conditionalFormatting>
  <conditionalFormatting sqref="N14:P15">
    <cfRule type="expression" dxfId="3276" priority="87">
      <formula>$L14="Kirsch stiff clay"</formula>
    </cfRule>
  </conditionalFormatting>
  <conditionalFormatting sqref="N14:P15">
    <cfRule type="expression" dxfId="3275" priority="86">
      <formula>$L14="Reese stiff clay"</formula>
    </cfRule>
  </conditionalFormatting>
  <conditionalFormatting sqref="N14:P15">
    <cfRule type="expression" dxfId="3274" priority="85">
      <formula>$L14="PISA clay"</formula>
    </cfRule>
  </conditionalFormatting>
  <conditionalFormatting sqref="R14:AA15">
    <cfRule type="expression" dxfId="3273" priority="84">
      <formula>$L14="API sand"</formula>
    </cfRule>
  </conditionalFormatting>
  <conditionalFormatting sqref="R14:AA15">
    <cfRule type="expression" dxfId="3272" priority="83">
      <formula>$L14="Kirsch sand"</formula>
    </cfRule>
  </conditionalFormatting>
  <conditionalFormatting sqref="AE14:AJ15">
    <cfRule type="expression" dxfId="3271" priority="82">
      <formula>$L14="API sand"</formula>
    </cfRule>
  </conditionalFormatting>
  <conditionalFormatting sqref="AE14:AJ15">
    <cfRule type="expression" dxfId="3270" priority="81">
      <formula>$L14="Kirsch sand"</formula>
    </cfRule>
  </conditionalFormatting>
  <conditionalFormatting sqref="O19:O21">
    <cfRule type="expression" dxfId="3269" priority="80">
      <formula>$L19="API sand"</formula>
    </cfRule>
  </conditionalFormatting>
  <conditionalFormatting sqref="O19:O21">
    <cfRule type="expression" dxfId="3268" priority="79">
      <formula>$L19="Kirsch sand"</formula>
    </cfRule>
  </conditionalFormatting>
  <conditionalFormatting sqref="O22:O28">
    <cfRule type="expression" dxfId="3267" priority="78">
      <formula>$L22="API sand"</formula>
    </cfRule>
  </conditionalFormatting>
  <conditionalFormatting sqref="O22:O28">
    <cfRule type="expression" dxfId="3266" priority="77">
      <formula>$L22="Kirsch sand"</formula>
    </cfRule>
  </conditionalFormatting>
  <conditionalFormatting sqref="S10:W10 N6:N13 Q6:Q13 S9:T9 V9:Y9 S11:T13 V11:Z13 Z6:Z10 Y10">
    <cfRule type="expression" dxfId="3265" priority="76">
      <formula>$L6="API sand"</formula>
    </cfRule>
  </conditionalFormatting>
  <conditionalFormatting sqref="N6:N13">
    <cfRule type="expression" dxfId="3264" priority="75">
      <formula>$M6="API sand"</formula>
    </cfRule>
  </conditionalFormatting>
  <conditionalFormatting sqref="N6:N13">
    <cfRule type="expression" dxfId="3263" priority="74">
      <formula>$M6="API clay"</formula>
    </cfRule>
  </conditionalFormatting>
  <conditionalFormatting sqref="N6:P13">
    <cfRule type="expression" dxfId="3262" priority="71">
      <formula>$L6="Stiff clay w/o free water"</formula>
    </cfRule>
    <cfRule type="expression" dxfId="3261" priority="73">
      <formula>$L6="API clay"</formula>
    </cfRule>
  </conditionalFormatting>
  <conditionalFormatting sqref="N6:P13">
    <cfRule type="expression" dxfId="3260" priority="72">
      <formula>$L6="Kirsch soft clay"</formula>
    </cfRule>
  </conditionalFormatting>
  <conditionalFormatting sqref="N6:P13">
    <cfRule type="expression" dxfId="3259" priority="70">
      <formula>$L6="Kirsch stiff clay"</formula>
    </cfRule>
  </conditionalFormatting>
  <conditionalFormatting sqref="S10:W10 N6:N13 Q6:Q13 S9:T9 V9:Y9 S11:T13 V11:Z13 Z6:Z10 Y10">
    <cfRule type="expression" dxfId="3258" priority="69">
      <formula>$L6="Kirsch sand"</formula>
    </cfRule>
  </conditionalFormatting>
  <conditionalFormatting sqref="N6:N13">
    <cfRule type="expression" dxfId="3257" priority="68">
      <formula>$L6="Modified Weak rock"</formula>
    </cfRule>
  </conditionalFormatting>
  <conditionalFormatting sqref="N6:P13">
    <cfRule type="expression" dxfId="3256" priority="67">
      <formula>$L6="Reese stiff clay"</formula>
    </cfRule>
  </conditionalFormatting>
  <conditionalFormatting sqref="N6:P13">
    <cfRule type="expression" dxfId="3255" priority="66">
      <formula>$L6="PISA clay"</formula>
    </cfRule>
  </conditionalFormatting>
  <conditionalFormatting sqref="N6:N13">
    <cfRule type="expression" dxfId="3254" priority="65">
      <formula>$L6="PISA sand"</formula>
    </cfRule>
  </conditionalFormatting>
  <conditionalFormatting sqref="S6:T7 V6:Y7 R6:R13 S8:Y8">
    <cfRule type="expression" dxfId="3253" priority="64">
      <formula>$L6="API sand"</formula>
    </cfRule>
  </conditionalFormatting>
  <conditionalFormatting sqref="S6:T7 V6:Y7 R6:R13 S8:Y8">
    <cfRule type="expression" dxfId="3252" priority="63">
      <formula>$L6="Kirsch sand"</formula>
    </cfRule>
  </conditionalFormatting>
  <conditionalFormatting sqref="U6:U7">
    <cfRule type="expression" dxfId="3251" priority="60">
      <formula>$L6="Stiff clay w/o free water"</formula>
    </cfRule>
    <cfRule type="expression" dxfId="3250" priority="62">
      <formula>$L6="API clay"</formula>
    </cfRule>
  </conditionalFormatting>
  <conditionalFormatting sqref="U6:U7">
    <cfRule type="expression" dxfId="3249" priority="61">
      <formula>$L6="Kirsch soft clay"</formula>
    </cfRule>
  </conditionalFormatting>
  <conditionalFormatting sqref="U6:U7">
    <cfRule type="expression" dxfId="3248" priority="59">
      <formula>$L6="Kirsch stiff clay"</formula>
    </cfRule>
  </conditionalFormatting>
  <conditionalFormatting sqref="U6:U7">
    <cfRule type="expression" dxfId="3247" priority="58">
      <formula>$L6="Reese stiff clay"</formula>
    </cfRule>
  </conditionalFormatting>
  <conditionalFormatting sqref="U6:U7">
    <cfRule type="expression" dxfId="3246" priority="57">
      <formula>$L6="PISA clay"</formula>
    </cfRule>
  </conditionalFormatting>
  <conditionalFormatting sqref="U9">
    <cfRule type="expression" dxfId="3245" priority="54">
      <formula>$L9="Stiff clay w/o free water"</formula>
    </cfRule>
    <cfRule type="expression" dxfId="3244" priority="56">
      <formula>$L9="API clay"</formula>
    </cfRule>
  </conditionalFormatting>
  <conditionalFormatting sqref="U9">
    <cfRule type="expression" dxfId="3243" priority="55">
      <formula>$L9="Kirsch soft clay"</formula>
    </cfRule>
  </conditionalFormatting>
  <conditionalFormatting sqref="U9">
    <cfRule type="expression" dxfId="3242" priority="53">
      <formula>$L9="Kirsch stiff clay"</formula>
    </cfRule>
  </conditionalFormatting>
  <conditionalFormatting sqref="U9">
    <cfRule type="expression" dxfId="3241" priority="52">
      <formula>$L9="Reese stiff clay"</formula>
    </cfRule>
  </conditionalFormatting>
  <conditionalFormatting sqref="U9">
    <cfRule type="expression" dxfId="3240" priority="51">
      <formula>$L9="PISA clay"</formula>
    </cfRule>
  </conditionalFormatting>
  <conditionalFormatting sqref="U11:U13">
    <cfRule type="expression" dxfId="3239" priority="48">
      <formula>$L11="Stiff clay w/o free water"</formula>
    </cfRule>
    <cfRule type="expression" dxfId="3238" priority="50">
      <formula>$L11="API clay"</formula>
    </cfRule>
  </conditionalFormatting>
  <conditionalFormatting sqref="U11:U13">
    <cfRule type="expression" dxfId="3237" priority="49">
      <formula>$L11="Kirsch soft clay"</formula>
    </cfRule>
  </conditionalFormatting>
  <conditionalFormatting sqref="U11:U13">
    <cfRule type="expression" dxfId="3236" priority="47">
      <formula>$L11="Kirsch stiff clay"</formula>
    </cfRule>
  </conditionalFormatting>
  <conditionalFormatting sqref="U11:U13">
    <cfRule type="expression" dxfId="3235" priority="46">
      <formula>$L11="Reese stiff clay"</formula>
    </cfRule>
  </conditionalFormatting>
  <conditionalFormatting sqref="U11:U13">
    <cfRule type="expression" dxfId="3234" priority="45">
      <formula>$L11="PISA clay"</formula>
    </cfRule>
  </conditionalFormatting>
  <conditionalFormatting sqref="AC6:AI13">
    <cfRule type="expression" dxfId="3233" priority="42">
      <formula>$L6="Stiff clay w/o free water"</formula>
    </cfRule>
    <cfRule type="expression" dxfId="3232" priority="44">
      <formula>$L6="API clay"</formula>
    </cfRule>
  </conditionalFormatting>
  <conditionalFormatting sqref="AC6:AI13">
    <cfRule type="expression" dxfId="3231" priority="43">
      <formula>$L6="Kirsch soft clay"</formula>
    </cfRule>
  </conditionalFormatting>
  <conditionalFormatting sqref="AC6:AI13">
    <cfRule type="expression" dxfId="3230" priority="41">
      <formula>$L6="Kirsch stiff clay"</formula>
    </cfRule>
  </conditionalFormatting>
  <conditionalFormatting sqref="AC6:AI13">
    <cfRule type="expression" dxfId="3229" priority="40">
      <formula>$L6="Reese stiff clay"</formula>
    </cfRule>
  </conditionalFormatting>
  <conditionalFormatting sqref="AC6:AI13">
    <cfRule type="expression" dxfId="3228" priority="39">
      <formula>$L6="PISA clay"</formula>
    </cfRule>
  </conditionalFormatting>
  <conditionalFormatting sqref="AA6:AA10">
    <cfRule type="expression" dxfId="3227" priority="36">
      <formula>$L6="Stiff clay w/o free water"</formula>
    </cfRule>
    <cfRule type="expression" dxfId="3226" priority="38">
      <formula>$L6="API clay"</formula>
    </cfRule>
  </conditionalFormatting>
  <conditionalFormatting sqref="AA6:AA10">
    <cfRule type="expression" dxfId="3225" priority="37">
      <formula>$L6="Kirsch soft clay"</formula>
    </cfRule>
  </conditionalFormatting>
  <conditionalFormatting sqref="AA6:AA10">
    <cfRule type="expression" dxfId="3224" priority="35">
      <formula>$L6="Kirsch stiff clay"</formula>
    </cfRule>
  </conditionalFormatting>
  <conditionalFormatting sqref="AA6:AA10">
    <cfRule type="expression" dxfId="3223" priority="34">
      <formula>$L6="Reese stiff clay"</formula>
    </cfRule>
  </conditionalFormatting>
  <conditionalFormatting sqref="AA6:AA10">
    <cfRule type="expression" dxfId="3222" priority="33">
      <formula>$L6="PISA clay"</formula>
    </cfRule>
  </conditionalFormatting>
  <conditionalFormatting sqref="AA11">
    <cfRule type="expression" dxfId="3221" priority="30">
      <formula>$L11="Stiff clay w/o free water"</formula>
    </cfRule>
    <cfRule type="expression" dxfId="3220" priority="32">
      <formula>$L11="API clay"</formula>
    </cfRule>
  </conditionalFormatting>
  <conditionalFormatting sqref="AA11">
    <cfRule type="expression" dxfId="3219" priority="31">
      <formula>$L11="Kirsch soft clay"</formula>
    </cfRule>
  </conditionalFormatting>
  <conditionalFormatting sqref="AA11">
    <cfRule type="expression" dxfId="3218" priority="29">
      <formula>$L11="Kirsch stiff clay"</formula>
    </cfRule>
  </conditionalFormatting>
  <conditionalFormatting sqref="AA11">
    <cfRule type="expression" dxfId="3217" priority="28">
      <formula>$L11="Reese stiff clay"</formula>
    </cfRule>
  </conditionalFormatting>
  <conditionalFormatting sqref="AA11">
    <cfRule type="expression" dxfId="3216" priority="27">
      <formula>$L11="PISA clay"</formula>
    </cfRule>
  </conditionalFormatting>
  <conditionalFormatting sqref="AA13">
    <cfRule type="expression" dxfId="3215" priority="24">
      <formula>$L13="Stiff clay w/o free water"</formula>
    </cfRule>
    <cfRule type="expression" dxfId="3214" priority="26">
      <formula>$L13="API clay"</formula>
    </cfRule>
  </conditionalFormatting>
  <conditionalFormatting sqref="AA13">
    <cfRule type="expression" dxfId="3213" priority="25">
      <formula>$L13="Kirsch soft clay"</formula>
    </cfRule>
  </conditionalFormatting>
  <conditionalFormatting sqref="AA13">
    <cfRule type="expression" dxfId="3212" priority="23">
      <formula>$L13="Kirsch stiff clay"</formula>
    </cfRule>
  </conditionalFormatting>
  <conditionalFormatting sqref="AA13">
    <cfRule type="expression" dxfId="3211" priority="22">
      <formula>$L13="Reese stiff clay"</formula>
    </cfRule>
  </conditionalFormatting>
  <conditionalFormatting sqref="AA13">
    <cfRule type="expression" dxfId="3210" priority="21">
      <formula>$L13="PISA clay"</formula>
    </cfRule>
  </conditionalFormatting>
  <conditionalFormatting sqref="AB6">
    <cfRule type="expression" dxfId="3209" priority="20">
      <formula>$L6="API sand"</formula>
    </cfRule>
  </conditionalFormatting>
  <conditionalFormatting sqref="AB6">
    <cfRule type="expression" dxfId="3208" priority="19">
      <formula>$L6="Kirsch sand"</formula>
    </cfRule>
  </conditionalFormatting>
  <conditionalFormatting sqref="AB8">
    <cfRule type="expression" dxfId="3207" priority="18">
      <formula>$L8="API sand"</formula>
    </cfRule>
  </conditionalFormatting>
  <conditionalFormatting sqref="AB8">
    <cfRule type="expression" dxfId="3206" priority="17">
      <formula>$L8="Kirsch sand"</formula>
    </cfRule>
  </conditionalFormatting>
  <conditionalFormatting sqref="AB10">
    <cfRule type="expression" dxfId="3205" priority="16">
      <formula>$L10="API sand"</formula>
    </cfRule>
  </conditionalFormatting>
  <conditionalFormatting sqref="AB10">
    <cfRule type="expression" dxfId="3204" priority="15">
      <formula>$L10="Kirsch sand"</formula>
    </cfRule>
  </conditionalFormatting>
  <conditionalFormatting sqref="AJ10">
    <cfRule type="expression" dxfId="3203" priority="14">
      <formula>$L10="API sand"</formula>
    </cfRule>
  </conditionalFormatting>
  <conditionalFormatting sqref="AJ10">
    <cfRule type="expression" dxfId="3202" priority="13">
      <formula>$L10="Kirsch sand"</formula>
    </cfRule>
  </conditionalFormatting>
  <conditionalFormatting sqref="AJ8">
    <cfRule type="expression" dxfId="3201" priority="12">
      <formula>$L8="API sand"</formula>
    </cfRule>
  </conditionalFormatting>
  <conditionalFormatting sqref="AJ8">
    <cfRule type="expression" dxfId="3200" priority="11">
      <formula>$L8="Kirsch sand"</formula>
    </cfRule>
  </conditionalFormatting>
  <conditionalFormatting sqref="AJ6">
    <cfRule type="expression" dxfId="3199" priority="10">
      <formula>$L6="API sand"</formula>
    </cfRule>
  </conditionalFormatting>
  <conditionalFormatting sqref="AJ6">
    <cfRule type="expression" dxfId="3198" priority="9">
      <formula>$L6="Kirsch sand"</formula>
    </cfRule>
  </conditionalFormatting>
  <conditionalFormatting sqref="X10">
    <cfRule type="expression" dxfId="3197" priority="8">
      <formula>$L10="API sand"</formula>
    </cfRule>
  </conditionalFormatting>
  <conditionalFormatting sqref="X10">
    <cfRule type="expression" dxfId="3196" priority="7">
      <formula>$L10="Kirsch sand"</formula>
    </cfRule>
  </conditionalFormatting>
  <conditionalFormatting sqref="AO6:AO7 AO9">
    <cfRule type="expression" dxfId="3195" priority="6">
      <formula>$L6="API sand"</formula>
    </cfRule>
  </conditionalFormatting>
  <conditionalFormatting sqref="AO6:AO7 AO9">
    <cfRule type="expression" dxfId="3194" priority="5">
      <formula>$L6="Kirsch sand"</formula>
    </cfRule>
  </conditionalFormatting>
  <conditionalFormatting sqref="AO10">
    <cfRule type="expression" dxfId="3193" priority="4">
      <formula>$L10="API sand"</formula>
    </cfRule>
  </conditionalFormatting>
  <conditionalFormatting sqref="AO10">
    <cfRule type="expression" dxfId="3192" priority="3">
      <formula>$L10="Kirsch sand"</formula>
    </cfRule>
  </conditionalFormatting>
  <conditionalFormatting sqref="AO8">
    <cfRule type="expression" dxfId="3191" priority="2">
      <formula>$L8="API sand"</formula>
    </cfRule>
  </conditionalFormatting>
  <conditionalFormatting sqref="AO8">
    <cfRule type="expression" dxfId="3190" priority="1">
      <formula>$L8="Kirsch sand"</formula>
    </cfRule>
  </conditionalFormatting>
  <dataValidations count="3">
    <dataValidation type="list" showInputMessage="1" showErrorMessage="1" sqref="M16:M36" xr:uid="{A7E091C6-3748-4218-AE54-B6356F83C4C7}">
      <formula1>"',API sand,API clay"</formula1>
    </dataValidation>
    <dataValidation type="list" showInputMessage="1" showErrorMessage="1" sqref="M6:M15" xr:uid="{4F68C63D-5D37-4F19-AD6B-2C81776053C9}">
      <formula1>"Zero soil,API sand,API clay"</formula1>
    </dataValidation>
    <dataValidation type="list" showInputMessage="1" showErrorMessage="1" sqref="L6:L255" xr:uid="{0FBF83D1-744B-4B11-805D-D29F22272DC1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0923-012D-4A64-B5BF-A72AA3B082BB}">
  <dimension ref="A1:AP255"/>
  <sheetViews>
    <sheetView zoomScaleNormal="100" workbookViewId="0">
      <selection activeCell="L6" sqref="L6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76"/>
      <c r="R3" s="84"/>
      <c r="S3" s="84"/>
      <c r="T3" s="76"/>
      <c r="U3" s="84"/>
      <c r="V3" s="84"/>
      <c r="W3" s="76"/>
      <c r="X3" s="76" t="s">
        <v>107</v>
      </c>
      <c r="Y3" s="76"/>
      <c r="Z3" s="76"/>
      <c r="AA3" s="76"/>
      <c r="AB3" s="76"/>
      <c r="AC3" s="39" t="s">
        <v>108</v>
      </c>
      <c r="AD3" s="40"/>
      <c r="AE3" s="40"/>
      <c r="AF3" s="40"/>
      <c r="AG3" s="40"/>
      <c r="AH3" s="40"/>
      <c r="AI3" s="40"/>
      <c r="AJ3" s="76"/>
      <c r="AK3" s="76"/>
      <c r="AL3" s="76"/>
      <c r="AM3" s="76"/>
      <c r="AN3" s="76"/>
    </row>
    <row r="4" spans="1:42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83.999999999999972</v>
      </c>
      <c r="AA6" s="54">
        <v>1</v>
      </c>
      <c r="AB6" s="51">
        <f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ref="R7:R9" si="0">Q7-5</f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51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-19.100000000000001</v>
      </c>
      <c r="L8" s="49" t="s">
        <v>64</v>
      </c>
      <c r="M8" s="50" t="s">
        <v>64</v>
      </c>
      <c r="N8" s="51">
        <v>10</v>
      </c>
      <c r="O8" s="52">
        <v>0</v>
      </c>
      <c r="P8" s="52">
        <v>0</v>
      </c>
      <c r="Q8" s="51">
        <v>30</v>
      </c>
      <c r="R8" s="51">
        <f>Q8-5</f>
        <v>25</v>
      </c>
      <c r="S8" s="51">
        <v>0.8</v>
      </c>
      <c r="T8" s="51">
        <v>0</v>
      </c>
      <c r="U8" s="51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80.999999999999972</v>
      </c>
      <c r="AA8" s="54">
        <v>1</v>
      </c>
      <c r="AB8" s="51">
        <f t="shared" si="2"/>
        <v>4800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20.000000000000007</v>
      </c>
      <c r="AK8" s="51">
        <v>1</v>
      </c>
      <c r="AL8" s="51">
        <v>1</v>
      </c>
      <c r="AM8" s="51">
        <v>1</v>
      </c>
      <c r="AN8" s="51">
        <v>1</v>
      </c>
      <c r="AO8" s="51">
        <f>8/(31.4-19.1)</f>
        <v>0.65040650406504075</v>
      </c>
      <c r="AP8" s="51"/>
    </row>
    <row r="9" spans="1:42" x14ac:dyDescent="0.25">
      <c r="A9" s="33" t="s">
        <v>68</v>
      </c>
      <c r="B9" s="58">
        <v>29.5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-31.4</v>
      </c>
      <c r="L9" s="49" t="s">
        <v>65</v>
      </c>
      <c r="M9" s="50" t="s">
        <v>65</v>
      </c>
      <c r="N9" s="51">
        <v>10</v>
      </c>
      <c r="O9" s="52">
        <v>110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1.2999999999999999E-2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29.5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4</v>
      </c>
      <c r="K10" s="48">
        <v>-37.799999999999997</v>
      </c>
      <c r="L10" s="49" t="s">
        <v>64</v>
      </c>
      <c r="M10" s="50" t="s">
        <v>64</v>
      </c>
      <c r="N10" s="51">
        <v>10.7</v>
      </c>
      <c r="O10" s="52">
        <v>0</v>
      </c>
      <c r="P10" s="52">
        <v>0</v>
      </c>
      <c r="Q10" s="51">
        <v>40</v>
      </c>
      <c r="R10" s="51">
        <f t="shared" ref="R10" si="4">Q10-5</f>
        <v>35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/>
      <c r="K11" s="48"/>
      <c r="L11" s="49"/>
      <c r="M11" s="50"/>
      <c r="N11" s="51"/>
      <c r="O11" s="52"/>
      <c r="P11" s="52"/>
      <c r="Q11" s="51"/>
      <c r="R11" s="51"/>
      <c r="S11" s="51"/>
      <c r="T11" s="51"/>
      <c r="U11" s="60"/>
      <c r="V11" s="51"/>
      <c r="W11" s="51"/>
      <c r="X11" s="51"/>
      <c r="Y11" s="51"/>
      <c r="Z11" s="51"/>
      <c r="AA11" s="54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5">AF22+3.8</f>
        <v>55.599999999999994</v>
      </c>
      <c r="AG23" s="33">
        <f t="shared" ref="AG23:AG25" si="6">AG22+200</f>
        <v>2300</v>
      </c>
      <c r="AH23" s="33">
        <f t="shared" ref="AH23:AH26" si="7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5"/>
        <v>59.399999999999991</v>
      </c>
      <c r="AG24" s="33">
        <f t="shared" si="6"/>
        <v>2500</v>
      </c>
      <c r="AH24" s="33">
        <f t="shared" si="7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5"/>
        <v>63.199999999999989</v>
      </c>
      <c r="AG25" s="33">
        <f t="shared" si="6"/>
        <v>2700</v>
      </c>
      <c r="AH25" s="33">
        <f t="shared" si="7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5"/>
        <v>66.999999999999986</v>
      </c>
      <c r="AG26" s="33">
        <f>AG25+200</f>
        <v>2900</v>
      </c>
      <c r="AH26" s="33">
        <f t="shared" si="7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8">AF27+2.8</f>
        <v>72.59999999999998</v>
      </c>
      <c r="AG28" s="33">
        <f t="shared" ref="AG28:AG30" si="9">AG27+380</f>
        <v>3660</v>
      </c>
      <c r="AH28" s="33">
        <f t="shared" ref="AH28:AH31" si="10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8"/>
        <v>75.399999999999977</v>
      </c>
      <c r="AG29" s="33">
        <f t="shared" si="9"/>
        <v>4040</v>
      </c>
      <c r="AH29" s="33">
        <f t="shared" si="10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8"/>
        <v>78.199999999999974</v>
      </c>
      <c r="AG30" s="33">
        <f t="shared" si="9"/>
        <v>4420</v>
      </c>
      <c r="AH30" s="33">
        <f t="shared" si="10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8"/>
        <v>80.999999999999972</v>
      </c>
      <c r="AG31" s="33">
        <v>4800</v>
      </c>
      <c r="AH31" s="33">
        <f t="shared" si="10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1">AF32+3</f>
        <v>86.999999999999972</v>
      </c>
      <c r="AG33" s="33">
        <f t="shared" ref="AG33:AG36" si="12">AG32+960</f>
        <v>6720</v>
      </c>
      <c r="AH33" s="33">
        <f t="shared" ref="AH33:AH36" si="13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1"/>
        <v>89.999999999999972</v>
      </c>
      <c r="AG34" s="33">
        <f t="shared" si="12"/>
        <v>7680</v>
      </c>
      <c r="AH34" s="33">
        <f t="shared" si="13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1"/>
        <v>92.999999999999972</v>
      </c>
      <c r="AG35" s="33">
        <f t="shared" si="12"/>
        <v>8640</v>
      </c>
      <c r="AH35" s="33">
        <f t="shared" si="13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1"/>
        <v>95.999999999999972</v>
      </c>
      <c r="AG36" s="33">
        <f t="shared" si="12"/>
        <v>9600</v>
      </c>
      <c r="AH36" s="33">
        <f t="shared" si="13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4">AF37+3.8</f>
        <v>103.59999999999997</v>
      </c>
      <c r="AG38" s="33">
        <f t="shared" ref="AG38:AG41" si="15">AG37+480</f>
        <v>10560</v>
      </c>
      <c r="AH38" s="33">
        <f t="shared" ref="AH38:AH41" si="16">AH37+2</f>
        <v>44.000000000000007</v>
      </c>
    </row>
    <row r="39" spans="12:40" x14ac:dyDescent="0.25">
      <c r="L39" s="49"/>
      <c r="AE39" s="33">
        <v>33</v>
      </c>
      <c r="AF39" s="33">
        <f t="shared" si="14"/>
        <v>107.39999999999996</v>
      </c>
      <c r="AG39" s="33">
        <f t="shared" si="15"/>
        <v>11040</v>
      </c>
      <c r="AH39" s="33">
        <f t="shared" si="16"/>
        <v>46.000000000000007</v>
      </c>
    </row>
    <row r="40" spans="12:40" x14ac:dyDescent="0.25">
      <c r="L40" s="49"/>
      <c r="AE40" s="33">
        <v>34</v>
      </c>
      <c r="AF40" s="33">
        <f t="shared" si="14"/>
        <v>111.19999999999996</v>
      </c>
      <c r="AG40" s="33">
        <f t="shared" si="15"/>
        <v>11520</v>
      </c>
      <c r="AH40" s="33">
        <f t="shared" si="16"/>
        <v>48.000000000000007</v>
      </c>
    </row>
    <row r="41" spans="12:40" x14ac:dyDescent="0.25">
      <c r="L41" s="49"/>
      <c r="AE41" s="33">
        <v>35</v>
      </c>
      <c r="AF41" s="33">
        <f t="shared" si="14"/>
        <v>114.99999999999996</v>
      </c>
      <c r="AG41" s="33">
        <f t="shared" si="15"/>
        <v>12000</v>
      </c>
      <c r="AH41" s="33">
        <f t="shared" si="16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9 Q14:Q15 AA12 AM12:AN15">
    <cfRule type="expression" dxfId="2371" priority="228">
      <formula>$L6="API sand"</formula>
    </cfRule>
  </conditionalFormatting>
  <conditionalFormatting sqref="N14:N15 AK6:AL9 R16:S20 R29:S36 S21:S28 AD21:AD28 AB12:AB35 AJ12:AJ13 AK12:AL15">
    <cfRule type="expression" dxfId="2370" priority="227">
      <formula>$M6="API sand"</formula>
    </cfRule>
  </conditionalFormatting>
  <conditionalFormatting sqref="AK6:AL9 N14:N15 R16:T20 R29:T36 S21:T28 AD21:AD28 AB12:AB35 AJ12:AJ13 AK12:AL15">
    <cfRule type="expression" dxfId="2369" priority="226">
      <formula>$M6="API clay"</formula>
    </cfRule>
  </conditionalFormatting>
  <conditionalFormatting sqref="AM6:AN9 AM12:AN15 U16:W16 U18:W36 V17:W17">
    <cfRule type="expression" dxfId="2368" priority="223">
      <formula>$L6="Stiff clay w/o free water"</formula>
    </cfRule>
    <cfRule type="expression" dxfId="2367" priority="225">
      <formula>$L6="API clay"</formula>
    </cfRule>
  </conditionalFormatting>
  <conditionalFormatting sqref="AM6:AN9 AM12:AN15 U16:Y16 U18:Y36 V17:Y17">
    <cfRule type="expression" dxfId="2366" priority="224">
      <formula>$L6="Kirsch soft clay"</formula>
    </cfRule>
  </conditionalFormatting>
  <conditionalFormatting sqref="AM6:AN9 AM12:AN15 U16:Y16 U18:Y36 V17:Y17">
    <cfRule type="expression" dxfId="2365" priority="222">
      <formula>$L6="Kirsch stiff clay"</formula>
    </cfRule>
  </conditionalFormatting>
  <conditionalFormatting sqref="N14:N15 AM6:AN9 Q14:Q15 AA12 AM12:AN15">
    <cfRule type="expression" dxfId="2364" priority="221">
      <formula>$L6="Kirsch sand"</formula>
    </cfRule>
  </conditionalFormatting>
  <conditionalFormatting sqref="N14:N15 AC14:AD15 AM6:AN9 AM12:AN15">
    <cfRule type="expression" dxfId="2363" priority="220">
      <formula>$L6="Modified Weak rock"</formula>
    </cfRule>
  </conditionalFormatting>
  <conditionalFormatting sqref="AM6:AN9 AM12:AN15 U16:V16 U18:V36 V17">
    <cfRule type="expression" dxfId="2362" priority="219">
      <formula>$L6="Reese stiff clay"</formula>
    </cfRule>
  </conditionalFormatting>
  <conditionalFormatting sqref="N16:N36 Q16:Q36 AM16:AN36">
    <cfRule type="expression" dxfId="2361" priority="218">
      <formula>$L16="API sand"</formula>
    </cfRule>
  </conditionalFormatting>
  <conditionalFormatting sqref="N16:N36 Z16:Z36 AB36 AJ16:AL36">
    <cfRule type="expression" dxfId="2360" priority="217">
      <formula>$M16="API sand"</formula>
    </cfRule>
  </conditionalFormatting>
  <conditionalFormatting sqref="Z36:AB36 AK16:AL36 N16:N36 Z16:AA35">
    <cfRule type="expression" dxfId="2359" priority="216">
      <formula>$M16="API clay"</formula>
    </cfRule>
  </conditionalFormatting>
  <conditionalFormatting sqref="N16:P18 AM16:AN36 N29:P36 N19:N28 P19:P28">
    <cfRule type="expression" dxfId="2358" priority="213">
      <formula>$L16="Stiff clay w/o free water"</formula>
    </cfRule>
    <cfRule type="expression" dxfId="2357" priority="215">
      <formula>$L16="API clay"</formula>
    </cfRule>
  </conditionalFormatting>
  <conditionalFormatting sqref="N16:P18 AM16:AN36 N29:P36 N19:N28 P19:P28">
    <cfRule type="expression" dxfId="2356" priority="214">
      <formula>$L16="Kirsch soft clay"</formula>
    </cfRule>
  </conditionalFormatting>
  <conditionalFormatting sqref="N16:P18 AM16:AN36 N29:P36 N19:N28 P19:P28">
    <cfRule type="expression" dxfId="2355" priority="212">
      <formula>$L16="Kirsch stiff clay"</formula>
    </cfRule>
  </conditionalFormatting>
  <conditionalFormatting sqref="N16:N36 Q16:Q36 X16:Y36 AM16:AN36">
    <cfRule type="expression" dxfId="2354" priority="211">
      <formula>$L16="Kirsch sand"</formula>
    </cfRule>
  </conditionalFormatting>
  <conditionalFormatting sqref="N16:N36 AC16:AI19 AM16:AN36 AC20:AD36 AI20:AI36">
    <cfRule type="expression" dxfId="2353" priority="210">
      <formula>$L16="Modified Weak rock"</formula>
    </cfRule>
  </conditionalFormatting>
  <conditionalFormatting sqref="N16:P18 AM16:AN36 N29:P36 N19:N28 P19:P28">
    <cfRule type="expression" dxfId="2352" priority="209">
      <formula>$L16="Reese stiff clay"</formula>
    </cfRule>
  </conditionalFormatting>
  <conditionalFormatting sqref="AC14:AD15 AM6:AN9 AM12:AN15">
    <cfRule type="expression" dxfId="2351" priority="208">
      <formula>$L6="PISA clay"</formula>
    </cfRule>
  </conditionalFormatting>
  <conditionalFormatting sqref="N14:N15 AC14:AD15 AM6:AN9 AM12:AN15">
    <cfRule type="expression" dxfId="2350" priority="207">
      <formula>$L6="PISA sand"</formula>
    </cfRule>
  </conditionalFormatting>
  <conditionalFormatting sqref="N14:P15">
    <cfRule type="expression" dxfId="2349" priority="204">
      <formula>$L14="Stiff clay w/o free water"</formula>
    </cfRule>
    <cfRule type="expression" dxfId="2348" priority="206">
      <formula>$L14="API clay"</formula>
    </cfRule>
  </conditionalFormatting>
  <conditionalFormatting sqref="N14:P15">
    <cfRule type="expression" dxfId="2347" priority="205">
      <formula>$L14="Kirsch soft clay"</formula>
    </cfRule>
  </conditionalFormatting>
  <conditionalFormatting sqref="N14:P15">
    <cfRule type="expression" dxfId="2346" priority="203">
      <formula>$L14="Kirsch stiff clay"</formula>
    </cfRule>
  </conditionalFormatting>
  <conditionalFormatting sqref="N14:P15">
    <cfRule type="expression" dxfId="2345" priority="202">
      <formula>$L14="Reese stiff clay"</formula>
    </cfRule>
  </conditionalFormatting>
  <conditionalFormatting sqref="N14:P15">
    <cfRule type="expression" dxfId="2344" priority="201">
      <formula>$L14="PISA clay"</formula>
    </cfRule>
  </conditionalFormatting>
  <conditionalFormatting sqref="R14:AA15">
    <cfRule type="expression" dxfId="2343" priority="200">
      <formula>$L14="API sand"</formula>
    </cfRule>
  </conditionalFormatting>
  <conditionalFormatting sqref="R14:AA15">
    <cfRule type="expression" dxfId="2342" priority="199">
      <formula>$L14="Kirsch sand"</formula>
    </cfRule>
  </conditionalFormatting>
  <conditionalFormatting sqref="AE14:AJ15">
    <cfRule type="expression" dxfId="2341" priority="198">
      <formula>$L14="API sand"</formula>
    </cfRule>
  </conditionalFormatting>
  <conditionalFormatting sqref="AE14:AJ15">
    <cfRule type="expression" dxfId="2340" priority="197">
      <formula>$L14="Kirsch sand"</formula>
    </cfRule>
  </conditionalFormatting>
  <conditionalFormatting sqref="O19:O21">
    <cfRule type="expression" dxfId="2339" priority="196">
      <formula>$L19="API sand"</formula>
    </cfRule>
  </conditionalFormatting>
  <conditionalFormatting sqref="O19:O21">
    <cfRule type="expression" dxfId="2338" priority="195">
      <formula>$L19="Kirsch sand"</formula>
    </cfRule>
  </conditionalFormatting>
  <conditionalFormatting sqref="O22:O28">
    <cfRule type="expression" dxfId="2337" priority="194">
      <formula>$L22="API sand"</formula>
    </cfRule>
  </conditionalFormatting>
  <conditionalFormatting sqref="O22:O28">
    <cfRule type="expression" dxfId="2336" priority="193">
      <formula>$L22="Kirsch sand"</formula>
    </cfRule>
  </conditionalFormatting>
  <conditionalFormatting sqref="N6:N9 Q6:Q9 S9:T9 V9:Y9 S12:T13 V12:Z13 Q12:Q13 N12:N13">
    <cfRule type="expression" dxfId="2335" priority="192">
      <formula>$L6="API sand"</formula>
    </cfRule>
  </conditionalFormatting>
  <conditionalFormatting sqref="N6:N9 N12:N13">
    <cfRule type="expression" dxfId="2334" priority="191">
      <formula>$M6="API sand"</formula>
    </cfRule>
  </conditionalFormatting>
  <conditionalFormatting sqref="N6:N9 N12:N13">
    <cfRule type="expression" dxfId="2333" priority="190">
      <formula>$M6="API clay"</formula>
    </cfRule>
  </conditionalFormatting>
  <conditionalFormatting sqref="N6:P9 N12:P13">
    <cfRule type="expression" dxfId="2332" priority="187">
      <formula>$L6="Stiff clay w/o free water"</formula>
    </cfRule>
    <cfRule type="expression" dxfId="2331" priority="189">
      <formula>$L6="API clay"</formula>
    </cfRule>
  </conditionalFormatting>
  <conditionalFormatting sqref="N6:P9 N12:P13">
    <cfRule type="expression" dxfId="2330" priority="188">
      <formula>$L6="Kirsch soft clay"</formula>
    </cfRule>
  </conditionalFormatting>
  <conditionalFormatting sqref="N6:P9 N12:P13">
    <cfRule type="expression" dxfId="2329" priority="186">
      <formula>$L6="Kirsch stiff clay"</formula>
    </cfRule>
  </conditionalFormatting>
  <conditionalFormatting sqref="N6:N9 Q6:Q9 S9:T9 V9:Y9 S12:T13 V12:Z13 Q12:Q13 N12:N13">
    <cfRule type="expression" dxfId="2328" priority="185">
      <formula>$L6="Kirsch sand"</formula>
    </cfRule>
  </conditionalFormatting>
  <conditionalFormatting sqref="N6:N9 N12:N13">
    <cfRule type="expression" dxfId="2327" priority="184">
      <formula>$L6="Modified Weak rock"</formula>
    </cfRule>
  </conditionalFormatting>
  <conditionalFormatting sqref="N6:P9 N12:P13">
    <cfRule type="expression" dxfId="2326" priority="183">
      <formula>$L6="Reese stiff clay"</formula>
    </cfRule>
  </conditionalFormatting>
  <conditionalFormatting sqref="N6:P9 N12:P13">
    <cfRule type="expression" dxfId="2325" priority="182">
      <formula>$L6="PISA clay"</formula>
    </cfRule>
  </conditionalFormatting>
  <conditionalFormatting sqref="N6:N9 N12:N13">
    <cfRule type="expression" dxfId="2324" priority="181">
      <formula>$L6="PISA sand"</formula>
    </cfRule>
  </conditionalFormatting>
  <conditionalFormatting sqref="S6:T7 R6:R9 R12:R13 R8:T8 V6:Y8">
    <cfRule type="expression" dxfId="2323" priority="180">
      <formula>$L6="API sand"</formula>
    </cfRule>
  </conditionalFormatting>
  <conditionalFormatting sqref="S6:T7 R6:R9 R12:R13 R8:T8 V6:Y8">
    <cfRule type="expression" dxfId="2322" priority="179">
      <formula>$L6="Kirsch sand"</formula>
    </cfRule>
  </conditionalFormatting>
  <conditionalFormatting sqref="U12:U13">
    <cfRule type="expression" dxfId="2321" priority="164">
      <formula>$L12="Stiff clay w/o free water"</formula>
    </cfRule>
    <cfRule type="expression" dxfId="2320" priority="166">
      <formula>$L12="API clay"</formula>
    </cfRule>
  </conditionalFormatting>
  <conditionalFormatting sqref="U12:U13">
    <cfRule type="expression" dxfId="2319" priority="165">
      <formula>$L12="Kirsch soft clay"</formula>
    </cfRule>
  </conditionalFormatting>
  <conditionalFormatting sqref="U12:U13">
    <cfRule type="expression" dxfId="2318" priority="163">
      <formula>$L12="Kirsch stiff clay"</formula>
    </cfRule>
  </conditionalFormatting>
  <conditionalFormatting sqref="U12:U13">
    <cfRule type="expression" dxfId="2317" priority="162">
      <formula>$L12="Reese stiff clay"</formula>
    </cfRule>
  </conditionalFormatting>
  <conditionalFormatting sqref="U12:U13">
    <cfRule type="expression" dxfId="2316" priority="161">
      <formula>$L12="PISA clay"</formula>
    </cfRule>
  </conditionalFormatting>
  <conditionalFormatting sqref="AC6:AI9 AC12:AI13">
    <cfRule type="expression" dxfId="2315" priority="158">
      <formula>$L6="Stiff clay w/o free water"</formula>
    </cfRule>
    <cfRule type="expression" dxfId="2314" priority="160">
      <formula>$L6="API clay"</formula>
    </cfRule>
  </conditionalFormatting>
  <conditionalFormatting sqref="AC6:AI9 AC12:AI13">
    <cfRule type="expression" dxfId="2313" priority="159">
      <formula>$L6="Kirsch soft clay"</formula>
    </cfRule>
  </conditionalFormatting>
  <conditionalFormatting sqref="AC6:AI9 AC12:AI13">
    <cfRule type="expression" dxfId="2312" priority="157">
      <formula>$L6="Kirsch stiff clay"</formula>
    </cfRule>
  </conditionalFormatting>
  <conditionalFormatting sqref="AC6:AI9 AC12:AI13">
    <cfRule type="expression" dxfId="2311" priority="156">
      <formula>$L6="Reese stiff clay"</formula>
    </cfRule>
  </conditionalFormatting>
  <conditionalFormatting sqref="AC6:AI9 AC12:AI13">
    <cfRule type="expression" dxfId="2310" priority="155">
      <formula>$L6="PISA clay"</formula>
    </cfRule>
  </conditionalFormatting>
  <conditionalFormatting sqref="AA6:AA9">
    <cfRule type="expression" dxfId="2309" priority="152">
      <formula>$L6="Stiff clay w/o free water"</formula>
    </cfRule>
    <cfRule type="expression" dxfId="2308" priority="154">
      <formula>$L6="API clay"</formula>
    </cfRule>
  </conditionalFormatting>
  <conditionalFormatting sqref="AA6:AA9">
    <cfRule type="expression" dxfId="2307" priority="153">
      <formula>$L6="Kirsch soft clay"</formula>
    </cfRule>
  </conditionalFormatting>
  <conditionalFormatting sqref="AA6:AA9">
    <cfRule type="expression" dxfId="2306" priority="151">
      <formula>$L6="Kirsch stiff clay"</formula>
    </cfRule>
  </conditionalFormatting>
  <conditionalFormatting sqref="AA6:AA9">
    <cfRule type="expression" dxfId="2305" priority="150">
      <formula>$L6="Reese stiff clay"</formula>
    </cfRule>
  </conditionalFormatting>
  <conditionalFormatting sqref="AA6:AA9">
    <cfRule type="expression" dxfId="2304" priority="149">
      <formula>$L6="PISA clay"</formula>
    </cfRule>
  </conditionalFormatting>
  <conditionalFormatting sqref="AA13">
    <cfRule type="expression" dxfId="2303" priority="146">
      <formula>$L13="Stiff clay w/o free water"</formula>
    </cfRule>
    <cfRule type="expression" dxfId="2302" priority="148">
      <formula>$L13="API clay"</formula>
    </cfRule>
  </conditionalFormatting>
  <conditionalFormatting sqref="AA13">
    <cfRule type="expression" dxfId="2301" priority="147">
      <formula>$L13="Kirsch soft clay"</formula>
    </cfRule>
  </conditionalFormatting>
  <conditionalFormatting sqref="AA13">
    <cfRule type="expression" dxfId="2300" priority="145">
      <formula>$L13="Kirsch stiff clay"</formula>
    </cfRule>
  </conditionalFormatting>
  <conditionalFormatting sqref="AA13">
    <cfRule type="expression" dxfId="2299" priority="144">
      <formula>$L13="Reese stiff clay"</formula>
    </cfRule>
  </conditionalFormatting>
  <conditionalFormatting sqref="AA13">
    <cfRule type="expression" dxfId="2298" priority="143">
      <formula>$L13="PISA clay"</formula>
    </cfRule>
  </conditionalFormatting>
  <conditionalFormatting sqref="AM11:AN11">
    <cfRule type="expression" dxfId="2297" priority="128">
      <formula>$L11="API sand"</formula>
    </cfRule>
  </conditionalFormatting>
  <conditionalFormatting sqref="AK11:AL11">
    <cfRule type="expression" dxfId="2296" priority="127">
      <formula>$M11="API sand"</formula>
    </cfRule>
  </conditionalFormatting>
  <conditionalFormatting sqref="AK11:AL11">
    <cfRule type="expression" dxfId="2295" priority="126">
      <formula>$M11="API clay"</formula>
    </cfRule>
  </conditionalFormatting>
  <conditionalFormatting sqref="AM11:AN11">
    <cfRule type="expression" dxfId="2294" priority="123">
      <formula>$L11="Stiff clay w/o free water"</formula>
    </cfRule>
    <cfRule type="expression" dxfId="2293" priority="125">
      <formula>$L11="API clay"</formula>
    </cfRule>
  </conditionalFormatting>
  <conditionalFormatting sqref="AM11:AN11">
    <cfRule type="expression" dxfId="2292" priority="124">
      <formula>$L11="Kirsch soft clay"</formula>
    </cfRule>
  </conditionalFormatting>
  <conditionalFormatting sqref="AM11:AN11">
    <cfRule type="expression" dxfId="2291" priority="122">
      <formula>$L11="Kirsch stiff clay"</formula>
    </cfRule>
  </conditionalFormatting>
  <conditionalFormatting sqref="AM11:AN11">
    <cfRule type="expression" dxfId="2290" priority="121">
      <formula>$L11="Kirsch sand"</formula>
    </cfRule>
  </conditionalFormatting>
  <conditionalFormatting sqref="AM11:AN11">
    <cfRule type="expression" dxfId="2289" priority="120">
      <formula>$L11="Modified Weak rock"</formula>
    </cfRule>
  </conditionalFormatting>
  <conditionalFormatting sqref="AM11:AN11">
    <cfRule type="expression" dxfId="2288" priority="119">
      <formula>$L11="Reese stiff clay"</formula>
    </cfRule>
  </conditionalFormatting>
  <conditionalFormatting sqref="AM11:AN11">
    <cfRule type="expression" dxfId="2287" priority="118">
      <formula>$L11="PISA clay"</formula>
    </cfRule>
  </conditionalFormatting>
  <conditionalFormatting sqref="AM11:AN11">
    <cfRule type="expression" dxfId="2286" priority="117">
      <formula>$L11="PISA sand"</formula>
    </cfRule>
  </conditionalFormatting>
  <conditionalFormatting sqref="S11:W11 N11 Q11 Y11:Z11">
    <cfRule type="expression" dxfId="2285" priority="116">
      <formula>$L11="API sand"</formula>
    </cfRule>
  </conditionalFormatting>
  <conditionalFormatting sqref="N11">
    <cfRule type="expression" dxfId="2284" priority="115">
      <formula>$M11="API sand"</formula>
    </cfRule>
  </conditionalFormatting>
  <conditionalFormatting sqref="N11">
    <cfRule type="expression" dxfId="2283" priority="114">
      <formula>$M11="API clay"</formula>
    </cfRule>
  </conditionalFormatting>
  <conditionalFormatting sqref="N11:P11">
    <cfRule type="expression" dxfId="2282" priority="111">
      <formula>$L11="Stiff clay w/o free water"</formula>
    </cfRule>
    <cfRule type="expression" dxfId="2281" priority="113">
      <formula>$L11="API clay"</formula>
    </cfRule>
  </conditionalFormatting>
  <conditionalFormatting sqref="N11:P11">
    <cfRule type="expression" dxfId="2280" priority="112">
      <formula>$L11="Kirsch soft clay"</formula>
    </cfRule>
  </conditionalFormatting>
  <conditionalFormatting sqref="N11:P11">
    <cfRule type="expression" dxfId="2279" priority="110">
      <formula>$L11="Kirsch stiff clay"</formula>
    </cfRule>
  </conditionalFormatting>
  <conditionalFormatting sqref="S11:W11 N11 Q11 Y11:Z11">
    <cfRule type="expression" dxfId="2278" priority="109">
      <formula>$L11="Kirsch sand"</formula>
    </cfRule>
  </conditionalFormatting>
  <conditionalFormatting sqref="N11">
    <cfRule type="expression" dxfId="2277" priority="108">
      <formula>$L11="Modified Weak rock"</formula>
    </cfRule>
  </conditionalFormatting>
  <conditionalFormatting sqref="N11:P11">
    <cfRule type="expression" dxfId="2276" priority="107">
      <formula>$L11="Reese stiff clay"</formula>
    </cfRule>
  </conditionalFormatting>
  <conditionalFormatting sqref="N11:P11">
    <cfRule type="expression" dxfId="2275" priority="106">
      <formula>$L11="PISA clay"</formula>
    </cfRule>
  </conditionalFormatting>
  <conditionalFormatting sqref="N11">
    <cfRule type="expression" dxfId="2274" priority="105">
      <formula>$L11="PISA sand"</formula>
    </cfRule>
  </conditionalFormatting>
  <conditionalFormatting sqref="R11">
    <cfRule type="expression" dxfId="2273" priority="104">
      <formula>$L11="API sand"</formula>
    </cfRule>
  </conditionalFormatting>
  <conditionalFormatting sqref="R11">
    <cfRule type="expression" dxfId="2272" priority="103">
      <formula>$L11="Kirsch sand"</formula>
    </cfRule>
  </conditionalFormatting>
  <conditionalFormatting sqref="AC11:AI11">
    <cfRule type="expression" dxfId="2271" priority="100">
      <formula>$L11="Stiff clay w/o free water"</formula>
    </cfRule>
    <cfRule type="expression" dxfId="2270" priority="102">
      <formula>$L11="API clay"</formula>
    </cfRule>
  </conditionalFormatting>
  <conditionalFormatting sqref="AC11:AI11">
    <cfRule type="expression" dxfId="2269" priority="101">
      <formula>$L11="Kirsch soft clay"</formula>
    </cfRule>
  </conditionalFormatting>
  <conditionalFormatting sqref="AC11:AI11">
    <cfRule type="expression" dxfId="2268" priority="99">
      <formula>$L11="Kirsch stiff clay"</formula>
    </cfRule>
  </conditionalFormatting>
  <conditionalFormatting sqref="AC11:AI11">
    <cfRule type="expression" dxfId="2267" priority="98">
      <formula>$L11="Reese stiff clay"</formula>
    </cfRule>
  </conditionalFormatting>
  <conditionalFormatting sqref="AC11:AI11">
    <cfRule type="expression" dxfId="2266" priority="97">
      <formula>$L11="PISA clay"</formula>
    </cfRule>
  </conditionalFormatting>
  <conditionalFormatting sqref="AA11">
    <cfRule type="expression" dxfId="2265" priority="94">
      <formula>$L11="Stiff clay w/o free water"</formula>
    </cfRule>
    <cfRule type="expression" dxfId="2264" priority="96">
      <formula>$L11="API clay"</formula>
    </cfRule>
  </conditionalFormatting>
  <conditionalFormatting sqref="AA11">
    <cfRule type="expression" dxfId="2263" priority="95">
      <formula>$L11="Kirsch soft clay"</formula>
    </cfRule>
  </conditionalFormatting>
  <conditionalFormatting sqref="AA11">
    <cfRule type="expression" dxfId="2262" priority="93">
      <formula>$L11="Kirsch stiff clay"</formula>
    </cfRule>
  </conditionalFormatting>
  <conditionalFormatting sqref="AA11">
    <cfRule type="expression" dxfId="2261" priority="92">
      <formula>$L11="Reese stiff clay"</formula>
    </cfRule>
  </conditionalFormatting>
  <conditionalFormatting sqref="AA11">
    <cfRule type="expression" dxfId="2260" priority="91">
      <formula>$L11="PISA clay"</formula>
    </cfRule>
  </conditionalFormatting>
  <conditionalFormatting sqref="AB11">
    <cfRule type="expression" dxfId="2259" priority="90">
      <formula>$L11="API sand"</formula>
    </cfRule>
  </conditionalFormatting>
  <conditionalFormatting sqref="AB11">
    <cfRule type="expression" dxfId="2258" priority="89">
      <formula>$L11="Kirsch sand"</formula>
    </cfRule>
  </conditionalFormatting>
  <conditionalFormatting sqref="AJ11">
    <cfRule type="expression" dxfId="2257" priority="88">
      <formula>$L11="API sand"</formula>
    </cfRule>
  </conditionalFormatting>
  <conditionalFormatting sqref="AJ11">
    <cfRule type="expression" dxfId="2256" priority="87">
      <formula>$L11="Kirsch sand"</formula>
    </cfRule>
  </conditionalFormatting>
  <conditionalFormatting sqref="X11">
    <cfRule type="expression" dxfId="2255" priority="86">
      <formula>$L11="API sand"</formula>
    </cfRule>
  </conditionalFormatting>
  <conditionalFormatting sqref="X11">
    <cfRule type="expression" dxfId="2254" priority="85">
      <formula>$L11="Kirsch sand"</formula>
    </cfRule>
  </conditionalFormatting>
  <conditionalFormatting sqref="AO6:AO7 AO9">
    <cfRule type="expression" dxfId="2253" priority="84">
      <formula>$L6="API sand"</formula>
    </cfRule>
  </conditionalFormatting>
  <conditionalFormatting sqref="AO6:AO7 AO9">
    <cfRule type="expression" dxfId="2252" priority="83">
      <formula>$L6="Kirsch sand"</formula>
    </cfRule>
  </conditionalFormatting>
  <conditionalFormatting sqref="AM10:AN10">
    <cfRule type="expression" dxfId="2251" priority="82">
      <formula>$L10="API sand"</formula>
    </cfRule>
  </conditionalFormatting>
  <conditionalFormatting sqref="AK10:AL10">
    <cfRule type="expression" dxfId="2250" priority="81">
      <formula>$M10="API sand"</formula>
    </cfRule>
  </conditionalFormatting>
  <conditionalFormatting sqref="AK10:AL10">
    <cfRule type="expression" dxfId="2249" priority="80">
      <formula>$M10="API clay"</formula>
    </cfRule>
  </conditionalFormatting>
  <conditionalFormatting sqref="AM10:AN10">
    <cfRule type="expression" dxfId="2248" priority="77">
      <formula>$L10="Stiff clay w/o free water"</formula>
    </cfRule>
    <cfRule type="expression" dxfId="2247" priority="79">
      <formula>$L10="API clay"</formula>
    </cfRule>
  </conditionalFormatting>
  <conditionalFormatting sqref="AM10:AN10">
    <cfRule type="expression" dxfId="2246" priority="78">
      <formula>$L10="Kirsch soft clay"</formula>
    </cfRule>
  </conditionalFormatting>
  <conditionalFormatting sqref="AM10:AN10">
    <cfRule type="expression" dxfId="2245" priority="76">
      <formula>$L10="Kirsch stiff clay"</formula>
    </cfRule>
  </conditionalFormatting>
  <conditionalFormatting sqref="AM10:AN10">
    <cfRule type="expression" dxfId="2244" priority="75">
      <formula>$L10="Kirsch sand"</formula>
    </cfRule>
  </conditionalFormatting>
  <conditionalFormatting sqref="AM10:AN10">
    <cfRule type="expression" dxfId="2243" priority="74">
      <formula>$L10="Modified Weak rock"</formula>
    </cfRule>
  </conditionalFormatting>
  <conditionalFormatting sqref="AM10:AN10">
    <cfRule type="expression" dxfId="2242" priority="73">
      <formula>$L10="Reese stiff clay"</formula>
    </cfRule>
  </conditionalFormatting>
  <conditionalFormatting sqref="AM10:AN10">
    <cfRule type="expression" dxfId="2241" priority="72">
      <formula>$L10="PISA clay"</formula>
    </cfRule>
  </conditionalFormatting>
  <conditionalFormatting sqref="AM10:AN10">
    <cfRule type="expression" dxfId="2240" priority="71">
      <formula>$L10="PISA sand"</formula>
    </cfRule>
  </conditionalFormatting>
  <conditionalFormatting sqref="N10 Q10 S10:T10 V10:W10 Y10">
    <cfRule type="expression" dxfId="2239" priority="70">
      <formula>$L10="API sand"</formula>
    </cfRule>
  </conditionalFormatting>
  <conditionalFormatting sqref="N10">
    <cfRule type="expression" dxfId="2238" priority="69">
      <formula>$M10="API sand"</formula>
    </cfRule>
  </conditionalFormatting>
  <conditionalFormatting sqref="N10">
    <cfRule type="expression" dxfId="2237" priority="68">
      <formula>$M10="API clay"</formula>
    </cfRule>
  </conditionalFormatting>
  <conditionalFormatting sqref="N10:P10">
    <cfRule type="expression" dxfId="2236" priority="65">
      <formula>$L10="Stiff clay w/o free water"</formula>
    </cfRule>
    <cfRule type="expression" dxfId="2235" priority="67">
      <formula>$L10="API clay"</formula>
    </cfRule>
  </conditionalFormatting>
  <conditionalFormatting sqref="N10:P10">
    <cfRule type="expression" dxfId="2234" priority="66">
      <formula>$L10="Kirsch soft clay"</formula>
    </cfRule>
  </conditionalFormatting>
  <conditionalFormatting sqref="N10:P10">
    <cfRule type="expression" dxfId="2233" priority="64">
      <formula>$L10="Kirsch stiff clay"</formula>
    </cfRule>
  </conditionalFormatting>
  <conditionalFormatting sqref="N10 Q10 S10:T10 V10:W10 Y10">
    <cfRule type="expression" dxfId="2232" priority="63">
      <formula>$L10="Kirsch sand"</formula>
    </cfRule>
  </conditionalFormatting>
  <conditionalFormatting sqref="N10">
    <cfRule type="expression" dxfId="2231" priority="62">
      <formula>$L10="Modified Weak rock"</formula>
    </cfRule>
  </conditionalFormatting>
  <conditionalFormatting sqref="N10:P10">
    <cfRule type="expression" dxfId="2230" priority="61">
      <formula>$L10="Reese stiff clay"</formula>
    </cfRule>
  </conditionalFormatting>
  <conditionalFormatting sqref="N10:P10">
    <cfRule type="expression" dxfId="2229" priority="60">
      <formula>$L10="PISA clay"</formula>
    </cfRule>
  </conditionalFormatting>
  <conditionalFormatting sqref="N10">
    <cfRule type="expression" dxfId="2228" priority="59">
      <formula>$L10="PISA sand"</formula>
    </cfRule>
  </conditionalFormatting>
  <conditionalFormatting sqref="R10">
    <cfRule type="expression" dxfId="2227" priority="58">
      <formula>$L10="API sand"</formula>
    </cfRule>
  </conditionalFormatting>
  <conditionalFormatting sqref="R10">
    <cfRule type="expression" dxfId="2226" priority="57">
      <formula>$L10="Kirsch sand"</formula>
    </cfRule>
  </conditionalFormatting>
  <conditionalFormatting sqref="AD10:AI10">
    <cfRule type="expression" dxfId="2225" priority="48">
      <formula>$L10="Stiff clay w/o free water"</formula>
    </cfRule>
    <cfRule type="expression" dxfId="2224" priority="50">
      <formula>$L10="API clay"</formula>
    </cfRule>
  </conditionalFormatting>
  <conditionalFormatting sqref="AD10:AI10">
    <cfRule type="expression" dxfId="2223" priority="49">
      <formula>$L10="Kirsch soft clay"</formula>
    </cfRule>
  </conditionalFormatting>
  <conditionalFormatting sqref="AD10:AI10">
    <cfRule type="expression" dxfId="2222" priority="47">
      <formula>$L10="Kirsch stiff clay"</formula>
    </cfRule>
  </conditionalFormatting>
  <conditionalFormatting sqref="AD10:AI10">
    <cfRule type="expression" dxfId="2221" priority="46">
      <formula>$L10="Reese stiff clay"</formula>
    </cfRule>
  </conditionalFormatting>
  <conditionalFormatting sqref="AD10:AI10">
    <cfRule type="expression" dxfId="2220" priority="45">
      <formula>$L10="PISA clay"</formula>
    </cfRule>
  </conditionalFormatting>
  <conditionalFormatting sqref="AA10">
    <cfRule type="expression" dxfId="2219" priority="42">
      <formula>$L10="Stiff clay w/o free water"</formula>
    </cfRule>
    <cfRule type="expression" dxfId="2218" priority="44">
      <formula>$L10="API clay"</formula>
    </cfRule>
  </conditionalFormatting>
  <conditionalFormatting sqref="AA10">
    <cfRule type="expression" dxfId="2217" priority="43">
      <formula>$L10="Kirsch soft clay"</formula>
    </cfRule>
  </conditionalFormatting>
  <conditionalFormatting sqref="AA10">
    <cfRule type="expression" dxfId="2216" priority="41">
      <formula>$L10="Kirsch stiff clay"</formula>
    </cfRule>
  </conditionalFormatting>
  <conditionalFormatting sqref="AA10">
    <cfRule type="expression" dxfId="2215" priority="40">
      <formula>$L10="Reese stiff clay"</formula>
    </cfRule>
  </conditionalFormatting>
  <conditionalFormatting sqref="AA10">
    <cfRule type="expression" dxfId="2214" priority="39">
      <formula>$L10="PISA clay"</formula>
    </cfRule>
  </conditionalFormatting>
  <conditionalFormatting sqref="AO10">
    <cfRule type="expression" dxfId="2213" priority="38">
      <formula>$L10="API sand"</formula>
    </cfRule>
  </conditionalFormatting>
  <conditionalFormatting sqref="AO10">
    <cfRule type="expression" dxfId="2212" priority="37">
      <formula>$L10="Kirsch sand"</formula>
    </cfRule>
  </conditionalFormatting>
  <conditionalFormatting sqref="AC10">
    <cfRule type="expression" dxfId="2211" priority="34">
      <formula>$L10="Stiff clay w/o free water"</formula>
    </cfRule>
    <cfRule type="expression" dxfId="2210" priority="36">
      <formula>$L10="API clay"</formula>
    </cfRule>
  </conditionalFormatting>
  <conditionalFormatting sqref="AC10">
    <cfRule type="expression" dxfId="2209" priority="35">
      <formula>$L10="Kirsch soft clay"</formula>
    </cfRule>
  </conditionalFormatting>
  <conditionalFormatting sqref="AC10">
    <cfRule type="expression" dxfId="2208" priority="33">
      <formula>$L10="Kirsch stiff clay"</formula>
    </cfRule>
  </conditionalFormatting>
  <conditionalFormatting sqref="AC10">
    <cfRule type="expression" dxfId="2207" priority="32">
      <formula>$L10="Reese stiff clay"</formula>
    </cfRule>
  </conditionalFormatting>
  <conditionalFormatting sqref="AC10">
    <cfRule type="expression" dxfId="2206" priority="31">
      <formula>$L10="PISA clay"</formula>
    </cfRule>
  </conditionalFormatting>
  <conditionalFormatting sqref="X10">
    <cfRule type="expression" dxfId="2205" priority="30">
      <formula>$L10="API sand"</formula>
    </cfRule>
  </conditionalFormatting>
  <conditionalFormatting sqref="X10">
    <cfRule type="expression" dxfId="2204" priority="29">
      <formula>$L10="Kirsch sand"</formula>
    </cfRule>
  </conditionalFormatting>
  <conditionalFormatting sqref="U9">
    <cfRule type="expression" dxfId="2203" priority="28">
      <formula>$L9="API sand"</formula>
    </cfRule>
  </conditionalFormatting>
  <conditionalFormatting sqref="U9">
    <cfRule type="expression" dxfId="2202" priority="27">
      <formula>$L9="Kirsch sand"</formula>
    </cfRule>
  </conditionalFormatting>
  <conditionalFormatting sqref="U6:U8">
    <cfRule type="expression" dxfId="2201" priority="26">
      <formula>$L6="API sand"</formula>
    </cfRule>
  </conditionalFormatting>
  <conditionalFormatting sqref="U6:U8">
    <cfRule type="expression" dxfId="2200" priority="25">
      <formula>$L6="Kirsch sand"</formula>
    </cfRule>
  </conditionalFormatting>
  <conditionalFormatting sqref="U10">
    <cfRule type="expression" dxfId="2199" priority="24">
      <formula>$L10="API sand"</formula>
    </cfRule>
  </conditionalFormatting>
  <conditionalFormatting sqref="U10">
    <cfRule type="expression" dxfId="2198" priority="23">
      <formula>$L10="Kirsch sand"</formula>
    </cfRule>
  </conditionalFormatting>
  <conditionalFormatting sqref="AP8">
    <cfRule type="expression" dxfId="2197" priority="10">
      <formula>$L8="API sand"</formula>
    </cfRule>
  </conditionalFormatting>
  <conditionalFormatting sqref="AP8">
    <cfRule type="expression" dxfId="2196" priority="9">
      <formula>$L8="Kirsch sand"</formula>
    </cfRule>
  </conditionalFormatting>
  <conditionalFormatting sqref="AO8">
    <cfRule type="expression" dxfId="2195" priority="8">
      <formula>$L8="API sand"</formula>
    </cfRule>
  </conditionalFormatting>
  <conditionalFormatting sqref="AO8">
    <cfRule type="expression" dxfId="2194" priority="7">
      <formula>$L8="Kirsch sand"</formula>
    </cfRule>
  </conditionalFormatting>
  <conditionalFormatting sqref="Z6:Z10">
    <cfRule type="expression" dxfId="2193" priority="6">
      <formula>$L6="API sand"</formula>
    </cfRule>
  </conditionalFormatting>
  <conditionalFormatting sqref="Z6:Z10">
    <cfRule type="expression" dxfId="2192" priority="5">
      <formula>$L6="Kirsch sand"</formula>
    </cfRule>
  </conditionalFormatting>
  <conditionalFormatting sqref="AB6:AB10">
    <cfRule type="expression" dxfId="2191" priority="4">
      <formula>$L6="API sand"</formula>
    </cfRule>
  </conditionalFormatting>
  <conditionalFormatting sqref="AB6:AB10">
    <cfRule type="expression" dxfId="2190" priority="3">
      <formula>$L6="Kirsch sand"</formula>
    </cfRule>
  </conditionalFormatting>
  <conditionalFormatting sqref="AJ6:AJ10">
    <cfRule type="expression" dxfId="2189" priority="2">
      <formula>$L6="API sand"</formula>
    </cfRule>
  </conditionalFormatting>
  <conditionalFormatting sqref="AJ6:AJ10">
    <cfRule type="expression" dxfId="2188" priority="1">
      <formula>$L6="Kirsch sand"</formula>
    </cfRule>
  </conditionalFormatting>
  <dataValidations count="3">
    <dataValidation type="list" showInputMessage="1" showErrorMessage="1" sqref="L6:L255" xr:uid="{12275D0A-52FD-49D6-9CD3-74AFE787747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3AD8BC32-0EDE-42EE-B230-6FEDB9AE4157}">
      <formula1>"Zero soil,API sand,API clay"</formula1>
    </dataValidation>
    <dataValidation type="list" showInputMessage="1" showErrorMessage="1" sqref="M16:M36" xr:uid="{3E0AF1C9-1970-443B-BA05-71C89B5FA962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A8BC-55F7-4F53-9847-6649BBE6B365}">
  <dimension ref="A1:AP255"/>
  <sheetViews>
    <sheetView zoomScaleNormal="100" workbookViewId="0">
      <selection activeCell="L12" sqref="L12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A-22_crit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78"/>
      <c r="R3" s="84"/>
      <c r="S3" s="84"/>
      <c r="T3" s="78"/>
      <c r="U3" s="84"/>
      <c r="V3" s="84"/>
      <c r="W3" s="78"/>
      <c r="X3" s="78" t="s">
        <v>107</v>
      </c>
      <c r="Y3" s="78"/>
      <c r="Z3" s="78"/>
      <c r="AA3" s="78"/>
      <c r="AB3" s="78"/>
      <c r="AC3" s="39" t="s">
        <v>108</v>
      </c>
      <c r="AD3" s="40"/>
      <c r="AE3" s="40"/>
      <c r="AF3" s="40"/>
      <c r="AG3" s="40"/>
      <c r="AH3" s="40"/>
      <c r="AI3" s="40"/>
      <c r="AJ3" s="78"/>
      <c r="AK3" s="78"/>
      <c r="AL3" s="78"/>
      <c r="AM3" s="78"/>
      <c r="AN3" s="78"/>
    </row>
    <row r="4" spans="1:42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83.999999999999972</v>
      </c>
      <c r="AA6" s="54">
        <v>1</v>
      </c>
      <c r="AB6" s="51">
        <f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51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-19.100000000000001</v>
      </c>
      <c r="L8" s="49" t="s">
        <v>64</v>
      </c>
      <c r="M8" s="50" t="s">
        <v>64</v>
      </c>
      <c r="N8" s="51">
        <v>10</v>
      </c>
      <c r="O8" s="52">
        <v>0</v>
      </c>
      <c r="P8" s="52">
        <v>0</v>
      </c>
      <c r="Q8" s="51">
        <v>30</v>
      </c>
      <c r="R8" s="51">
        <f>Q8-5</f>
        <v>25</v>
      </c>
      <c r="S8" s="51">
        <v>0.8</v>
      </c>
      <c r="T8" s="51">
        <v>0</v>
      </c>
      <c r="U8" s="51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80.999999999999972</v>
      </c>
      <c r="AA8" s="54">
        <v>1</v>
      </c>
      <c r="AB8" s="51">
        <f t="shared" si="2"/>
        <v>4800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20.000000000000007</v>
      </c>
      <c r="AK8" s="51">
        <v>1</v>
      </c>
      <c r="AL8" s="51">
        <v>1</v>
      </c>
      <c r="AM8" s="51">
        <v>1</v>
      </c>
      <c r="AN8" s="51">
        <v>1</v>
      </c>
      <c r="AO8" s="51">
        <f>8/(31.4-19.1)</f>
        <v>0.65040650406504075</v>
      </c>
      <c r="AP8" s="51"/>
    </row>
    <row r="9" spans="1:42" x14ac:dyDescent="0.25">
      <c r="A9" s="33" t="s">
        <v>68</v>
      </c>
      <c r="B9" s="58">
        <v>25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-31.4</v>
      </c>
      <c r="L9" s="49" t="s">
        <v>65</v>
      </c>
      <c r="M9" s="50" t="s">
        <v>65</v>
      </c>
      <c r="N9" s="51">
        <v>10</v>
      </c>
      <c r="O9" s="52">
        <v>110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1.2999999999999999E-2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45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4</v>
      </c>
      <c r="K10" s="48">
        <v>-37.799999999999997</v>
      </c>
      <c r="L10" s="49" t="s">
        <v>64</v>
      </c>
      <c r="M10" s="50" t="s">
        <v>64</v>
      </c>
      <c r="N10" s="51">
        <v>10.7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/>
      <c r="K11" s="48"/>
      <c r="L11" s="49"/>
      <c r="M11" s="50"/>
      <c r="N11" s="51"/>
      <c r="O11" s="52"/>
      <c r="P11" s="52"/>
      <c r="Q11" s="51"/>
      <c r="R11" s="51"/>
      <c r="S11" s="51"/>
      <c r="T11" s="51"/>
      <c r="U11" s="60"/>
      <c r="V11" s="51"/>
      <c r="W11" s="51"/>
      <c r="X11" s="51"/>
      <c r="Y11" s="51"/>
      <c r="Z11" s="51"/>
      <c r="AA11" s="54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9 Q14:Q15 AA12 AM12:AN15">
    <cfRule type="expression" dxfId="2187" priority="184">
      <formula>$L6="API sand"</formula>
    </cfRule>
  </conditionalFormatting>
  <conditionalFormatting sqref="N14:N15 AK6:AL9 R16:S20 R29:S36 S21:S28 AD21:AD28 AB12:AB35 AJ12:AJ13 AK12:AL15">
    <cfRule type="expression" dxfId="2186" priority="183">
      <formula>$M6="API sand"</formula>
    </cfRule>
  </conditionalFormatting>
  <conditionalFormatting sqref="AK6:AL9 N14:N15 R16:T20 R29:T36 S21:T28 AD21:AD28 AB12:AB35 AJ12:AJ13 AK12:AL15">
    <cfRule type="expression" dxfId="2185" priority="182">
      <formula>$M6="API clay"</formula>
    </cfRule>
  </conditionalFormatting>
  <conditionalFormatting sqref="AM6:AN9 AM12:AN15 U16:W16 U18:W36 V17:W17">
    <cfRule type="expression" dxfId="2184" priority="179">
      <formula>$L6="Stiff clay w/o free water"</formula>
    </cfRule>
    <cfRule type="expression" dxfId="2183" priority="181">
      <formula>$L6="API clay"</formula>
    </cfRule>
  </conditionalFormatting>
  <conditionalFormatting sqref="AM6:AN9 AM12:AN15 U16:Y16 U18:Y36 V17:Y17">
    <cfRule type="expression" dxfId="2182" priority="180">
      <formula>$L6="Kirsch soft clay"</formula>
    </cfRule>
  </conditionalFormatting>
  <conditionalFormatting sqref="AM6:AN9 AM12:AN15 U16:Y16 U18:Y36 V17:Y17">
    <cfRule type="expression" dxfId="2181" priority="178">
      <formula>$L6="Kirsch stiff clay"</formula>
    </cfRule>
  </conditionalFormatting>
  <conditionalFormatting sqref="N14:N15 AM6:AN9 Q14:Q15 AA12 AM12:AN15">
    <cfRule type="expression" dxfId="2180" priority="177">
      <formula>$L6="Kirsch sand"</formula>
    </cfRule>
  </conditionalFormatting>
  <conditionalFormatting sqref="N14:N15 AC14:AD15 AM6:AN9 AM12:AN15">
    <cfRule type="expression" dxfId="2179" priority="176">
      <formula>$L6="Modified Weak rock"</formula>
    </cfRule>
  </conditionalFormatting>
  <conditionalFormatting sqref="AM6:AN9 AM12:AN15 U16:V16 U18:V36 V17">
    <cfRule type="expression" dxfId="2178" priority="175">
      <formula>$L6="Reese stiff clay"</formula>
    </cfRule>
  </conditionalFormatting>
  <conditionalFormatting sqref="N16:N36 Q16:Q36 AM16:AN36">
    <cfRule type="expression" dxfId="2177" priority="174">
      <formula>$L16="API sand"</formula>
    </cfRule>
  </conditionalFormatting>
  <conditionalFormatting sqref="N16:N36 Z16:Z36 AB36 AJ16:AL36">
    <cfRule type="expression" dxfId="2176" priority="173">
      <formula>$M16="API sand"</formula>
    </cfRule>
  </conditionalFormatting>
  <conditionalFormatting sqref="Z36:AB36 AK16:AL36 N16:N36 Z16:AA35">
    <cfRule type="expression" dxfId="2175" priority="172">
      <formula>$M16="API clay"</formula>
    </cfRule>
  </conditionalFormatting>
  <conditionalFormatting sqref="N16:P18 AM16:AN36 N29:P36 N19:N28 P19:P28">
    <cfRule type="expression" dxfId="2174" priority="169">
      <formula>$L16="Stiff clay w/o free water"</formula>
    </cfRule>
    <cfRule type="expression" dxfId="2173" priority="171">
      <formula>$L16="API clay"</formula>
    </cfRule>
  </conditionalFormatting>
  <conditionalFormatting sqref="N16:P18 AM16:AN36 N29:P36 N19:N28 P19:P28">
    <cfRule type="expression" dxfId="2172" priority="170">
      <formula>$L16="Kirsch soft clay"</formula>
    </cfRule>
  </conditionalFormatting>
  <conditionalFormatting sqref="N16:P18 AM16:AN36 N29:P36 N19:N28 P19:P28">
    <cfRule type="expression" dxfId="2171" priority="168">
      <formula>$L16="Kirsch stiff clay"</formula>
    </cfRule>
  </conditionalFormatting>
  <conditionalFormatting sqref="N16:N36 Q16:Q36 X16:Y36 AM16:AN36">
    <cfRule type="expression" dxfId="2170" priority="167">
      <formula>$L16="Kirsch sand"</formula>
    </cfRule>
  </conditionalFormatting>
  <conditionalFormatting sqref="N16:N36 AC16:AI19 AM16:AN36 AC20:AD36 AI20:AI36">
    <cfRule type="expression" dxfId="2169" priority="166">
      <formula>$L16="Modified Weak rock"</formula>
    </cfRule>
  </conditionalFormatting>
  <conditionalFormatting sqref="N16:P18 AM16:AN36 N29:P36 N19:N28 P19:P28">
    <cfRule type="expression" dxfId="2168" priority="165">
      <formula>$L16="Reese stiff clay"</formula>
    </cfRule>
  </conditionalFormatting>
  <conditionalFormatting sqref="AC14:AD15 AM6:AN9 AM12:AN15">
    <cfRule type="expression" dxfId="2167" priority="164">
      <formula>$L6="PISA clay"</formula>
    </cfRule>
  </conditionalFormatting>
  <conditionalFormatting sqref="N14:N15 AC14:AD15 AM6:AN9 AM12:AN15">
    <cfRule type="expression" dxfId="2166" priority="163">
      <formula>$L6="PISA sand"</formula>
    </cfRule>
  </conditionalFormatting>
  <conditionalFormatting sqref="N14:P15">
    <cfRule type="expression" dxfId="2165" priority="160">
      <formula>$L14="Stiff clay w/o free water"</formula>
    </cfRule>
    <cfRule type="expression" dxfId="2164" priority="162">
      <formula>$L14="API clay"</formula>
    </cfRule>
  </conditionalFormatting>
  <conditionalFormatting sqref="N14:P15">
    <cfRule type="expression" dxfId="2163" priority="161">
      <formula>$L14="Kirsch soft clay"</formula>
    </cfRule>
  </conditionalFormatting>
  <conditionalFormatting sqref="N14:P15">
    <cfRule type="expression" dxfId="2162" priority="159">
      <formula>$L14="Kirsch stiff clay"</formula>
    </cfRule>
  </conditionalFormatting>
  <conditionalFormatting sqref="N14:P15">
    <cfRule type="expression" dxfId="2161" priority="158">
      <formula>$L14="Reese stiff clay"</formula>
    </cfRule>
  </conditionalFormatting>
  <conditionalFormatting sqref="N14:P15">
    <cfRule type="expression" dxfId="2160" priority="157">
      <formula>$L14="PISA clay"</formula>
    </cfRule>
  </conditionalFormatting>
  <conditionalFormatting sqref="R14:AA15">
    <cfRule type="expression" dxfId="2159" priority="156">
      <formula>$L14="API sand"</formula>
    </cfRule>
  </conditionalFormatting>
  <conditionalFormatting sqref="R14:AA15">
    <cfRule type="expression" dxfId="2158" priority="155">
      <formula>$L14="Kirsch sand"</formula>
    </cfRule>
  </conditionalFormatting>
  <conditionalFormatting sqref="AE14:AJ15">
    <cfRule type="expression" dxfId="2157" priority="154">
      <formula>$L14="API sand"</formula>
    </cfRule>
  </conditionalFormatting>
  <conditionalFormatting sqref="AE14:AJ15">
    <cfRule type="expression" dxfId="2156" priority="153">
      <formula>$L14="Kirsch sand"</formula>
    </cfRule>
  </conditionalFormatting>
  <conditionalFormatting sqref="O19:O21">
    <cfRule type="expression" dxfId="2155" priority="152">
      <formula>$L19="API sand"</formula>
    </cfRule>
  </conditionalFormatting>
  <conditionalFormatting sqref="O19:O21">
    <cfRule type="expression" dxfId="2154" priority="151">
      <formula>$L19="Kirsch sand"</formula>
    </cfRule>
  </conditionalFormatting>
  <conditionalFormatting sqref="O22:O28">
    <cfRule type="expression" dxfId="2153" priority="150">
      <formula>$L22="API sand"</formula>
    </cfRule>
  </conditionalFormatting>
  <conditionalFormatting sqref="O22:O28">
    <cfRule type="expression" dxfId="2152" priority="149">
      <formula>$L22="Kirsch sand"</formula>
    </cfRule>
  </conditionalFormatting>
  <conditionalFormatting sqref="N6:N9 Q6:Q9 S9:T9 V9:Y9 S12:T13 V12:Z13 Q12:Q13 N12:N13">
    <cfRule type="expression" dxfId="2151" priority="148">
      <formula>$L6="API sand"</formula>
    </cfRule>
  </conditionalFormatting>
  <conditionalFormatting sqref="N6:N9 N12:N13">
    <cfRule type="expression" dxfId="2150" priority="147">
      <formula>$M6="API sand"</formula>
    </cfRule>
  </conditionalFormatting>
  <conditionalFormatting sqref="N6:N9 N12:N13">
    <cfRule type="expression" dxfId="2149" priority="146">
      <formula>$M6="API clay"</formula>
    </cfRule>
  </conditionalFormatting>
  <conditionalFormatting sqref="N6:P9 N12:P13">
    <cfRule type="expression" dxfId="2148" priority="143">
      <formula>$L6="Stiff clay w/o free water"</formula>
    </cfRule>
    <cfRule type="expression" dxfId="2147" priority="145">
      <formula>$L6="API clay"</formula>
    </cfRule>
  </conditionalFormatting>
  <conditionalFormatting sqref="N6:P9 N12:P13">
    <cfRule type="expression" dxfId="2146" priority="144">
      <formula>$L6="Kirsch soft clay"</formula>
    </cfRule>
  </conditionalFormatting>
  <conditionalFormatting sqref="N6:P9 N12:P13">
    <cfRule type="expression" dxfId="2145" priority="142">
      <formula>$L6="Kirsch stiff clay"</formula>
    </cfRule>
  </conditionalFormatting>
  <conditionalFormatting sqref="N6:N9 Q6:Q9 S9:T9 V9:Y9 S12:T13 V12:Z13 Q12:Q13 N12:N13">
    <cfRule type="expression" dxfId="2144" priority="141">
      <formula>$L6="Kirsch sand"</formula>
    </cfRule>
  </conditionalFormatting>
  <conditionalFormatting sqref="N6:N9 N12:N13">
    <cfRule type="expression" dxfId="2143" priority="140">
      <formula>$L6="Modified Weak rock"</formula>
    </cfRule>
  </conditionalFormatting>
  <conditionalFormatting sqref="N6:P9 N12:P13">
    <cfRule type="expression" dxfId="2142" priority="139">
      <formula>$L6="Reese stiff clay"</formula>
    </cfRule>
  </conditionalFormatting>
  <conditionalFormatting sqref="N6:P9 N12:P13">
    <cfRule type="expression" dxfId="2141" priority="138">
      <formula>$L6="PISA clay"</formula>
    </cfRule>
  </conditionalFormatting>
  <conditionalFormatting sqref="N6:N9 N12:N13">
    <cfRule type="expression" dxfId="2140" priority="137">
      <formula>$L6="PISA sand"</formula>
    </cfRule>
  </conditionalFormatting>
  <conditionalFormatting sqref="R6:R9 R12:R13 S6:T8 V6:Y8">
    <cfRule type="expression" dxfId="2139" priority="136">
      <formula>$L6="API sand"</formula>
    </cfRule>
  </conditionalFormatting>
  <conditionalFormatting sqref="R6:R9 R12:R13 S6:T8 V6:Y8">
    <cfRule type="expression" dxfId="2138" priority="135">
      <formula>$L6="Kirsch sand"</formula>
    </cfRule>
  </conditionalFormatting>
  <conditionalFormatting sqref="U12:U13">
    <cfRule type="expression" dxfId="2137" priority="132">
      <formula>$L12="Stiff clay w/o free water"</formula>
    </cfRule>
    <cfRule type="expression" dxfId="2136" priority="134">
      <formula>$L12="API clay"</formula>
    </cfRule>
  </conditionalFormatting>
  <conditionalFormatting sqref="U12:U13">
    <cfRule type="expression" dxfId="2135" priority="133">
      <formula>$L12="Kirsch soft clay"</formula>
    </cfRule>
  </conditionalFormatting>
  <conditionalFormatting sqref="U12:U13">
    <cfRule type="expression" dxfId="2134" priority="131">
      <formula>$L12="Kirsch stiff clay"</formula>
    </cfRule>
  </conditionalFormatting>
  <conditionalFormatting sqref="U12:U13">
    <cfRule type="expression" dxfId="2133" priority="130">
      <formula>$L12="Reese stiff clay"</formula>
    </cfRule>
  </conditionalFormatting>
  <conditionalFormatting sqref="U12:U13">
    <cfRule type="expression" dxfId="2132" priority="129">
      <formula>$L12="PISA clay"</formula>
    </cfRule>
  </conditionalFormatting>
  <conditionalFormatting sqref="AC6:AI9 AC12:AI13">
    <cfRule type="expression" dxfId="2131" priority="126">
      <formula>$L6="Stiff clay w/o free water"</formula>
    </cfRule>
    <cfRule type="expression" dxfId="2130" priority="128">
      <formula>$L6="API clay"</formula>
    </cfRule>
  </conditionalFormatting>
  <conditionalFormatting sqref="AC6:AI9 AC12:AI13">
    <cfRule type="expression" dxfId="2129" priority="127">
      <formula>$L6="Kirsch soft clay"</formula>
    </cfRule>
  </conditionalFormatting>
  <conditionalFormatting sqref="AC6:AI9 AC12:AI13">
    <cfRule type="expression" dxfId="2128" priority="125">
      <formula>$L6="Kirsch stiff clay"</formula>
    </cfRule>
  </conditionalFormatting>
  <conditionalFormatting sqref="AC6:AI9 AC12:AI13">
    <cfRule type="expression" dxfId="2127" priority="124">
      <formula>$L6="Reese stiff clay"</formula>
    </cfRule>
  </conditionalFormatting>
  <conditionalFormatting sqref="AC6:AI9 AC12:AI13">
    <cfRule type="expression" dxfId="2126" priority="123">
      <formula>$L6="PISA clay"</formula>
    </cfRule>
  </conditionalFormatting>
  <conditionalFormatting sqref="AA6:AA9">
    <cfRule type="expression" dxfId="2125" priority="120">
      <formula>$L6="Stiff clay w/o free water"</formula>
    </cfRule>
    <cfRule type="expression" dxfId="2124" priority="122">
      <formula>$L6="API clay"</formula>
    </cfRule>
  </conditionalFormatting>
  <conditionalFormatting sqref="AA6:AA9">
    <cfRule type="expression" dxfId="2123" priority="121">
      <formula>$L6="Kirsch soft clay"</formula>
    </cfRule>
  </conditionalFormatting>
  <conditionalFormatting sqref="AA6:AA9">
    <cfRule type="expression" dxfId="2122" priority="119">
      <formula>$L6="Kirsch stiff clay"</formula>
    </cfRule>
  </conditionalFormatting>
  <conditionalFormatting sqref="AA6:AA9">
    <cfRule type="expression" dxfId="2121" priority="118">
      <formula>$L6="Reese stiff clay"</formula>
    </cfRule>
  </conditionalFormatting>
  <conditionalFormatting sqref="AA6:AA9">
    <cfRule type="expression" dxfId="2120" priority="117">
      <formula>$L6="PISA clay"</formula>
    </cfRule>
  </conditionalFormatting>
  <conditionalFormatting sqref="AA13">
    <cfRule type="expression" dxfId="2119" priority="114">
      <formula>$L13="Stiff clay w/o free water"</formula>
    </cfRule>
    <cfRule type="expression" dxfId="2118" priority="116">
      <formula>$L13="API clay"</formula>
    </cfRule>
  </conditionalFormatting>
  <conditionalFormatting sqref="AA13">
    <cfRule type="expression" dxfId="2117" priority="115">
      <formula>$L13="Kirsch soft clay"</formula>
    </cfRule>
  </conditionalFormatting>
  <conditionalFormatting sqref="AA13">
    <cfRule type="expression" dxfId="2116" priority="113">
      <formula>$L13="Kirsch stiff clay"</formula>
    </cfRule>
  </conditionalFormatting>
  <conditionalFormatting sqref="AA13">
    <cfRule type="expression" dxfId="2115" priority="112">
      <formula>$L13="Reese stiff clay"</formula>
    </cfRule>
  </conditionalFormatting>
  <conditionalFormatting sqref="AA13">
    <cfRule type="expression" dxfId="2114" priority="111">
      <formula>$L13="PISA clay"</formula>
    </cfRule>
  </conditionalFormatting>
  <conditionalFormatting sqref="AM11:AN11">
    <cfRule type="expression" dxfId="2113" priority="110">
      <formula>$L11="API sand"</formula>
    </cfRule>
  </conditionalFormatting>
  <conditionalFormatting sqref="AK11:AL11">
    <cfRule type="expression" dxfId="2112" priority="109">
      <formula>$M11="API sand"</formula>
    </cfRule>
  </conditionalFormatting>
  <conditionalFormatting sqref="AK11:AL11">
    <cfRule type="expression" dxfId="2111" priority="108">
      <formula>$M11="API clay"</formula>
    </cfRule>
  </conditionalFormatting>
  <conditionalFormatting sqref="AM11:AN11">
    <cfRule type="expression" dxfId="2110" priority="105">
      <formula>$L11="Stiff clay w/o free water"</formula>
    </cfRule>
    <cfRule type="expression" dxfId="2109" priority="107">
      <formula>$L11="API clay"</formula>
    </cfRule>
  </conditionalFormatting>
  <conditionalFormatting sqref="AM11:AN11">
    <cfRule type="expression" dxfId="2108" priority="106">
      <formula>$L11="Kirsch soft clay"</formula>
    </cfRule>
  </conditionalFormatting>
  <conditionalFormatting sqref="AM11:AN11">
    <cfRule type="expression" dxfId="2107" priority="104">
      <formula>$L11="Kirsch stiff clay"</formula>
    </cfRule>
  </conditionalFormatting>
  <conditionalFormatting sqref="AM11:AN11">
    <cfRule type="expression" dxfId="2106" priority="103">
      <formula>$L11="Kirsch sand"</formula>
    </cfRule>
  </conditionalFormatting>
  <conditionalFormatting sqref="AM11:AN11">
    <cfRule type="expression" dxfId="2105" priority="102">
      <formula>$L11="Modified Weak rock"</formula>
    </cfRule>
  </conditionalFormatting>
  <conditionalFormatting sqref="AM11:AN11">
    <cfRule type="expression" dxfId="2104" priority="101">
      <formula>$L11="Reese stiff clay"</formula>
    </cfRule>
  </conditionalFormatting>
  <conditionalFormatting sqref="AM11:AN11">
    <cfRule type="expression" dxfId="2103" priority="100">
      <formula>$L11="PISA clay"</formula>
    </cfRule>
  </conditionalFormatting>
  <conditionalFormatting sqref="AM11:AN11">
    <cfRule type="expression" dxfId="2102" priority="99">
      <formula>$L11="PISA sand"</formula>
    </cfRule>
  </conditionalFormatting>
  <conditionalFormatting sqref="S11:W11 N11 Q11 Y11:Z11">
    <cfRule type="expression" dxfId="2101" priority="98">
      <formula>$L11="API sand"</formula>
    </cfRule>
  </conditionalFormatting>
  <conditionalFormatting sqref="N11">
    <cfRule type="expression" dxfId="2100" priority="97">
      <formula>$M11="API sand"</formula>
    </cfRule>
  </conditionalFormatting>
  <conditionalFormatting sqref="N11">
    <cfRule type="expression" dxfId="2099" priority="96">
      <formula>$M11="API clay"</formula>
    </cfRule>
  </conditionalFormatting>
  <conditionalFormatting sqref="N11:P11">
    <cfRule type="expression" dxfId="2098" priority="93">
      <formula>$L11="Stiff clay w/o free water"</formula>
    </cfRule>
    <cfRule type="expression" dxfId="2097" priority="95">
      <formula>$L11="API clay"</formula>
    </cfRule>
  </conditionalFormatting>
  <conditionalFormatting sqref="N11:P11">
    <cfRule type="expression" dxfId="2096" priority="94">
      <formula>$L11="Kirsch soft clay"</formula>
    </cfRule>
  </conditionalFormatting>
  <conditionalFormatting sqref="N11:P11">
    <cfRule type="expression" dxfId="2095" priority="92">
      <formula>$L11="Kirsch stiff clay"</formula>
    </cfRule>
  </conditionalFormatting>
  <conditionalFormatting sqref="S11:W11 N11 Q11 Y11:Z11">
    <cfRule type="expression" dxfId="2094" priority="91">
      <formula>$L11="Kirsch sand"</formula>
    </cfRule>
  </conditionalFormatting>
  <conditionalFormatting sqref="N11">
    <cfRule type="expression" dxfId="2093" priority="90">
      <formula>$L11="Modified Weak rock"</formula>
    </cfRule>
  </conditionalFormatting>
  <conditionalFormatting sqref="N11:P11">
    <cfRule type="expression" dxfId="2092" priority="89">
      <formula>$L11="Reese stiff clay"</formula>
    </cfRule>
  </conditionalFormatting>
  <conditionalFormatting sqref="N11:P11">
    <cfRule type="expression" dxfId="2091" priority="88">
      <formula>$L11="PISA clay"</formula>
    </cfRule>
  </conditionalFormatting>
  <conditionalFormatting sqref="N11">
    <cfRule type="expression" dxfId="2090" priority="87">
      <formula>$L11="PISA sand"</formula>
    </cfRule>
  </conditionalFormatting>
  <conditionalFormatting sqref="R11">
    <cfRule type="expression" dxfId="2089" priority="86">
      <formula>$L11="API sand"</formula>
    </cfRule>
  </conditionalFormatting>
  <conditionalFormatting sqref="R11">
    <cfRule type="expression" dxfId="2088" priority="85">
      <formula>$L11="Kirsch sand"</formula>
    </cfRule>
  </conditionalFormatting>
  <conditionalFormatting sqref="AC11:AI11">
    <cfRule type="expression" dxfId="2087" priority="82">
      <formula>$L11="Stiff clay w/o free water"</formula>
    </cfRule>
    <cfRule type="expression" dxfId="2086" priority="84">
      <formula>$L11="API clay"</formula>
    </cfRule>
  </conditionalFormatting>
  <conditionalFormatting sqref="AC11:AI11">
    <cfRule type="expression" dxfId="2085" priority="83">
      <formula>$L11="Kirsch soft clay"</formula>
    </cfRule>
  </conditionalFormatting>
  <conditionalFormatting sqref="AC11:AI11">
    <cfRule type="expression" dxfId="2084" priority="81">
      <formula>$L11="Kirsch stiff clay"</formula>
    </cfRule>
  </conditionalFormatting>
  <conditionalFormatting sqref="AC11:AI11">
    <cfRule type="expression" dxfId="2083" priority="80">
      <formula>$L11="Reese stiff clay"</formula>
    </cfRule>
  </conditionalFormatting>
  <conditionalFormatting sqref="AC11:AI11">
    <cfRule type="expression" dxfId="2082" priority="79">
      <formula>$L11="PISA clay"</formula>
    </cfRule>
  </conditionalFormatting>
  <conditionalFormatting sqref="AA11">
    <cfRule type="expression" dxfId="2081" priority="76">
      <formula>$L11="Stiff clay w/o free water"</formula>
    </cfRule>
    <cfRule type="expression" dxfId="2080" priority="78">
      <formula>$L11="API clay"</formula>
    </cfRule>
  </conditionalFormatting>
  <conditionalFormatting sqref="AA11">
    <cfRule type="expression" dxfId="2079" priority="77">
      <formula>$L11="Kirsch soft clay"</formula>
    </cfRule>
  </conditionalFormatting>
  <conditionalFormatting sqref="AA11">
    <cfRule type="expression" dxfId="2078" priority="75">
      <formula>$L11="Kirsch stiff clay"</formula>
    </cfRule>
  </conditionalFormatting>
  <conditionalFormatting sqref="AA11">
    <cfRule type="expression" dxfId="2077" priority="74">
      <formula>$L11="Reese stiff clay"</formula>
    </cfRule>
  </conditionalFormatting>
  <conditionalFormatting sqref="AA11">
    <cfRule type="expression" dxfId="2076" priority="73">
      <formula>$L11="PISA clay"</formula>
    </cfRule>
  </conditionalFormatting>
  <conditionalFormatting sqref="AB11">
    <cfRule type="expression" dxfId="2075" priority="72">
      <formula>$L11="API sand"</formula>
    </cfRule>
  </conditionalFormatting>
  <conditionalFormatting sqref="AB11">
    <cfRule type="expression" dxfId="2074" priority="71">
      <formula>$L11="Kirsch sand"</formula>
    </cfRule>
  </conditionalFormatting>
  <conditionalFormatting sqref="AJ11">
    <cfRule type="expression" dxfId="2073" priority="70">
      <formula>$L11="API sand"</formula>
    </cfRule>
  </conditionalFormatting>
  <conditionalFormatting sqref="AJ11">
    <cfRule type="expression" dxfId="2072" priority="69">
      <formula>$L11="Kirsch sand"</formula>
    </cfRule>
  </conditionalFormatting>
  <conditionalFormatting sqref="X11">
    <cfRule type="expression" dxfId="2071" priority="68">
      <formula>$L11="API sand"</formula>
    </cfRule>
  </conditionalFormatting>
  <conditionalFormatting sqref="X11">
    <cfRule type="expression" dxfId="2070" priority="67">
      <formula>$L11="Kirsch sand"</formula>
    </cfRule>
  </conditionalFormatting>
  <conditionalFormatting sqref="AO6:AO7 AO9">
    <cfRule type="expression" dxfId="2069" priority="66">
      <formula>$L6="API sand"</formula>
    </cfRule>
  </conditionalFormatting>
  <conditionalFormatting sqref="AO6:AO7 AO9">
    <cfRule type="expression" dxfId="2068" priority="65">
      <formula>$L6="Kirsch sand"</formula>
    </cfRule>
  </conditionalFormatting>
  <conditionalFormatting sqref="AM10:AN10">
    <cfRule type="expression" dxfId="2067" priority="64">
      <formula>$L10="API sand"</formula>
    </cfRule>
  </conditionalFormatting>
  <conditionalFormatting sqref="AK10:AL10">
    <cfRule type="expression" dxfId="2066" priority="63">
      <formula>$M10="API sand"</formula>
    </cfRule>
  </conditionalFormatting>
  <conditionalFormatting sqref="AK10:AL10">
    <cfRule type="expression" dxfId="2065" priority="62">
      <formula>$M10="API clay"</formula>
    </cfRule>
  </conditionalFormatting>
  <conditionalFormatting sqref="AM10:AN10">
    <cfRule type="expression" dxfId="2064" priority="59">
      <formula>$L10="Stiff clay w/o free water"</formula>
    </cfRule>
    <cfRule type="expression" dxfId="2063" priority="61">
      <formula>$L10="API clay"</formula>
    </cfRule>
  </conditionalFormatting>
  <conditionalFormatting sqref="AM10:AN10">
    <cfRule type="expression" dxfId="2062" priority="60">
      <formula>$L10="Kirsch soft clay"</formula>
    </cfRule>
  </conditionalFormatting>
  <conditionalFormatting sqref="AM10:AN10">
    <cfRule type="expression" dxfId="2061" priority="58">
      <formula>$L10="Kirsch stiff clay"</formula>
    </cfRule>
  </conditionalFormatting>
  <conditionalFormatting sqref="AM10:AN10">
    <cfRule type="expression" dxfId="2060" priority="57">
      <formula>$L10="Kirsch sand"</formula>
    </cfRule>
  </conditionalFormatting>
  <conditionalFormatting sqref="AM10:AN10">
    <cfRule type="expression" dxfId="2059" priority="56">
      <formula>$L10="Modified Weak rock"</formula>
    </cfRule>
  </conditionalFormatting>
  <conditionalFormatting sqref="AM10:AN10">
    <cfRule type="expression" dxfId="2058" priority="55">
      <formula>$L10="Reese stiff clay"</formula>
    </cfRule>
  </conditionalFormatting>
  <conditionalFormatting sqref="AM10:AN10">
    <cfRule type="expression" dxfId="2057" priority="54">
      <formula>$L10="PISA clay"</formula>
    </cfRule>
  </conditionalFormatting>
  <conditionalFormatting sqref="AM10:AN10">
    <cfRule type="expression" dxfId="2056" priority="53">
      <formula>$L10="PISA sand"</formula>
    </cfRule>
  </conditionalFormatting>
  <conditionalFormatting sqref="N10 Q10 S10:T10 V10:W10 Y10">
    <cfRule type="expression" dxfId="2055" priority="52">
      <formula>$L10="API sand"</formula>
    </cfRule>
  </conditionalFormatting>
  <conditionalFormatting sqref="N10">
    <cfRule type="expression" dxfId="2054" priority="51">
      <formula>$M10="API sand"</formula>
    </cfRule>
  </conditionalFormatting>
  <conditionalFormatting sqref="N10">
    <cfRule type="expression" dxfId="2053" priority="50">
      <formula>$M10="API clay"</formula>
    </cfRule>
  </conditionalFormatting>
  <conditionalFormatting sqref="N10:P10">
    <cfRule type="expression" dxfId="2052" priority="47">
      <formula>$L10="Stiff clay w/o free water"</formula>
    </cfRule>
    <cfRule type="expression" dxfId="2051" priority="49">
      <formula>$L10="API clay"</formula>
    </cfRule>
  </conditionalFormatting>
  <conditionalFormatting sqref="N10:P10">
    <cfRule type="expression" dxfId="2050" priority="48">
      <formula>$L10="Kirsch soft clay"</formula>
    </cfRule>
  </conditionalFormatting>
  <conditionalFormatting sqref="N10:P10">
    <cfRule type="expression" dxfId="2049" priority="46">
      <formula>$L10="Kirsch stiff clay"</formula>
    </cfRule>
  </conditionalFormatting>
  <conditionalFormatting sqref="N10 Q10 S10:T10 V10:W10 Y10">
    <cfRule type="expression" dxfId="2048" priority="45">
      <formula>$L10="Kirsch sand"</formula>
    </cfRule>
  </conditionalFormatting>
  <conditionalFormatting sqref="N10">
    <cfRule type="expression" dxfId="2047" priority="44">
      <formula>$L10="Modified Weak rock"</formula>
    </cfRule>
  </conditionalFormatting>
  <conditionalFormatting sqref="N10:P10">
    <cfRule type="expression" dxfId="2046" priority="43">
      <formula>$L10="Reese stiff clay"</formula>
    </cfRule>
  </conditionalFormatting>
  <conditionalFormatting sqref="N10:P10">
    <cfRule type="expression" dxfId="2045" priority="42">
      <formula>$L10="PISA clay"</formula>
    </cfRule>
  </conditionalFormatting>
  <conditionalFormatting sqref="N10">
    <cfRule type="expression" dxfId="2044" priority="41">
      <formula>$L10="PISA sand"</formula>
    </cfRule>
  </conditionalFormatting>
  <conditionalFormatting sqref="R10">
    <cfRule type="expression" dxfId="2043" priority="40">
      <formula>$L10="API sand"</formula>
    </cfRule>
  </conditionalFormatting>
  <conditionalFormatting sqref="R10">
    <cfRule type="expression" dxfId="2042" priority="39">
      <formula>$L10="Kirsch sand"</formula>
    </cfRule>
  </conditionalFormatting>
  <conditionalFormatting sqref="AD10:AI10">
    <cfRule type="expression" dxfId="2041" priority="36">
      <formula>$L10="Stiff clay w/o free water"</formula>
    </cfRule>
    <cfRule type="expression" dxfId="2040" priority="38">
      <formula>$L10="API clay"</formula>
    </cfRule>
  </conditionalFormatting>
  <conditionalFormatting sqref="AD10:AI10">
    <cfRule type="expression" dxfId="2039" priority="37">
      <formula>$L10="Kirsch soft clay"</formula>
    </cfRule>
  </conditionalFormatting>
  <conditionalFormatting sqref="AD10:AI10">
    <cfRule type="expression" dxfId="2038" priority="35">
      <formula>$L10="Kirsch stiff clay"</formula>
    </cfRule>
  </conditionalFormatting>
  <conditionalFormatting sqref="AD10:AI10">
    <cfRule type="expression" dxfId="2037" priority="34">
      <formula>$L10="Reese stiff clay"</formula>
    </cfRule>
  </conditionalFormatting>
  <conditionalFormatting sqref="AD10:AI10">
    <cfRule type="expression" dxfId="2036" priority="33">
      <formula>$L10="PISA clay"</formula>
    </cfRule>
  </conditionalFormatting>
  <conditionalFormatting sqref="AA10">
    <cfRule type="expression" dxfId="2035" priority="30">
      <formula>$L10="Stiff clay w/o free water"</formula>
    </cfRule>
    <cfRule type="expression" dxfId="2034" priority="32">
      <formula>$L10="API clay"</formula>
    </cfRule>
  </conditionalFormatting>
  <conditionalFormatting sqref="AA10">
    <cfRule type="expression" dxfId="2033" priority="31">
      <formula>$L10="Kirsch soft clay"</formula>
    </cfRule>
  </conditionalFormatting>
  <conditionalFormatting sqref="AA10">
    <cfRule type="expression" dxfId="2032" priority="29">
      <formula>$L10="Kirsch stiff clay"</formula>
    </cfRule>
  </conditionalFormatting>
  <conditionalFormatting sqref="AA10">
    <cfRule type="expression" dxfId="2031" priority="28">
      <formula>$L10="Reese stiff clay"</formula>
    </cfRule>
  </conditionalFormatting>
  <conditionalFormatting sqref="AA10">
    <cfRule type="expression" dxfId="2030" priority="27">
      <formula>$L10="PISA clay"</formula>
    </cfRule>
  </conditionalFormatting>
  <conditionalFormatting sqref="AO10">
    <cfRule type="expression" dxfId="2029" priority="26">
      <formula>$L10="API sand"</formula>
    </cfRule>
  </conditionalFormatting>
  <conditionalFormatting sqref="AO10">
    <cfRule type="expression" dxfId="2028" priority="25">
      <formula>$L10="Kirsch sand"</formula>
    </cfRule>
  </conditionalFormatting>
  <conditionalFormatting sqref="AC10">
    <cfRule type="expression" dxfId="2027" priority="22">
      <formula>$L10="Stiff clay w/o free water"</formula>
    </cfRule>
    <cfRule type="expression" dxfId="2026" priority="24">
      <formula>$L10="API clay"</formula>
    </cfRule>
  </conditionalFormatting>
  <conditionalFormatting sqref="AC10">
    <cfRule type="expression" dxfId="2025" priority="23">
      <formula>$L10="Kirsch soft clay"</formula>
    </cfRule>
  </conditionalFormatting>
  <conditionalFormatting sqref="AC10">
    <cfRule type="expression" dxfId="2024" priority="21">
      <formula>$L10="Kirsch stiff clay"</formula>
    </cfRule>
  </conditionalFormatting>
  <conditionalFormatting sqref="AC10">
    <cfRule type="expression" dxfId="2023" priority="20">
      <formula>$L10="Reese stiff clay"</formula>
    </cfRule>
  </conditionalFormatting>
  <conditionalFormatting sqref="AC10">
    <cfRule type="expression" dxfId="2022" priority="19">
      <formula>$L10="PISA clay"</formula>
    </cfRule>
  </conditionalFormatting>
  <conditionalFormatting sqref="X10">
    <cfRule type="expression" dxfId="2021" priority="18">
      <formula>$L10="API sand"</formula>
    </cfRule>
  </conditionalFormatting>
  <conditionalFormatting sqref="X10">
    <cfRule type="expression" dxfId="2020" priority="17">
      <formula>$L10="Kirsch sand"</formula>
    </cfRule>
  </conditionalFormatting>
  <conditionalFormatting sqref="U9">
    <cfRule type="expression" dxfId="2019" priority="16">
      <formula>$L9="API sand"</formula>
    </cfRule>
  </conditionalFormatting>
  <conditionalFormatting sqref="U9">
    <cfRule type="expression" dxfId="2018" priority="15">
      <formula>$L9="Kirsch sand"</formula>
    </cfRule>
  </conditionalFormatting>
  <conditionalFormatting sqref="U6:U8">
    <cfRule type="expression" dxfId="2017" priority="14">
      <formula>$L6="API sand"</formula>
    </cfRule>
  </conditionalFormatting>
  <conditionalFormatting sqref="U6:U8">
    <cfRule type="expression" dxfId="2016" priority="13">
      <formula>$L6="Kirsch sand"</formula>
    </cfRule>
  </conditionalFormatting>
  <conditionalFormatting sqref="U10">
    <cfRule type="expression" dxfId="2015" priority="12">
      <formula>$L10="API sand"</formula>
    </cfRule>
  </conditionalFormatting>
  <conditionalFormatting sqref="U10">
    <cfRule type="expression" dxfId="2014" priority="11">
      <formula>$L10="Kirsch sand"</formula>
    </cfRule>
  </conditionalFormatting>
  <conditionalFormatting sqref="AP8">
    <cfRule type="expression" dxfId="2013" priority="10">
      <formula>$L8="API sand"</formula>
    </cfRule>
  </conditionalFormatting>
  <conditionalFormatting sqref="AP8">
    <cfRule type="expression" dxfId="2012" priority="9">
      <formula>$L8="Kirsch sand"</formula>
    </cfRule>
  </conditionalFormatting>
  <conditionalFormatting sqref="AO8">
    <cfRule type="expression" dxfId="2011" priority="8">
      <formula>$L8="API sand"</formula>
    </cfRule>
  </conditionalFormatting>
  <conditionalFormatting sqref="AO8">
    <cfRule type="expression" dxfId="2010" priority="7">
      <formula>$L8="Kirsch sand"</formula>
    </cfRule>
  </conditionalFormatting>
  <conditionalFormatting sqref="Z6:Z10">
    <cfRule type="expression" dxfId="2009" priority="6">
      <formula>$L6="API sand"</formula>
    </cfRule>
  </conditionalFormatting>
  <conditionalFormatting sqref="Z6:Z10">
    <cfRule type="expression" dxfId="2008" priority="5">
      <formula>$L6="Kirsch sand"</formula>
    </cfRule>
  </conditionalFormatting>
  <conditionalFormatting sqref="AB6:AB10">
    <cfRule type="expression" dxfId="2007" priority="4">
      <formula>$L6="API sand"</formula>
    </cfRule>
  </conditionalFormatting>
  <conditionalFormatting sqref="AB6:AB10">
    <cfRule type="expression" dxfId="2006" priority="3">
      <formula>$L6="Kirsch sand"</formula>
    </cfRule>
  </conditionalFormatting>
  <conditionalFormatting sqref="AJ6:AJ10">
    <cfRule type="expression" dxfId="2005" priority="2">
      <formula>$L6="API sand"</formula>
    </cfRule>
  </conditionalFormatting>
  <conditionalFormatting sqref="AJ6:AJ10">
    <cfRule type="expression" dxfId="2004" priority="1">
      <formula>$L6="Kirsch sand"</formula>
    </cfRule>
  </conditionalFormatting>
  <dataValidations count="3">
    <dataValidation type="list" showInputMessage="1" showErrorMessage="1" sqref="M16:M36" xr:uid="{92F8BC34-ECE4-49AC-9DD4-4CEE924502DB}">
      <formula1>"',API sand,API clay"</formula1>
    </dataValidation>
    <dataValidation type="list" showInputMessage="1" showErrorMessage="1" sqref="M6:M15" xr:uid="{43168042-FC5A-48C4-8CE4-2F573D62A83F}">
      <formula1>"Zero soil,API sand,API clay"</formula1>
    </dataValidation>
    <dataValidation type="list" showInputMessage="1" showErrorMessage="1" sqref="L6:L255" xr:uid="{1D299703-F51B-47ED-83F0-E93B061D1D66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8A07-2341-4463-B025-2F836C73A889}">
  <dimension ref="A1:AP255"/>
  <sheetViews>
    <sheetView zoomScaleNormal="100" workbookViewId="0">
      <selection activeCell="G8" sqref="G8:G10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A-22_ULS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77"/>
      <c r="R3" s="84"/>
      <c r="S3" s="84"/>
      <c r="T3" s="77"/>
      <c r="U3" s="84"/>
      <c r="V3" s="84"/>
      <c r="W3" s="77"/>
      <c r="X3" s="77" t="s">
        <v>107</v>
      </c>
      <c r="Y3" s="77"/>
      <c r="Z3" s="77"/>
      <c r="AA3" s="77"/>
      <c r="AB3" s="77"/>
      <c r="AC3" s="39" t="s">
        <v>108</v>
      </c>
      <c r="AD3" s="40"/>
      <c r="AE3" s="40"/>
      <c r="AF3" s="40"/>
      <c r="AG3" s="40"/>
      <c r="AH3" s="40"/>
      <c r="AI3" s="40"/>
      <c r="AJ3" s="77"/>
      <c r="AK3" s="77"/>
      <c r="AL3" s="77"/>
      <c r="AM3" s="77"/>
      <c r="AN3" s="77"/>
    </row>
    <row r="4" spans="1:42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83.999999999999972</v>
      </c>
      <c r="AA6" s="54">
        <v>1</v>
      </c>
      <c r="AB6" s="51">
        <f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51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v>2161.6</v>
      </c>
      <c r="H8" s="46" t="s">
        <v>53</v>
      </c>
      <c r="J8" s="48">
        <v>3</v>
      </c>
      <c r="K8" s="48">
        <v>-19.100000000000001</v>
      </c>
      <c r="L8" s="49" t="s">
        <v>64</v>
      </c>
      <c r="M8" s="50" t="s">
        <v>64</v>
      </c>
      <c r="N8" s="51">
        <v>10</v>
      </c>
      <c r="O8" s="52">
        <v>0</v>
      </c>
      <c r="P8" s="52">
        <v>0</v>
      </c>
      <c r="Q8" s="51">
        <v>30</v>
      </c>
      <c r="R8" s="51">
        <f>Q8-5</f>
        <v>25</v>
      </c>
      <c r="S8" s="51">
        <v>0.8</v>
      </c>
      <c r="T8" s="51">
        <v>0</v>
      </c>
      <c r="U8" s="51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80.999999999999972</v>
      </c>
      <c r="AA8" s="54">
        <v>1</v>
      </c>
      <c r="AB8" s="51">
        <f t="shared" si="2"/>
        <v>4800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20.000000000000007</v>
      </c>
      <c r="AK8" s="51">
        <v>1</v>
      </c>
      <c r="AL8" s="51">
        <v>1</v>
      </c>
      <c r="AM8" s="51">
        <v>1</v>
      </c>
      <c r="AN8" s="51">
        <v>1</v>
      </c>
      <c r="AO8" s="51">
        <f>8/(31.4-19.1)</f>
        <v>0.65040650406504075</v>
      </c>
      <c r="AP8" s="51"/>
    </row>
    <row r="9" spans="1:42" x14ac:dyDescent="0.25">
      <c r="A9" s="33" t="s">
        <v>68</v>
      </c>
      <c r="B9" s="58">
        <v>29.5</v>
      </c>
      <c r="C9" s="46" t="s">
        <v>28</v>
      </c>
      <c r="D9" s="33">
        <v>33</v>
      </c>
      <c r="F9" s="33" t="s">
        <v>96</v>
      </c>
      <c r="G9" s="59">
        <v>-198520</v>
      </c>
      <c r="H9" s="46" t="s">
        <v>54</v>
      </c>
      <c r="J9" s="48">
        <v>4</v>
      </c>
      <c r="K9" s="48">
        <v>-31.4</v>
      </c>
      <c r="L9" s="49" t="s">
        <v>65</v>
      </c>
      <c r="M9" s="50" t="s">
        <v>65</v>
      </c>
      <c r="N9" s="51">
        <v>10</v>
      </c>
      <c r="O9" s="52">
        <v>110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1.2999999999999999E-2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29.5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4</v>
      </c>
      <c r="K10" s="48">
        <v>-37.799999999999997</v>
      </c>
      <c r="L10" s="49" t="s">
        <v>64</v>
      </c>
      <c r="M10" s="50" t="s">
        <v>64</v>
      </c>
      <c r="N10" s="51">
        <v>10.7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/>
      <c r="K11" s="48"/>
      <c r="L11" s="49"/>
      <c r="M11" s="50"/>
      <c r="N11" s="51"/>
      <c r="O11" s="52"/>
      <c r="P11" s="52"/>
      <c r="Q11" s="51"/>
      <c r="R11" s="51"/>
      <c r="S11" s="51"/>
      <c r="T11" s="51"/>
      <c r="U11" s="60"/>
      <c r="V11" s="51"/>
      <c r="W11" s="51"/>
      <c r="X11" s="51"/>
      <c r="Y11" s="51"/>
      <c r="Z11" s="51"/>
      <c r="AA11" s="54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9 Q14:Q15 AA12 AM12:AN15">
    <cfRule type="expression" dxfId="2003" priority="184">
      <formula>$L6="API sand"</formula>
    </cfRule>
  </conditionalFormatting>
  <conditionalFormatting sqref="N14:N15 AK6:AL9 R16:S20 R29:S36 S21:S28 AD21:AD28 AB12:AB35 AJ12:AJ13 AK12:AL15">
    <cfRule type="expression" dxfId="2002" priority="183">
      <formula>$M6="API sand"</formula>
    </cfRule>
  </conditionalFormatting>
  <conditionalFormatting sqref="AK6:AL9 N14:N15 R16:T20 R29:T36 S21:T28 AD21:AD28 AB12:AB35 AJ12:AJ13 AK12:AL15">
    <cfRule type="expression" dxfId="2001" priority="182">
      <formula>$M6="API clay"</formula>
    </cfRule>
  </conditionalFormatting>
  <conditionalFormatting sqref="AM6:AN9 AM12:AN15 U16:W16 U18:W36 V17:W17">
    <cfRule type="expression" dxfId="2000" priority="179">
      <formula>$L6="Stiff clay w/o free water"</formula>
    </cfRule>
    <cfRule type="expression" dxfId="1999" priority="181">
      <formula>$L6="API clay"</formula>
    </cfRule>
  </conditionalFormatting>
  <conditionalFormatting sqref="AM6:AN9 AM12:AN15 U16:Y16 U18:Y36 V17:Y17">
    <cfRule type="expression" dxfId="1998" priority="180">
      <formula>$L6="Kirsch soft clay"</formula>
    </cfRule>
  </conditionalFormatting>
  <conditionalFormatting sqref="AM6:AN9 AM12:AN15 U16:Y16 U18:Y36 V17:Y17">
    <cfRule type="expression" dxfId="1997" priority="178">
      <formula>$L6="Kirsch stiff clay"</formula>
    </cfRule>
  </conditionalFormatting>
  <conditionalFormatting sqref="N14:N15 AM6:AN9 Q14:Q15 AA12 AM12:AN15">
    <cfRule type="expression" dxfId="1996" priority="177">
      <formula>$L6="Kirsch sand"</formula>
    </cfRule>
  </conditionalFormatting>
  <conditionalFormatting sqref="N14:N15 AC14:AD15 AM6:AN9 AM12:AN15">
    <cfRule type="expression" dxfId="1995" priority="176">
      <formula>$L6="Modified Weak rock"</formula>
    </cfRule>
  </conditionalFormatting>
  <conditionalFormatting sqref="AM6:AN9 AM12:AN15 U16:V16 U18:V36 V17">
    <cfRule type="expression" dxfId="1994" priority="175">
      <formula>$L6="Reese stiff clay"</formula>
    </cfRule>
  </conditionalFormatting>
  <conditionalFormatting sqref="N16:N36 Q16:Q36 AM16:AN36">
    <cfRule type="expression" dxfId="1993" priority="174">
      <formula>$L16="API sand"</formula>
    </cfRule>
  </conditionalFormatting>
  <conditionalFormatting sqref="N16:N36 Z16:Z36 AB36 AJ16:AL36">
    <cfRule type="expression" dxfId="1992" priority="173">
      <formula>$M16="API sand"</formula>
    </cfRule>
  </conditionalFormatting>
  <conditionalFormatting sqref="Z36:AB36 AK16:AL36 N16:N36 Z16:AA35">
    <cfRule type="expression" dxfId="1991" priority="172">
      <formula>$M16="API clay"</formula>
    </cfRule>
  </conditionalFormatting>
  <conditionalFormatting sqref="N16:P18 AM16:AN36 N29:P36 N19:N28 P19:P28">
    <cfRule type="expression" dxfId="1990" priority="169">
      <formula>$L16="Stiff clay w/o free water"</formula>
    </cfRule>
    <cfRule type="expression" dxfId="1989" priority="171">
      <formula>$L16="API clay"</formula>
    </cfRule>
  </conditionalFormatting>
  <conditionalFormatting sqref="N16:P18 AM16:AN36 N29:P36 N19:N28 P19:P28">
    <cfRule type="expression" dxfId="1988" priority="170">
      <formula>$L16="Kirsch soft clay"</formula>
    </cfRule>
  </conditionalFormatting>
  <conditionalFormatting sqref="N16:P18 AM16:AN36 N29:P36 N19:N28 P19:P28">
    <cfRule type="expression" dxfId="1987" priority="168">
      <formula>$L16="Kirsch stiff clay"</formula>
    </cfRule>
  </conditionalFormatting>
  <conditionalFormatting sqref="N16:N36 Q16:Q36 X16:Y36 AM16:AN36">
    <cfRule type="expression" dxfId="1986" priority="167">
      <formula>$L16="Kirsch sand"</formula>
    </cfRule>
  </conditionalFormatting>
  <conditionalFormatting sqref="N16:N36 AC16:AI19 AM16:AN36 AC20:AD36 AI20:AI36">
    <cfRule type="expression" dxfId="1985" priority="166">
      <formula>$L16="Modified Weak rock"</formula>
    </cfRule>
  </conditionalFormatting>
  <conditionalFormatting sqref="N16:P18 AM16:AN36 N29:P36 N19:N28 P19:P28">
    <cfRule type="expression" dxfId="1984" priority="165">
      <formula>$L16="Reese stiff clay"</formula>
    </cfRule>
  </conditionalFormatting>
  <conditionalFormatting sqref="AC14:AD15 AM6:AN9 AM12:AN15">
    <cfRule type="expression" dxfId="1983" priority="164">
      <formula>$L6="PISA clay"</formula>
    </cfRule>
  </conditionalFormatting>
  <conditionalFormatting sqref="N14:N15 AC14:AD15 AM6:AN9 AM12:AN15">
    <cfRule type="expression" dxfId="1982" priority="163">
      <formula>$L6="PISA sand"</formula>
    </cfRule>
  </conditionalFormatting>
  <conditionalFormatting sqref="N14:P15">
    <cfRule type="expression" dxfId="1981" priority="160">
      <formula>$L14="Stiff clay w/o free water"</formula>
    </cfRule>
    <cfRule type="expression" dxfId="1980" priority="162">
      <formula>$L14="API clay"</formula>
    </cfRule>
  </conditionalFormatting>
  <conditionalFormatting sqref="N14:P15">
    <cfRule type="expression" dxfId="1979" priority="161">
      <formula>$L14="Kirsch soft clay"</formula>
    </cfRule>
  </conditionalFormatting>
  <conditionalFormatting sqref="N14:P15">
    <cfRule type="expression" dxfId="1978" priority="159">
      <formula>$L14="Kirsch stiff clay"</formula>
    </cfRule>
  </conditionalFormatting>
  <conditionalFormatting sqref="N14:P15">
    <cfRule type="expression" dxfId="1977" priority="158">
      <formula>$L14="Reese stiff clay"</formula>
    </cfRule>
  </conditionalFormatting>
  <conditionalFormatting sqref="N14:P15">
    <cfRule type="expression" dxfId="1976" priority="157">
      <formula>$L14="PISA clay"</formula>
    </cfRule>
  </conditionalFormatting>
  <conditionalFormatting sqref="R14:AA15">
    <cfRule type="expression" dxfId="1975" priority="156">
      <formula>$L14="API sand"</formula>
    </cfRule>
  </conditionalFormatting>
  <conditionalFormatting sqref="R14:AA15">
    <cfRule type="expression" dxfId="1974" priority="155">
      <formula>$L14="Kirsch sand"</formula>
    </cfRule>
  </conditionalFormatting>
  <conditionalFormatting sqref="AE14:AJ15">
    <cfRule type="expression" dxfId="1973" priority="154">
      <formula>$L14="API sand"</formula>
    </cfRule>
  </conditionalFormatting>
  <conditionalFormatting sqref="AE14:AJ15">
    <cfRule type="expression" dxfId="1972" priority="153">
      <formula>$L14="Kirsch sand"</formula>
    </cfRule>
  </conditionalFormatting>
  <conditionalFormatting sqref="O19:O21">
    <cfRule type="expression" dxfId="1971" priority="152">
      <formula>$L19="API sand"</formula>
    </cfRule>
  </conditionalFormatting>
  <conditionalFormatting sqref="O19:O21">
    <cfRule type="expression" dxfId="1970" priority="151">
      <formula>$L19="Kirsch sand"</formula>
    </cfRule>
  </conditionalFormatting>
  <conditionalFormatting sqref="O22:O28">
    <cfRule type="expression" dxfId="1969" priority="150">
      <formula>$L22="API sand"</formula>
    </cfRule>
  </conditionalFormatting>
  <conditionalFormatting sqref="O22:O28">
    <cfRule type="expression" dxfId="1968" priority="149">
      <formula>$L22="Kirsch sand"</formula>
    </cfRule>
  </conditionalFormatting>
  <conditionalFormatting sqref="N6:N9 Q6:Q9 S9:T9 V9:Y9 S12:T13 V12:Z13 Q12:Q13 N12:N13">
    <cfRule type="expression" dxfId="1967" priority="148">
      <formula>$L6="API sand"</formula>
    </cfRule>
  </conditionalFormatting>
  <conditionalFormatting sqref="N6:N9 N12:N13">
    <cfRule type="expression" dxfId="1966" priority="147">
      <formula>$M6="API sand"</formula>
    </cfRule>
  </conditionalFormatting>
  <conditionalFormatting sqref="N6:N9 N12:N13">
    <cfRule type="expression" dxfId="1965" priority="146">
      <formula>$M6="API clay"</formula>
    </cfRule>
  </conditionalFormatting>
  <conditionalFormatting sqref="N6:P9 N12:P13">
    <cfRule type="expression" dxfId="1964" priority="143">
      <formula>$L6="Stiff clay w/o free water"</formula>
    </cfRule>
    <cfRule type="expression" dxfId="1963" priority="145">
      <formula>$L6="API clay"</formula>
    </cfRule>
  </conditionalFormatting>
  <conditionalFormatting sqref="N6:P9 N12:P13">
    <cfRule type="expression" dxfId="1962" priority="144">
      <formula>$L6="Kirsch soft clay"</formula>
    </cfRule>
  </conditionalFormatting>
  <conditionalFormatting sqref="N6:P9 N12:P13">
    <cfRule type="expression" dxfId="1961" priority="142">
      <formula>$L6="Kirsch stiff clay"</formula>
    </cfRule>
  </conditionalFormatting>
  <conditionalFormatting sqref="N6:N9 Q6:Q9 S9:T9 V9:Y9 S12:T13 V12:Z13 Q12:Q13 N12:N13">
    <cfRule type="expression" dxfId="1960" priority="141">
      <formula>$L6="Kirsch sand"</formula>
    </cfRule>
  </conditionalFormatting>
  <conditionalFormatting sqref="N6:N9 N12:N13">
    <cfRule type="expression" dxfId="1959" priority="140">
      <formula>$L6="Modified Weak rock"</formula>
    </cfRule>
  </conditionalFormatting>
  <conditionalFormatting sqref="N6:P9 N12:P13">
    <cfRule type="expression" dxfId="1958" priority="139">
      <formula>$L6="Reese stiff clay"</formula>
    </cfRule>
  </conditionalFormatting>
  <conditionalFormatting sqref="N6:P9 N12:P13">
    <cfRule type="expression" dxfId="1957" priority="138">
      <formula>$L6="PISA clay"</formula>
    </cfRule>
  </conditionalFormatting>
  <conditionalFormatting sqref="N6:N9 N12:N13">
    <cfRule type="expression" dxfId="1956" priority="137">
      <formula>$L6="PISA sand"</formula>
    </cfRule>
  </conditionalFormatting>
  <conditionalFormatting sqref="R6:R9 R12:R13 S6:T8 V6:Y8">
    <cfRule type="expression" dxfId="1955" priority="136">
      <formula>$L6="API sand"</formula>
    </cfRule>
  </conditionalFormatting>
  <conditionalFormatting sqref="R6:R9 R12:R13 S6:T8 V6:Y8">
    <cfRule type="expression" dxfId="1954" priority="135">
      <formula>$L6="Kirsch sand"</formula>
    </cfRule>
  </conditionalFormatting>
  <conditionalFormatting sqref="U12:U13">
    <cfRule type="expression" dxfId="1953" priority="132">
      <formula>$L12="Stiff clay w/o free water"</formula>
    </cfRule>
    <cfRule type="expression" dxfId="1952" priority="134">
      <formula>$L12="API clay"</formula>
    </cfRule>
  </conditionalFormatting>
  <conditionalFormatting sqref="U12:U13">
    <cfRule type="expression" dxfId="1951" priority="133">
      <formula>$L12="Kirsch soft clay"</formula>
    </cfRule>
  </conditionalFormatting>
  <conditionalFormatting sqref="U12:U13">
    <cfRule type="expression" dxfId="1950" priority="131">
      <formula>$L12="Kirsch stiff clay"</formula>
    </cfRule>
  </conditionalFormatting>
  <conditionalFormatting sqref="U12:U13">
    <cfRule type="expression" dxfId="1949" priority="130">
      <formula>$L12="Reese stiff clay"</formula>
    </cfRule>
  </conditionalFormatting>
  <conditionalFormatting sqref="U12:U13">
    <cfRule type="expression" dxfId="1948" priority="129">
      <formula>$L12="PISA clay"</formula>
    </cfRule>
  </conditionalFormatting>
  <conditionalFormatting sqref="AC6:AI9 AC12:AI13">
    <cfRule type="expression" dxfId="1947" priority="126">
      <formula>$L6="Stiff clay w/o free water"</formula>
    </cfRule>
    <cfRule type="expression" dxfId="1946" priority="128">
      <formula>$L6="API clay"</formula>
    </cfRule>
  </conditionalFormatting>
  <conditionalFormatting sqref="AC6:AI9 AC12:AI13">
    <cfRule type="expression" dxfId="1945" priority="127">
      <formula>$L6="Kirsch soft clay"</formula>
    </cfRule>
  </conditionalFormatting>
  <conditionalFormatting sqref="AC6:AI9 AC12:AI13">
    <cfRule type="expression" dxfId="1944" priority="125">
      <formula>$L6="Kirsch stiff clay"</formula>
    </cfRule>
  </conditionalFormatting>
  <conditionalFormatting sqref="AC6:AI9 AC12:AI13">
    <cfRule type="expression" dxfId="1943" priority="124">
      <formula>$L6="Reese stiff clay"</formula>
    </cfRule>
  </conditionalFormatting>
  <conditionalFormatting sqref="AC6:AI9 AC12:AI13">
    <cfRule type="expression" dxfId="1942" priority="123">
      <formula>$L6="PISA clay"</formula>
    </cfRule>
  </conditionalFormatting>
  <conditionalFormatting sqref="AA6:AA9">
    <cfRule type="expression" dxfId="1941" priority="120">
      <formula>$L6="Stiff clay w/o free water"</formula>
    </cfRule>
    <cfRule type="expression" dxfId="1940" priority="122">
      <formula>$L6="API clay"</formula>
    </cfRule>
  </conditionalFormatting>
  <conditionalFormatting sqref="AA6:AA9">
    <cfRule type="expression" dxfId="1939" priority="121">
      <formula>$L6="Kirsch soft clay"</formula>
    </cfRule>
  </conditionalFormatting>
  <conditionalFormatting sqref="AA6:AA9">
    <cfRule type="expression" dxfId="1938" priority="119">
      <formula>$L6="Kirsch stiff clay"</formula>
    </cfRule>
  </conditionalFormatting>
  <conditionalFormatting sqref="AA6:AA9">
    <cfRule type="expression" dxfId="1937" priority="118">
      <formula>$L6="Reese stiff clay"</formula>
    </cfRule>
  </conditionalFormatting>
  <conditionalFormatting sqref="AA6:AA9">
    <cfRule type="expression" dxfId="1936" priority="117">
      <formula>$L6="PISA clay"</formula>
    </cfRule>
  </conditionalFormatting>
  <conditionalFormatting sqref="AA13">
    <cfRule type="expression" dxfId="1935" priority="114">
      <formula>$L13="Stiff clay w/o free water"</formula>
    </cfRule>
    <cfRule type="expression" dxfId="1934" priority="116">
      <formula>$L13="API clay"</formula>
    </cfRule>
  </conditionalFormatting>
  <conditionalFormatting sqref="AA13">
    <cfRule type="expression" dxfId="1933" priority="115">
      <formula>$L13="Kirsch soft clay"</formula>
    </cfRule>
  </conditionalFormatting>
  <conditionalFormatting sqref="AA13">
    <cfRule type="expression" dxfId="1932" priority="113">
      <formula>$L13="Kirsch stiff clay"</formula>
    </cfRule>
  </conditionalFormatting>
  <conditionalFormatting sqref="AA13">
    <cfRule type="expression" dxfId="1931" priority="112">
      <formula>$L13="Reese stiff clay"</formula>
    </cfRule>
  </conditionalFormatting>
  <conditionalFormatting sqref="AA13">
    <cfRule type="expression" dxfId="1930" priority="111">
      <formula>$L13="PISA clay"</formula>
    </cfRule>
  </conditionalFormatting>
  <conditionalFormatting sqref="AM11:AN11">
    <cfRule type="expression" dxfId="1929" priority="110">
      <formula>$L11="API sand"</formula>
    </cfRule>
  </conditionalFormatting>
  <conditionalFormatting sqref="AK11:AL11">
    <cfRule type="expression" dxfId="1928" priority="109">
      <formula>$M11="API sand"</formula>
    </cfRule>
  </conditionalFormatting>
  <conditionalFormatting sqref="AK11:AL11">
    <cfRule type="expression" dxfId="1927" priority="108">
      <formula>$M11="API clay"</formula>
    </cfRule>
  </conditionalFormatting>
  <conditionalFormatting sqref="AM11:AN11">
    <cfRule type="expression" dxfId="1926" priority="105">
      <formula>$L11="Stiff clay w/o free water"</formula>
    </cfRule>
    <cfRule type="expression" dxfId="1925" priority="107">
      <formula>$L11="API clay"</formula>
    </cfRule>
  </conditionalFormatting>
  <conditionalFormatting sqref="AM11:AN11">
    <cfRule type="expression" dxfId="1924" priority="106">
      <formula>$L11="Kirsch soft clay"</formula>
    </cfRule>
  </conditionalFormatting>
  <conditionalFormatting sqref="AM11:AN11">
    <cfRule type="expression" dxfId="1923" priority="104">
      <formula>$L11="Kirsch stiff clay"</formula>
    </cfRule>
  </conditionalFormatting>
  <conditionalFormatting sqref="AM11:AN11">
    <cfRule type="expression" dxfId="1922" priority="103">
      <formula>$L11="Kirsch sand"</formula>
    </cfRule>
  </conditionalFormatting>
  <conditionalFormatting sqref="AM11:AN11">
    <cfRule type="expression" dxfId="1921" priority="102">
      <formula>$L11="Modified Weak rock"</formula>
    </cfRule>
  </conditionalFormatting>
  <conditionalFormatting sqref="AM11:AN11">
    <cfRule type="expression" dxfId="1920" priority="101">
      <formula>$L11="Reese stiff clay"</formula>
    </cfRule>
  </conditionalFormatting>
  <conditionalFormatting sqref="AM11:AN11">
    <cfRule type="expression" dxfId="1919" priority="100">
      <formula>$L11="PISA clay"</formula>
    </cfRule>
  </conditionalFormatting>
  <conditionalFormatting sqref="AM11:AN11">
    <cfRule type="expression" dxfId="1918" priority="99">
      <formula>$L11="PISA sand"</formula>
    </cfRule>
  </conditionalFormatting>
  <conditionalFormatting sqref="S11:W11 N11 Q11 Y11:Z11">
    <cfRule type="expression" dxfId="1917" priority="98">
      <formula>$L11="API sand"</formula>
    </cfRule>
  </conditionalFormatting>
  <conditionalFormatting sqref="N11">
    <cfRule type="expression" dxfId="1916" priority="97">
      <formula>$M11="API sand"</formula>
    </cfRule>
  </conditionalFormatting>
  <conditionalFormatting sqref="N11">
    <cfRule type="expression" dxfId="1915" priority="96">
      <formula>$M11="API clay"</formula>
    </cfRule>
  </conditionalFormatting>
  <conditionalFormatting sqref="N11:P11">
    <cfRule type="expression" dxfId="1914" priority="93">
      <formula>$L11="Stiff clay w/o free water"</formula>
    </cfRule>
    <cfRule type="expression" dxfId="1913" priority="95">
      <formula>$L11="API clay"</formula>
    </cfRule>
  </conditionalFormatting>
  <conditionalFormatting sqref="N11:P11">
    <cfRule type="expression" dxfId="1912" priority="94">
      <formula>$L11="Kirsch soft clay"</formula>
    </cfRule>
  </conditionalFormatting>
  <conditionalFormatting sqref="N11:P11">
    <cfRule type="expression" dxfId="1911" priority="92">
      <formula>$L11="Kirsch stiff clay"</formula>
    </cfRule>
  </conditionalFormatting>
  <conditionalFormatting sqref="S11:W11 N11 Q11 Y11:Z11">
    <cfRule type="expression" dxfId="1910" priority="91">
      <formula>$L11="Kirsch sand"</formula>
    </cfRule>
  </conditionalFormatting>
  <conditionalFormatting sqref="N11">
    <cfRule type="expression" dxfId="1909" priority="90">
      <formula>$L11="Modified Weak rock"</formula>
    </cfRule>
  </conditionalFormatting>
  <conditionalFormatting sqref="N11:P11">
    <cfRule type="expression" dxfId="1908" priority="89">
      <formula>$L11="Reese stiff clay"</formula>
    </cfRule>
  </conditionalFormatting>
  <conditionalFormatting sqref="N11:P11">
    <cfRule type="expression" dxfId="1907" priority="88">
      <formula>$L11="PISA clay"</formula>
    </cfRule>
  </conditionalFormatting>
  <conditionalFormatting sqref="N11">
    <cfRule type="expression" dxfId="1906" priority="87">
      <formula>$L11="PISA sand"</formula>
    </cfRule>
  </conditionalFormatting>
  <conditionalFormatting sqref="R11">
    <cfRule type="expression" dxfId="1905" priority="86">
      <formula>$L11="API sand"</formula>
    </cfRule>
  </conditionalFormatting>
  <conditionalFormatting sqref="R11">
    <cfRule type="expression" dxfId="1904" priority="85">
      <formula>$L11="Kirsch sand"</formula>
    </cfRule>
  </conditionalFormatting>
  <conditionalFormatting sqref="AC11:AI11">
    <cfRule type="expression" dxfId="1903" priority="82">
      <formula>$L11="Stiff clay w/o free water"</formula>
    </cfRule>
    <cfRule type="expression" dxfId="1902" priority="84">
      <formula>$L11="API clay"</formula>
    </cfRule>
  </conditionalFormatting>
  <conditionalFormatting sqref="AC11:AI11">
    <cfRule type="expression" dxfId="1901" priority="83">
      <formula>$L11="Kirsch soft clay"</formula>
    </cfRule>
  </conditionalFormatting>
  <conditionalFormatting sqref="AC11:AI11">
    <cfRule type="expression" dxfId="1900" priority="81">
      <formula>$L11="Kirsch stiff clay"</formula>
    </cfRule>
  </conditionalFormatting>
  <conditionalFormatting sqref="AC11:AI11">
    <cfRule type="expression" dxfId="1899" priority="80">
      <formula>$L11="Reese stiff clay"</formula>
    </cfRule>
  </conditionalFormatting>
  <conditionalFormatting sqref="AC11:AI11">
    <cfRule type="expression" dxfId="1898" priority="79">
      <formula>$L11="PISA clay"</formula>
    </cfRule>
  </conditionalFormatting>
  <conditionalFormatting sqref="AA11">
    <cfRule type="expression" dxfId="1897" priority="76">
      <formula>$L11="Stiff clay w/o free water"</formula>
    </cfRule>
    <cfRule type="expression" dxfId="1896" priority="78">
      <formula>$L11="API clay"</formula>
    </cfRule>
  </conditionalFormatting>
  <conditionalFormatting sqref="AA11">
    <cfRule type="expression" dxfId="1895" priority="77">
      <formula>$L11="Kirsch soft clay"</formula>
    </cfRule>
  </conditionalFormatting>
  <conditionalFormatting sqref="AA11">
    <cfRule type="expression" dxfId="1894" priority="75">
      <formula>$L11="Kirsch stiff clay"</formula>
    </cfRule>
  </conditionalFormatting>
  <conditionalFormatting sqref="AA11">
    <cfRule type="expression" dxfId="1893" priority="74">
      <formula>$L11="Reese stiff clay"</formula>
    </cfRule>
  </conditionalFormatting>
  <conditionalFormatting sqref="AA11">
    <cfRule type="expression" dxfId="1892" priority="73">
      <formula>$L11="PISA clay"</formula>
    </cfRule>
  </conditionalFormatting>
  <conditionalFormatting sqref="AB11">
    <cfRule type="expression" dxfId="1891" priority="72">
      <formula>$L11="API sand"</formula>
    </cfRule>
  </conditionalFormatting>
  <conditionalFormatting sqref="AB11">
    <cfRule type="expression" dxfId="1890" priority="71">
      <formula>$L11="Kirsch sand"</formula>
    </cfRule>
  </conditionalFormatting>
  <conditionalFormatting sqref="AJ11">
    <cfRule type="expression" dxfId="1889" priority="70">
      <formula>$L11="API sand"</formula>
    </cfRule>
  </conditionalFormatting>
  <conditionalFormatting sqref="AJ11">
    <cfRule type="expression" dxfId="1888" priority="69">
      <formula>$L11="Kirsch sand"</formula>
    </cfRule>
  </conditionalFormatting>
  <conditionalFormatting sqref="X11">
    <cfRule type="expression" dxfId="1887" priority="68">
      <formula>$L11="API sand"</formula>
    </cfRule>
  </conditionalFormatting>
  <conditionalFormatting sqref="X11">
    <cfRule type="expression" dxfId="1886" priority="67">
      <formula>$L11="Kirsch sand"</formula>
    </cfRule>
  </conditionalFormatting>
  <conditionalFormatting sqref="AO6:AO7 AO9">
    <cfRule type="expression" dxfId="1885" priority="66">
      <formula>$L6="API sand"</formula>
    </cfRule>
  </conditionalFormatting>
  <conditionalFormatting sqref="AO6:AO7 AO9">
    <cfRule type="expression" dxfId="1884" priority="65">
      <formula>$L6="Kirsch sand"</formula>
    </cfRule>
  </conditionalFormatting>
  <conditionalFormatting sqref="AM10:AN10">
    <cfRule type="expression" dxfId="1883" priority="64">
      <formula>$L10="API sand"</formula>
    </cfRule>
  </conditionalFormatting>
  <conditionalFormatting sqref="AK10:AL10">
    <cfRule type="expression" dxfId="1882" priority="63">
      <formula>$M10="API sand"</formula>
    </cfRule>
  </conditionalFormatting>
  <conditionalFormatting sqref="AK10:AL10">
    <cfRule type="expression" dxfId="1881" priority="62">
      <formula>$M10="API clay"</formula>
    </cfRule>
  </conditionalFormatting>
  <conditionalFormatting sqref="AM10:AN10">
    <cfRule type="expression" dxfId="1880" priority="59">
      <formula>$L10="Stiff clay w/o free water"</formula>
    </cfRule>
    <cfRule type="expression" dxfId="1879" priority="61">
      <formula>$L10="API clay"</formula>
    </cfRule>
  </conditionalFormatting>
  <conditionalFormatting sqref="AM10:AN10">
    <cfRule type="expression" dxfId="1878" priority="60">
      <formula>$L10="Kirsch soft clay"</formula>
    </cfRule>
  </conditionalFormatting>
  <conditionalFormatting sqref="AM10:AN10">
    <cfRule type="expression" dxfId="1877" priority="58">
      <formula>$L10="Kirsch stiff clay"</formula>
    </cfRule>
  </conditionalFormatting>
  <conditionalFormatting sqref="AM10:AN10">
    <cfRule type="expression" dxfId="1876" priority="57">
      <formula>$L10="Kirsch sand"</formula>
    </cfRule>
  </conditionalFormatting>
  <conditionalFormatting sqref="AM10:AN10">
    <cfRule type="expression" dxfId="1875" priority="56">
      <formula>$L10="Modified Weak rock"</formula>
    </cfRule>
  </conditionalFormatting>
  <conditionalFormatting sqref="AM10:AN10">
    <cfRule type="expression" dxfId="1874" priority="55">
      <formula>$L10="Reese stiff clay"</formula>
    </cfRule>
  </conditionalFormatting>
  <conditionalFormatting sqref="AM10:AN10">
    <cfRule type="expression" dxfId="1873" priority="54">
      <formula>$L10="PISA clay"</formula>
    </cfRule>
  </conditionalFormatting>
  <conditionalFormatting sqref="AM10:AN10">
    <cfRule type="expression" dxfId="1872" priority="53">
      <formula>$L10="PISA sand"</formula>
    </cfRule>
  </conditionalFormatting>
  <conditionalFormatting sqref="N10 Q10 S10:T10 V10:W10 Y10">
    <cfRule type="expression" dxfId="1871" priority="52">
      <formula>$L10="API sand"</formula>
    </cfRule>
  </conditionalFormatting>
  <conditionalFormatting sqref="N10">
    <cfRule type="expression" dxfId="1870" priority="51">
      <formula>$M10="API sand"</formula>
    </cfRule>
  </conditionalFormatting>
  <conditionalFormatting sqref="N10">
    <cfRule type="expression" dxfId="1869" priority="50">
      <formula>$M10="API clay"</formula>
    </cfRule>
  </conditionalFormatting>
  <conditionalFormatting sqref="N10:P10">
    <cfRule type="expression" dxfId="1868" priority="47">
      <formula>$L10="Stiff clay w/o free water"</formula>
    </cfRule>
    <cfRule type="expression" dxfId="1867" priority="49">
      <formula>$L10="API clay"</formula>
    </cfRule>
  </conditionalFormatting>
  <conditionalFormatting sqref="N10:P10">
    <cfRule type="expression" dxfId="1866" priority="48">
      <formula>$L10="Kirsch soft clay"</formula>
    </cfRule>
  </conditionalFormatting>
  <conditionalFormatting sqref="N10:P10">
    <cfRule type="expression" dxfId="1865" priority="46">
      <formula>$L10="Kirsch stiff clay"</formula>
    </cfRule>
  </conditionalFormatting>
  <conditionalFormatting sqref="N10 Q10 S10:T10 V10:W10 Y10">
    <cfRule type="expression" dxfId="1864" priority="45">
      <formula>$L10="Kirsch sand"</formula>
    </cfRule>
  </conditionalFormatting>
  <conditionalFormatting sqref="N10">
    <cfRule type="expression" dxfId="1863" priority="44">
      <formula>$L10="Modified Weak rock"</formula>
    </cfRule>
  </conditionalFormatting>
  <conditionalFormatting sqref="N10:P10">
    <cfRule type="expression" dxfId="1862" priority="43">
      <formula>$L10="Reese stiff clay"</formula>
    </cfRule>
  </conditionalFormatting>
  <conditionalFormatting sqref="N10:P10">
    <cfRule type="expression" dxfId="1861" priority="42">
      <formula>$L10="PISA clay"</formula>
    </cfRule>
  </conditionalFormatting>
  <conditionalFormatting sqref="N10">
    <cfRule type="expression" dxfId="1860" priority="41">
      <formula>$L10="PISA sand"</formula>
    </cfRule>
  </conditionalFormatting>
  <conditionalFormatting sqref="R10">
    <cfRule type="expression" dxfId="1859" priority="40">
      <formula>$L10="API sand"</formula>
    </cfRule>
  </conditionalFormatting>
  <conditionalFormatting sqref="R10">
    <cfRule type="expression" dxfId="1858" priority="39">
      <formula>$L10="Kirsch sand"</formula>
    </cfRule>
  </conditionalFormatting>
  <conditionalFormatting sqref="AD10:AI10">
    <cfRule type="expression" dxfId="1857" priority="36">
      <formula>$L10="Stiff clay w/o free water"</formula>
    </cfRule>
    <cfRule type="expression" dxfId="1856" priority="38">
      <formula>$L10="API clay"</formula>
    </cfRule>
  </conditionalFormatting>
  <conditionalFormatting sqref="AD10:AI10">
    <cfRule type="expression" dxfId="1855" priority="37">
      <formula>$L10="Kirsch soft clay"</formula>
    </cfRule>
  </conditionalFormatting>
  <conditionalFormatting sqref="AD10:AI10">
    <cfRule type="expression" dxfId="1854" priority="35">
      <formula>$L10="Kirsch stiff clay"</formula>
    </cfRule>
  </conditionalFormatting>
  <conditionalFormatting sqref="AD10:AI10">
    <cfRule type="expression" dxfId="1853" priority="34">
      <formula>$L10="Reese stiff clay"</formula>
    </cfRule>
  </conditionalFormatting>
  <conditionalFormatting sqref="AD10:AI10">
    <cfRule type="expression" dxfId="1852" priority="33">
      <formula>$L10="PISA clay"</formula>
    </cfRule>
  </conditionalFormatting>
  <conditionalFormatting sqref="AA10">
    <cfRule type="expression" dxfId="1851" priority="30">
      <formula>$L10="Stiff clay w/o free water"</formula>
    </cfRule>
    <cfRule type="expression" dxfId="1850" priority="32">
      <formula>$L10="API clay"</formula>
    </cfRule>
  </conditionalFormatting>
  <conditionalFormatting sqref="AA10">
    <cfRule type="expression" dxfId="1849" priority="31">
      <formula>$L10="Kirsch soft clay"</formula>
    </cfRule>
  </conditionalFormatting>
  <conditionalFormatting sqref="AA10">
    <cfRule type="expression" dxfId="1848" priority="29">
      <formula>$L10="Kirsch stiff clay"</formula>
    </cfRule>
  </conditionalFormatting>
  <conditionalFormatting sqref="AA10">
    <cfRule type="expression" dxfId="1847" priority="28">
      <formula>$L10="Reese stiff clay"</formula>
    </cfRule>
  </conditionalFormatting>
  <conditionalFormatting sqref="AA10">
    <cfRule type="expression" dxfId="1846" priority="27">
      <formula>$L10="PISA clay"</formula>
    </cfRule>
  </conditionalFormatting>
  <conditionalFormatting sqref="AO10">
    <cfRule type="expression" dxfId="1845" priority="26">
      <formula>$L10="API sand"</formula>
    </cfRule>
  </conditionalFormatting>
  <conditionalFormatting sqref="AO10">
    <cfRule type="expression" dxfId="1844" priority="25">
      <formula>$L10="Kirsch sand"</formula>
    </cfRule>
  </conditionalFormatting>
  <conditionalFormatting sqref="AC10">
    <cfRule type="expression" dxfId="1843" priority="22">
      <formula>$L10="Stiff clay w/o free water"</formula>
    </cfRule>
    <cfRule type="expression" dxfId="1842" priority="24">
      <formula>$L10="API clay"</formula>
    </cfRule>
  </conditionalFormatting>
  <conditionalFormatting sqref="AC10">
    <cfRule type="expression" dxfId="1841" priority="23">
      <formula>$L10="Kirsch soft clay"</formula>
    </cfRule>
  </conditionalFormatting>
  <conditionalFormatting sqref="AC10">
    <cfRule type="expression" dxfId="1840" priority="21">
      <formula>$L10="Kirsch stiff clay"</formula>
    </cfRule>
  </conditionalFormatting>
  <conditionalFormatting sqref="AC10">
    <cfRule type="expression" dxfId="1839" priority="20">
      <formula>$L10="Reese stiff clay"</formula>
    </cfRule>
  </conditionalFormatting>
  <conditionalFormatting sqref="AC10">
    <cfRule type="expression" dxfId="1838" priority="19">
      <formula>$L10="PISA clay"</formula>
    </cfRule>
  </conditionalFormatting>
  <conditionalFormatting sqref="X10">
    <cfRule type="expression" dxfId="1837" priority="18">
      <formula>$L10="API sand"</formula>
    </cfRule>
  </conditionalFormatting>
  <conditionalFormatting sqref="X10">
    <cfRule type="expression" dxfId="1836" priority="17">
      <formula>$L10="Kirsch sand"</formula>
    </cfRule>
  </conditionalFormatting>
  <conditionalFormatting sqref="U9">
    <cfRule type="expression" dxfId="1835" priority="16">
      <formula>$L9="API sand"</formula>
    </cfRule>
  </conditionalFormatting>
  <conditionalFormatting sqref="U9">
    <cfRule type="expression" dxfId="1834" priority="15">
      <formula>$L9="Kirsch sand"</formula>
    </cfRule>
  </conditionalFormatting>
  <conditionalFormatting sqref="U6:U8">
    <cfRule type="expression" dxfId="1833" priority="14">
      <formula>$L6="API sand"</formula>
    </cfRule>
  </conditionalFormatting>
  <conditionalFormatting sqref="U6:U8">
    <cfRule type="expression" dxfId="1832" priority="13">
      <formula>$L6="Kirsch sand"</formula>
    </cfRule>
  </conditionalFormatting>
  <conditionalFormatting sqref="U10">
    <cfRule type="expression" dxfId="1831" priority="12">
      <formula>$L10="API sand"</formula>
    </cfRule>
  </conditionalFormatting>
  <conditionalFormatting sqref="U10">
    <cfRule type="expression" dxfId="1830" priority="11">
      <formula>$L10="Kirsch sand"</formula>
    </cfRule>
  </conditionalFormatting>
  <conditionalFormatting sqref="AP8">
    <cfRule type="expression" dxfId="1829" priority="10">
      <formula>$L8="API sand"</formula>
    </cfRule>
  </conditionalFormatting>
  <conditionalFormatting sqref="AP8">
    <cfRule type="expression" dxfId="1828" priority="9">
      <formula>$L8="Kirsch sand"</formula>
    </cfRule>
  </conditionalFormatting>
  <conditionalFormatting sqref="AO8">
    <cfRule type="expression" dxfId="1827" priority="8">
      <formula>$L8="API sand"</formula>
    </cfRule>
  </conditionalFormatting>
  <conditionalFormatting sqref="AO8">
    <cfRule type="expression" dxfId="1826" priority="7">
      <formula>$L8="Kirsch sand"</formula>
    </cfRule>
  </conditionalFormatting>
  <conditionalFormatting sqref="Z6:Z10">
    <cfRule type="expression" dxfId="1825" priority="6">
      <formula>$L6="API sand"</formula>
    </cfRule>
  </conditionalFormatting>
  <conditionalFormatting sqref="Z6:Z10">
    <cfRule type="expression" dxfId="1824" priority="5">
      <formula>$L6="Kirsch sand"</formula>
    </cfRule>
  </conditionalFormatting>
  <conditionalFormatting sqref="AB6:AB10">
    <cfRule type="expression" dxfId="1823" priority="4">
      <formula>$L6="API sand"</formula>
    </cfRule>
  </conditionalFormatting>
  <conditionalFormatting sqref="AB6:AB10">
    <cfRule type="expression" dxfId="1822" priority="3">
      <formula>$L6="Kirsch sand"</formula>
    </cfRule>
  </conditionalFormatting>
  <conditionalFormatting sqref="AJ6:AJ10">
    <cfRule type="expression" dxfId="1821" priority="2">
      <formula>$L6="API sand"</formula>
    </cfRule>
  </conditionalFormatting>
  <conditionalFormatting sqref="AJ6:AJ10">
    <cfRule type="expression" dxfId="1820" priority="1">
      <formula>$L6="Kirsch sand"</formula>
    </cfRule>
  </conditionalFormatting>
  <dataValidations count="3">
    <dataValidation type="list" showInputMessage="1" showErrorMessage="1" sqref="M16:M36" xr:uid="{6B34CF0C-FB28-4AB0-AEF6-703690B4B14B}">
      <formula1>"',API sand,API clay"</formula1>
    </dataValidation>
    <dataValidation type="list" showInputMessage="1" showErrorMessage="1" sqref="M6:M15" xr:uid="{0BC3B3D8-E09E-4D4D-93CB-A729EE192203}">
      <formula1>"Zero soil,API sand,API clay"</formula1>
    </dataValidation>
    <dataValidation type="list" showInputMessage="1" showErrorMessage="1" sqref="L6:L255" xr:uid="{E8CC1AB3-FBD9-482B-810B-0A556B985E4C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2A49-0BB2-4A74-ABEE-0B809629CA70}">
  <dimension ref="A1:AP255"/>
  <sheetViews>
    <sheetView zoomScaleNormal="100" workbookViewId="0">
      <selection activeCell="D16" sqref="D16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A-22_seismic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80"/>
      <c r="R3" s="84"/>
      <c r="S3" s="84"/>
      <c r="T3" s="80"/>
      <c r="U3" s="84"/>
      <c r="V3" s="84"/>
      <c r="W3" s="80"/>
      <c r="X3" s="80" t="s">
        <v>107</v>
      </c>
      <c r="Y3" s="80"/>
      <c r="Z3" s="80"/>
      <c r="AA3" s="80"/>
      <c r="AB3" s="80"/>
      <c r="AC3" s="39" t="s">
        <v>108</v>
      </c>
      <c r="AD3" s="40"/>
      <c r="AE3" s="40"/>
      <c r="AF3" s="40"/>
      <c r="AG3" s="40"/>
      <c r="AH3" s="40"/>
      <c r="AI3" s="40"/>
      <c r="AJ3" s="80"/>
      <c r="AK3" s="80"/>
      <c r="AL3" s="80"/>
      <c r="AM3" s="80"/>
      <c r="AN3" s="80"/>
    </row>
    <row r="4" spans="1:42" s="42" customFormat="1" x14ac:dyDescent="0.25">
      <c r="A4" s="41" t="s">
        <v>60</v>
      </c>
      <c r="B4" s="42">
        <f>COUNTIF(J:J,"&gt;0")</f>
        <v>7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 t="shared" ref="R6:R12" si="0"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23400</v>
      </c>
      <c r="Y6" s="51">
        <v>0</v>
      </c>
      <c r="Z6" s="51">
        <f t="shared" ref="Z6:Z12" si="1">VLOOKUP(R6,$AE$21:$AF$41,2)</f>
        <v>83.999999999999972</v>
      </c>
      <c r="AA6" s="54">
        <v>1</v>
      </c>
      <c r="AB6" s="51">
        <f t="shared" ref="AB6:AB12" si="2"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2" si="3">VLOOKUP(R6,$AE$21:$AH$41,4)</f>
        <v>24.000000000000007</v>
      </c>
      <c r="AK6" s="51">
        <v>1</v>
      </c>
      <c r="AL6" s="51">
        <v>1</v>
      </c>
      <c r="AM6" s="51">
        <v>0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si="0"/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250000</v>
      </c>
      <c r="Y7" s="51">
        <v>0</v>
      </c>
      <c r="Z7" s="51" t="e">
        <f t="shared" si="1"/>
        <v>#N/A</v>
      </c>
      <c r="AA7" s="54">
        <v>1</v>
      </c>
      <c r="AB7" s="51" t="e">
        <f t="shared" si="2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3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-10</v>
      </c>
      <c r="L8" s="49" t="s">
        <v>65</v>
      </c>
      <c r="M8" s="50" t="s">
        <v>65</v>
      </c>
      <c r="N8" s="51">
        <v>7.43</v>
      </c>
      <c r="O8" s="52">
        <v>10</v>
      </c>
      <c r="P8" s="52">
        <v>4.67</v>
      </c>
      <c r="Q8" s="51">
        <v>0</v>
      </c>
      <c r="R8" s="51">
        <f t="shared" si="0"/>
        <v>-5</v>
      </c>
      <c r="S8" s="51">
        <v>0.8</v>
      </c>
      <c r="T8" s="51">
        <v>0</v>
      </c>
      <c r="U8" s="51">
        <v>1.7000000000000001E-2</v>
      </c>
      <c r="V8" s="51">
        <v>0</v>
      </c>
      <c r="W8" s="51">
        <v>0.5</v>
      </c>
      <c r="X8" s="51">
        <v>250000</v>
      </c>
      <c r="Y8" s="51">
        <v>0</v>
      </c>
      <c r="Z8" s="51" t="e">
        <f t="shared" si="1"/>
        <v>#N/A</v>
      </c>
      <c r="AA8" s="54">
        <v>1</v>
      </c>
      <c r="AB8" s="51" t="e">
        <f t="shared" si="2"/>
        <v>#N/A</v>
      </c>
      <c r="AC8" s="52">
        <v>400000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 t="e">
        <f t="shared" si="3"/>
        <v>#N/A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  <c r="AP8" s="51"/>
    </row>
    <row r="9" spans="1:42" x14ac:dyDescent="0.25">
      <c r="A9" s="33" t="s">
        <v>68</v>
      </c>
      <c r="B9" s="58">
        <v>29.5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</v>
      </c>
      <c r="L9" s="49" t="s">
        <v>65</v>
      </c>
      <c r="M9" s="50" t="s">
        <v>65</v>
      </c>
      <c r="N9" s="51">
        <v>7.43</v>
      </c>
      <c r="O9" s="52">
        <v>10</v>
      </c>
      <c r="P9" s="52">
        <v>4.67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1.7000000000000001E-2</v>
      </c>
      <c r="V9" s="51">
        <v>0</v>
      </c>
      <c r="W9" s="51">
        <v>0.5</v>
      </c>
      <c r="X9" s="51">
        <v>250000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29.5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-19.100000000000001</v>
      </c>
      <c r="L10" s="49" t="s">
        <v>64</v>
      </c>
      <c r="M10" s="50" t="s">
        <v>64</v>
      </c>
      <c r="N10" s="51">
        <v>10</v>
      </c>
      <c r="O10" s="52">
        <v>0</v>
      </c>
      <c r="P10" s="52">
        <v>0</v>
      </c>
      <c r="Q10" s="51">
        <v>30</v>
      </c>
      <c r="R10" s="51">
        <f t="shared" si="0"/>
        <v>25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23400</v>
      </c>
      <c r="Y10" s="51">
        <v>0</v>
      </c>
      <c r="Z10" s="51">
        <f t="shared" si="1"/>
        <v>80.999999999999972</v>
      </c>
      <c r="AA10" s="54">
        <v>1</v>
      </c>
      <c r="AB10" s="51">
        <f t="shared" si="2"/>
        <v>4800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20.000000000000007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f>8/(31.4-19.1)</f>
        <v>0.65040650406504075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-31.4</v>
      </c>
      <c r="L11" s="49" t="s">
        <v>65</v>
      </c>
      <c r="M11" s="50" t="s">
        <v>65</v>
      </c>
      <c r="N11" s="51">
        <v>10</v>
      </c>
      <c r="O11" s="52">
        <v>110</v>
      </c>
      <c r="P11" s="52">
        <v>0</v>
      </c>
      <c r="Q11" s="51">
        <v>0</v>
      </c>
      <c r="R11" s="51">
        <f t="shared" si="0"/>
        <v>-5</v>
      </c>
      <c r="S11" s="51">
        <v>0.8</v>
      </c>
      <c r="T11" s="51">
        <v>0</v>
      </c>
      <c r="U11" s="51">
        <v>1.2999999999999999E-2</v>
      </c>
      <c r="V11" s="51">
        <v>0</v>
      </c>
      <c r="W11" s="51">
        <v>0.5</v>
      </c>
      <c r="X11" s="51">
        <v>250000</v>
      </c>
      <c r="Y11" s="51">
        <v>0</v>
      </c>
      <c r="Z11" s="51" t="e">
        <f t="shared" si="1"/>
        <v>#N/A</v>
      </c>
      <c r="AA11" s="54">
        <v>1</v>
      </c>
      <c r="AB11" s="51" t="e">
        <f t="shared" si="2"/>
        <v>#N/A</v>
      </c>
      <c r="AC11" s="52">
        <v>400000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3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-37.799999999999997</v>
      </c>
      <c r="L12" s="49" t="s">
        <v>64</v>
      </c>
      <c r="M12" s="50" t="s">
        <v>64</v>
      </c>
      <c r="N12" s="51">
        <v>10.7</v>
      </c>
      <c r="O12" s="52">
        <v>0</v>
      </c>
      <c r="P12" s="52">
        <v>0</v>
      </c>
      <c r="Q12" s="51">
        <v>40</v>
      </c>
      <c r="R12" s="51">
        <f t="shared" si="0"/>
        <v>35</v>
      </c>
      <c r="S12" s="51">
        <v>0.8</v>
      </c>
      <c r="T12" s="51">
        <v>0</v>
      </c>
      <c r="U12" s="51">
        <v>0</v>
      </c>
      <c r="V12" s="51">
        <v>0</v>
      </c>
      <c r="W12" s="51">
        <v>0.5</v>
      </c>
      <c r="X12" s="51">
        <v>23400</v>
      </c>
      <c r="Y12" s="51">
        <v>0</v>
      </c>
      <c r="Z12" s="51">
        <f t="shared" si="1"/>
        <v>114.99999999999996</v>
      </c>
      <c r="AA12" s="54">
        <v>1</v>
      </c>
      <c r="AB12" s="51">
        <f t="shared" si="2"/>
        <v>12000</v>
      </c>
      <c r="AC12" s="52">
        <v>300000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>
        <f t="shared" si="3"/>
        <v>50.000000000000007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Q14:Q15 AM6:AN7 N6:N7 Q6:Z7 AB6:AB7 AJ6:AJ7 AM13:AN15 V13:Z13 Q13:T13 N9:N15 Q9:Z12 AB9:AB12 AJ9:AJ12 AM9:AO12">
    <cfRule type="expression" dxfId="1819" priority="58">
      <formula>$L6="API sand"</formula>
    </cfRule>
  </conditionalFormatting>
  <conditionalFormatting sqref="R16:S20 R29:S36 S21:S28 AD21:AD28 AK6:AL7 N6:N7 AB13:AB35 AJ13 AK9:AL15 N9:N15">
    <cfRule type="expression" dxfId="1818" priority="57">
      <formula>$M6="API sand"</formula>
    </cfRule>
  </conditionalFormatting>
  <conditionalFormatting sqref="R16:T20 R29:T36 S21:T28 AD21:AD28 AK6:AL7 N6:N7 AB13:AB35 AJ13 AK9:AL15 N9:N15">
    <cfRule type="expression" dxfId="1817" priority="56">
      <formula>$M6="API clay"</formula>
    </cfRule>
  </conditionalFormatting>
  <conditionalFormatting sqref="U16:W16 U18:W36 V17:W17 AM6:AN7 N6:P7 AC6:AI7 AA6:AA7 U13 AM9:AN15 N9:P13 AC9:AI13 AA9:AA12">
    <cfRule type="expression" dxfId="1816" priority="53">
      <formula>$L6="Stiff clay w/o free water"</formula>
    </cfRule>
    <cfRule type="expression" dxfId="1815" priority="55">
      <formula>$L6="API clay"</formula>
    </cfRule>
  </conditionalFormatting>
  <conditionalFormatting sqref="U16:Y16 U18:Y36 V17:Y17 AM6:AN7 N6:P7 AC6:AI7 AA6:AA7 U13 AM9:AN15 N9:P13 AC9:AI13 AA9:AA12">
    <cfRule type="expression" dxfId="1814" priority="54">
      <formula>$L6="Kirsch soft clay"</formula>
    </cfRule>
  </conditionalFormatting>
  <conditionalFormatting sqref="U16:Y16 U18:Y36 V17:Y17 AM6:AN7 N6:P7 AC6:AI7 AA6:AA7 U13 AM9:AN15 N9:P13 AC9:AI13 AA9:AA12">
    <cfRule type="expression" dxfId="1813" priority="52">
      <formula>$L6="Kirsch stiff clay"</formula>
    </cfRule>
  </conditionalFormatting>
  <conditionalFormatting sqref="Q14:Q15 AM6:AN7 N6:N7 Q6:Z7 AB6:AB7 AJ6:AJ7 AM13:AN15 V13:Z13 Q13:T13 N9:N15 Q9:Z12 AB9:AB12 AJ9:AJ12 AM9:AO12">
    <cfRule type="expression" dxfId="1812" priority="51">
      <formula>$L6="Kirsch sand"</formula>
    </cfRule>
  </conditionalFormatting>
  <conditionalFormatting sqref="AC14:AD15 AM6:AN7 N6:N7 AM9:AN15 N9:N15">
    <cfRule type="expression" dxfId="1811" priority="50">
      <formula>$L6="Modified Weak rock"</formula>
    </cfRule>
  </conditionalFormatting>
  <conditionalFormatting sqref="U16:V16 U18:V36 V17 AM6:AN7 N6:P7 AC6:AI7 AA6:AA7 U13 AM9:AN15 N9:P13 AC9:AI13 AA9:AA12">
    <cfRule type="expression" dxfId="1810" priority="49">
      <formula>$L6="Reese stiff clay"</formula>
    </cfRule>
  </conditionalFormatting>
  <conditionalFormatting sqref="N16:N36 Q16:Q36 AM16:AN36">
    <cfRule type="expression" dxfId="1809" priority="48">
      <formula>$L16="API sand"</formula>
    </cfRule>
  </conditionalFormatting>
  <conditionalFormatting sqref="N16:N36 Z16:Z36 AB36 AJ16:AL36">
    <cfRule type="expression" dxfId="1808" priority="47">
      <formula>$M16="API sand"</formula>
    </cfRule>
  </conditionalFormatting>
  <conditionalFormatting sqref="Z36:AB36 AK16:AL36 N16:N36 Z16:AA35">
    <cfRule type="expression" dxfId="1807" priority="46">
      <formula>$M16="API clay"</formula>
    </cfRule>
  </conditionalFormatting>
  <conditionalFormatting sqref="N16:P18 AM16:AN36 N29:P36 N19:N28 P19:P28">
    <cfRule type="expression" dxfId="1806" priority="43">
      <formula>$L16="Stiff clay w/o free water"</formula>
    </cfRule>
    <cfRule type="expression" dxfId="1805" priority="45">
      <formula>$L16="API clay"</formula>
    </cfRule>
  </conditionalFormatting>
  <conditionalFormatting sqref="N16:P18 AM16:AN36 N29:P36 N19:N28 P19:P28">
    <cfRule type="expression" dxfId="1804" priority="44">
      <formula>$L16="Kirsch soft clay"</formula>
    </cfRule>
  </conditionalFormatting>
  <conditionalFormatting sqref="N16:P18 AM16:AN36 N29:P36 N19:N28 P19:P28">
    <cfRule type="expression" dxfId="1803" priority="42">
      <formula>$L16="Kirsch stiff clay"</formula>
    </cfRule>
  </conditionalFormatting>
  <conditionalFormatting sqref="N16:N36 Q16:Q36 X16:Y36 AM16:AN36">
    <cfRule type="expression" dxfId="1802" priority="41">
      <formula>$L16="Kirsch sand"</formula>
    </cfRule>
  </conditionalFormatting>
  <conditionalFormatting sqref="N16:N36 AC16:AI19 AM16:AN36 AC20:AD36 AI20:AI36">
    <cfRule type="expression" dxfId="1801" priority="40">
      <formula>$L16="Modified Weak rock"</formula>
    </cfRule>
  </conditionalFormatting>
  <conditionalFormatting sqref="N16:P18 AM16:AN36 N29:P36 N19:N28 P19:P28">
    <cfRule type="expression" dxfId="1800" priority="39">
      <formula>$L16="Reese stiff clay"</formula>
    </cfRule>
  </conditionalFormatting>
  <conditionalFormatting sqref="AC14:AD15 AM6:AN7 N6:P7 AC6:AI7 AA6:AA7 U13 AM9:AN15 N9:P13 AC9:AI13 AA9:AA12">
    <cfRule type="expression" dxfId="1799" priority="38">
      <formula>$L6="PISA clay"</formula>
    </cfRule>
  </conditionalFormatting>
  <conditionalFormatting sqref="AC14:AD15 AM6:AN7 N6:N7 AM9:AN15 N9:N15">
    <cfRule type="expression" dxfId="1798" priority="37">
      <formula>$L6="PISA sand"</formula>
    </cfRule>
  </conditionalFormatting>
  <conditionalFormatting sqref="N14:P15">
    <cfRule type="expression" dxfId="1797" priority="34">
      <formula>$L14="Stiff clay w/o free water"</formula>
    </cfRule>
    <cfRule type="expression" dxfId="1796" priority="36">
      <formula>$L14="API clay"</formula>
    </cfRule>
  </conditionalFormatting>
  <conditionalFormatting sqref="N14:P15">
    <cfRule type="expression" dxfId="1795" priority="35">
      <formula>$L14="Kirsch soft clay"</formula>
    </cfRule>
  </conditionalFormatting>
  <conditionalFormatting sqref="N14:P15">
    <cfRule type="expression" dxfId="1794" priority="33">
      <formula>$L14="Kirsch stiff clay"</formula>
    </cfRule>
  </conditionalFormatting>
  <conditionalFormatting sqref="N14:P15">
    <cfRule type="expression" dxfId="1793" priority="32">
      <formula>$L14="Reese stiff clay"</formula>
    </cfRule>
  </conditionalFormatting>
  <conditionalFormatting sqref="N14:P15">
    <cfRule type="expression" dxfId="1792" priority="31">
      <formula>$L14="PISA clay"</formula>
    </cfRule>
  </conditionalFormatting>
  <conditionalFormatting sqref="R14:AA15">
    <cfRule type="expression" dxfId="1791" priority="30">
      <formula>$L14="API sand"</formula>
    </cfRule>
  </conditionalFormatting>
  <conditionalFormatting sqref="R14:AA15">
    <cfRule type="expression" dxfId="1790" priority="29">
      <formula>$L14="Kirsch sand"</formula>
    </cfRule>
  </conditionalFormatting>
  <conditionalFormatting sqref="AE14:AJ15">
    <cfRule type="expression" dxfId="1789" priority="28">
      <formula>$L14="API sand"</formula>
    </cfRule>
  </conditionalFormatting>
  <conditionalFormatting sqref="AE14:AJ15">
    <cfRule type="expression" dxfId="1788" priority="27">
      <formula>$L14="Kirsch sand"</formula>
    </cfRule>
  </conditionalFormatting>
  <conditionalFormatting sqref="O19:O21">
    <cfRule type="expression" dxfId="1787" priority="26">
      <formula>$L19="API sand"</formula>
    </cfRule>
  </conditionalFormatting>
  <conditionalFormatting sqref="O19:O21">
    <cfRule type="expression" dxfId="1786" priority="25">
      <formula>$L19="Kirsch sand"</formula>
    </cfRule>
  </conditionalFormatting>
  <conditionalFormatting sqref="O22:O28">
    <cfRule type="expression" dxfId="1785" priority="24">
      <formula>$L22="API sand"</formula>
    </cfRule>
  </conditionalFormatting>
  <conditionalFormatting sqref="O22:O28">
    <cfRule type="expression" dxfId="1784" priority="23">
      <formula>$L22="Kirsch sand"</formula>
    </cfRule>
  </conditionalFormatting>
  <conditionalFormatting sqref="AA13">
    <cfRule type="expression" dxfId="1783" priority="20">
      <formula>$L13="Stiff clay w/o free water"</formula>
    </cfRule>
    <cfRule type="expression" dxfId="1782" priority="22">
      <formula>$L13="API clay"</formula>
    </cfRule>
  </conditionalFormatting>
  <conditionalFormatting sqref="AA13">
    <cfRule type="expression" dxfId="1781" priority="21">
      <formula>$L13="Kirsch soft clay"</formula>
    </cfRule>
  </conditionalFormatting>
  <conditionalFormatting sqref="AA13">
    <cfRule type="expression" dxfId="1780" priority="19">
      <formula>$L13="Kirsch stiff clay"</formula>
    </cfRule>
  </conditionalFormatting>
  <conditionalFormatting sqref="AA13">
    <cfRule type="expression" dxfId="1779" priority="18">
      <formula>$L13="Reese stiff clay"</formula>
    </cfRule>
  </conditionalFormatting>
  <conditionalFormatting sqref="AA13">
    <cfRule type="expression" dxfId="1778" priority="17">
      <formula>$L13="PISA clay"</formula>
    </cfRule>
  </conditionalFormatting>
  <conditionalFormatting sqref="AO6:AO7">
    <cfRule type="expression" dxfId="1777" priority="16">
      <formula>$L6="API sand"</formula>
    </cfRule>
  </conditionalFormatting>
  <conditionalFormatting sqref="AO6:AO7">
    <cfRule type="expression" dxfId="1776" priority="15">
      <formula>$L6="Kirsch sand"</formula>
    </cfRule>
  </conditionalFormatting>
  <conditionalFormatting sqref="AP8">
    <cfRule type="expression" dxfId="1775" priority="59">
      <formula>$L10="API sand"</formula>
    </cfRule>
  </conditionalFormatting>
  <conditionalFormatting sqref="AP8">
    <cfRule type="expression" dxfId="1774" priority="60">
      <formula>$L10="Kirsch sand"</formula>
    </cfRule>
  </conditionalFormatting>
  <conditionalFormatting sqref="AM8:AN8 N8 Q8:Z8 AB8 AJ8">
    <cfRule type="expression" dxfId="1773" priority="14">
      <formula>$L8="API sand"</formula>
    </cfRule>
  </conditionalFormatting>
  <conditionalFormatting sqref="AK8:AL8 N8">
    <cfRule type="expression" dxfId="1772" priority="13">
      <formula>$M8="API sand"</formula>
    </cfRule>
  </conditionalFormatting>
  <conditionalFormatting sqref="AK8:AL8 N8">
    <cfRule type="expression" dxfId="1771" priority="12">
      <formula>$M8="API clay"</formula>
    </cfRule>
  </conditionalFormatting>
  <conditionalFormatting sqref="AM8:AN8 N8:P8 AC8:AI8 AA8">
    <cfRule type="expression" dxfId="1770" priority="9">
      <formula>$L8="Stiff clay w/o free water"</formula>
    </cfRule>
    <cfRule type="expression" dxfId="1769" priority="11">
      <formula>$L8="API clay"</formula>
    </cfRule>
  </conditionalFormatting>
  <conditionalFormatting sqref="AM8:AN8 N8:P8 AC8:AI8 AA8">
    <cfRule type="expression" dxfId="1768" priority="10">
      <formula>$L8="Kirsch soft clay"</formula>
    </cfRule>
  </conditionalFormatting>
  <conditionalFormatting sqref="AM8:AN8 N8:P8 AC8:AI8 AA8">
    <cfRule type="expression" dxfId="1767" priority="8">
      <formula>$L8="Kirsch stiff clay"</formula>
    </cfRule>
  </conditionalFormatting>
  <conditionalFormatting sqref="AM8:AN8 N8 Q8:Z8 AB8 AJ8">
    <cfRule type="expression" dxfId="1766" priority="7">
      <formula>$L8="Kirsch sand"</formula>
    </cfRule>
  </conditionalFormatting>
  <conditionalFormatting sqref="AM8:AN8 N8">
    <cfRule type="expression" dxfId="1765" priority="6">
      <formula>$L8="Modified Weak rock"</formula>
    </cfRule>
  </conditionalFormatting>
  <conditionalFormatting sqref="AM8:AN8 N8:P8 AC8:AI8 AA8">
    <cfRule type="expression" dxfId="1764" priority="5">
      <formula>$L8="Reese stiff clay"</formula>
    </cfRule>
  </conditionalFormatting>
  <conditionalFormatting sqref="AM8:AN8 N8:P8 AC8:AI8 AA8">
    <cfRule type="expression" dxfId="1763" priority="4">
      <formula>$L8="PISA clay"</formula>
    </cfRule>
  </conditionalFormatting>
  <conditionalFormatting sqref="AM8:AN8 N8">
    <cfRule type="expression" dxfId="1762" priority="3">
      <formula>$L8="PISA sand"</formula>
    </cfRule>
  </conditionalFormatting>
  <conditionalFormatting sqref="AO8">
    <cfRule type="expression" dxfId="1761" priority="2">
      <formula>$L8="API sand"</formula>
    </cfRule>
  </conditionalFormatting>
  <conditionalFormatting sqref="AO8">
    <cfRule type="expression" dxfId="1760" priority="1">
      <formula>$L8="Kirsch sand"</formula>
    </cfRule>
  </conditionalFormatting>
  <dataValidations count="3">
    <dataValidation type="list" showInputMessage="1" showErrorMessage="1" sqref="M6:M15" xr:uid="{32C990EC-A4B5-47D5-9E04-8C63F3E44975}">
      <formula1>"Zero soil,API sand,API clay"</formula1>
    </dataValidation>
    <dataValidation type="list" showInputMessage="1" showErrorMessage="1" sqref="L6:L255" xr:uid="{58B7BF89-BBAC-4A66-9DBC-48A62F4F078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6:M36" xr:uid="{EF9AFD1E-61BF-4207-893C-A4A574383E2E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623F-DD5B-4FD2-81B3-DB913BAE5D1D}">
  <dimension ref="A1:AP255"/>
  <sheetViews>
    <sheetView zoomScaleNormal="100" workbookViewId="0">
      <selection activeCell="D15" sqref="D15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A-22_crit_seismic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78"/>
      <c r="R3" s="84"/>
      <c r="S3" s="84"/>
      <c r="T3" s="78"/>
      <c r="U3" s="84"/>
      <c r="V3" s="84"/>
      <c r="W3" s="78"/>
      <c r="X3" s="78" t="s">
        <v>107</v>
      </c>
      <c r="Y3" s="78"/>
      <c r="Z3" s="78"/>
      <c r="AA3" s="78"/>
      <c r="AB3" s="78"/>
      <c r="AC3" s="39" t="s">
        <v>108</v>
      </c>
      <c r="AD3" s="40"/>
      <c r="AE3" s="40"/>
      <c r="AF3" s="40"/>
      <c r="AG3" s="40"/>
      <c r="AH3" s="40"/>
      <c r="AI3" s="40"/>
      <c r="AJ3" s="78"/>
      <c r="AK3" s="78"/>
      <c r="AL3" s="78"/>
      <c r="AM3" s="78"/>
      <c r="AN3" s="78"/>
    </row>
    <row r="4" spans="1:42" s="42" customFormat="1" x14ac:dyDescent="0.25">
      <c r="A4" s="41" t="s">
        <v>60</v>
      </c>
      <c r="B4" s="42">
        <f>COUNTIF(J:J,"&gt;0")</f>
        <v>7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 t="shared" ref="R6:R12" si="0"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23400</v>
      </c>
      <c r="Y6" s="51">
        <v>0</v>
      </c>
      <c r="Z6" s="51">
        <f t="shared" ref="Z6:Z12" si="1">VLOOKUP(R6,$AE$21:$AF$41,2)</f>
        <v>83.999999999999972</v>
      </c>
      <c r="AA6" s="54">
        <v>1</v>
      </c>
      <c r="AB6" s="51">
        <f t="shared" ref="AB6:AB12" si="2"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2" si="3">VLOOKUP(R6,$AE$21:$AH$41,4)</f>
        <v>24.000000000000007</v>
      </c>
      <c r="AK6" s="51">
        <v>1</v>
      </c>
      <c r="AL6" s="51">
        <v>1</v>
      </c>
      <c r="AM6" s="51">
        <v>0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si="0"/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250000</v>
      </c>
      <c r="Y7" s="51">
        <v>0</v>
      </c>
      <c r="Z7" s="51" t="e">
        <f t="shared" si="1"/>
        <v>#N/A</v>
      </c>
      <c r="AA7" s="54">
        <v>1</v>
      </c>
      <c r="AB7" s="51" t="e">
        <f t="shared" si="2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3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-10</v>
      </c>
      <c r="L8" s="49" t="s">
        <v>65</v>
      </c>
      <c r="M8" s="50" t="s">
        <v>65</v>
      </c>
      <c r="N8" s="51">
        <v>7.43</v>
      </c>
      <c r="O8" s="52">
        <v>10</v>
      </c>
      <c r="P8" s="52">
        <v>4.67</v>
      </c>
      <c r="Q8" s="51">
        <v>0</v>
      </c>
      <c r="R8" s="51">
        <f t="shared" si="0"/>
        <v>-5</v>
      </c>
      <c r="S8" s="51">
        <v>0.8</v>
      </c>
      <c r="T8" s="51">
        <v>0</v>
      </c>
      <c r="U8" s="51">
        <v>1.7000000000000001E-2</v>
      </c>
      <c r="V8" s="51">
        <v>0</v>
      </c>
      <c r="W8" s="51">
        <v>0.5</v>
      </c>
      <c r="X8" s="51">
        <v>250000</v>
      </c>
      <c r="Y8" s="51">
        <v>0</v>
      </c>
      <c r="Z8" s="51" t="e">
        <f t="shared" si="1"/>
        <v>#N/A</v>
      </c>
      <c r="AA8" s="54">
        <v>1</v>
      </c>
      <c r="AB8" s="51" t="e">
        <f t="shared" si="2"/>
        <v>#N/A</v>
      </c>
      <c r="AC8" s="52">
        <v>400000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 t="e">
        <f t="shared" si="3"/>
        <v>#N/A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  <c r="AP8" s="51"/>
    </row>
    <row r="9" spans="1:42" x14ac:dyDescent="0.25">
      <c r="A9" s="33" t="s">
        <v>68</v>
      </c>
      <c r="B9" s="58">
        <v>35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</v>
      </c>
      <c r="L9" s="49" t="s">
        <v>65</v>
      </c>
      <c r="M9" s="50" t="s">
        <v>65</v>
      </c>
      <c r="N9" s="51">
        <v>7.43</v>
      </c>
      <c r="O9" s="52">
        <v>10</v>
      </c>
      <c r="P9" s="52">
        <v>4.67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1.7000000000000001E-2</v>
      </c>
      <c r="V9" s="51">
        <v>0</v>
      </c>
      <c r="W9" s="51">
        <v>0.5</v>
      </c>
      <c r="X9" s="51">
        <v>250000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-19.100000000000001</v>
      </c>
      <c r="L10" s="49" t="s">
        <v>64</v>
      </c>
      <c r="M10" s="50" t="s">
        <v>64</v>
      </c>
      <c r="N10" s="51">
        <v>10</v>
      </c>
      <c r="O10" s="52">
        <v>0</v>
      </c>
      <c r="P10" s="52">
        <v>0</v>
      </c>
      <c r="Q10" s="51">
        <v>30</v>
      </c>
      <c r="R10" s="51">
        <f t="shared" si="0"/>
        <v>25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23400</v>
      </c>
      <c r="Y10" s="51">
        <v>0</v>
      </c>
      <c r="Z10" s="51">
        <f t="shared" si="1"/>
        <v>80.999999999999972</v>
      </c>
      <c r="AA10" s="54">
        <v>1</v>
      </c>
      <c r="AB10" s="51">
        <f t="shared" si="2"/>
        <v>4800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20.000000000000007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f>8/(31.4-19.1)</f>
        <v>0.65040650406504075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-31.4</v>
      </c>
      <c r="L11" s="49" t="s">
        <v>65</v>
      </c>
      <c r="M11" s="50" t="s">
        <v>65</v>
      </c>
      <c r="N11" s="51">
        <v>10</v>
      </c>
      <c r="O11" s="52">
        <v>110</v>
      </c>
      <c r="P11" s="52">
        <v>0</v>
      </c>
      <c r="Q11" s="51">
        <v>0</v>
      </c>
      <c r="R11" s="51">
        <f t="shared" si="0"/>
        <v>-5</v>
      </c>
      <c r="S11" s="51">
        <v>0.8</v>
      </c>
      <c r="T11" s="51">
        <v>0</v>
      </c>
      <c r="U11" s="51">
        <v>1.2999999999999999E-2</v>
      </c>
      <c r="V11" s="51">
        <v>0</v>
      </c>
      <c r="W11" s="51">
        <v>0.5</v>
      </c>
      <c r="X11" s="51">
        <v>250000</v>
      </c>
      <c r="Y11" s="51">
        <v>0</v>
      </c>
      <c r="Z11" s="51" t="e">
        <f t="shared" si="1"/>
        <v>#N/A</v>
      </c>
      <c r="AA11" s="54">
        <v>1</v>
      </c>
      <c r="AB11" s="51" t="e">
        <f t="shared" si="2"/>
        <v>#N/A</v>
      </c>
      <c r="AC11" s="52">
        <v>400000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3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-37.799999999999997</v>
      </c>
      <c r="L12" s="49" t="s">
        <v>64</v>
      </c>
      <c r="M12" s="50" t="s">
        <v>64</v>
      </c>
      <c r="N12" s="51">
        <v>10.7</v>
      </c>
      <c r="O12" s="52">
        <v>0</v>
      </c>
      <c r="P12" s="52">
        <v>0</v>
      </c>
      <c r="Q12" s="51">
        <v>40</v>
      </c>
      <c r="R12" s="51">
        <f t="shared" si="0"/>
        <v>35</v>
      </c>
      <c r="S12" s="51">
        <v>0.8</v>
      </c>
      <c r="T12" s="51">
        <v>0</v>
      </c>
      <c r="U12" s="51">
        <v>0</v>
      </c>
      <c r="V12" s="51">
        <v>0</v>
      </c>
      <c r="W12" s="51">
        <v>0.5</v>
      </c>
      <c r="X12" s="51">
        <v>23400</v>
      </c>
      <c r="Y12" s="51">
        <v>0</v>
      </c>
      <c r="Z12" s="51">
        <f t="shared" si="1"/>
        <v>114.99999999999996</v>
      </c>
      <c r="AA12" s="54">
        <v>1</v>
      </c>
      <c r="AB12" s="51">
        <f t="shared" si="2"/>
        <v>12000</v>
      </c>
      <c r="AC12" s="52">
        <v>300000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>
        <f t="shared" si="3"/>
        <v>50.000000000000007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Q14:Q15 AM6:AN7 N6:N7 Q6:Z7 AB6:AB7 AJ6:AJ7 AM13:AN15 V13:Z13 Q13:T13 N9:N15 Q9:Z12 AB9:AB12 AJ9:AJ12 AM9:AO12">
    <cfRule type="expression" dxfId="1759" priority="212">
      <formula>$L6="API sand"</formula>
    </cfRule>
  </conditionalFormatting>
  <conditionalFormatting sqref="R16:S20 R29:S36 S21:S28 AD21:AD28 AK6:AL7 N6:N7 AB13:AB35 AJ13 AK9:AL15 N9:N15">
    <cfRule type="expression" dxfId="1758" priority="211">
      <formula>$M6="API sand"</formula>
    </cfRule>
  </conditionalFormatting>
  <conditionalFormatting sqref="R16:T20 R29:T36 S21:T28 AD21:AD28 AK6:AL7 N6:N7 AB13:AB35 AJ13 AK9:AL15 N9:N15">
    <cfRule type="expression" dxfId="1757" priority="210">
      <formula>$M6="API clay"</formula>
    </cfRule>
  </conditionalFormatting>
  <conditionalFormatting sqref="U16:W16 U18:W36 V17:W17 AM6:AN7 N6:P7 AC6:AI7 AA6:AA7 U13 AM9:AN15 N9:P13 AC9:AI13 AA9:AA12">
    <cfRule type="expression" dxfId="1756" priority="207">
      <formula>$L6="Stiff clay w/o free water"</formula>
    </cfRule>
    <cfRule type="expression" dxfId="1755" priority="209">
      <formula>$L6="API clay"</formula>
    </cfRule>
  </conditionalFormatting>
  <conditionalFormatting sqref="U16:Y16 U18:Y36 V17:Y17 AM6:AN7 N6:P7 AC6:AI7 AA6:AA7 U13 AM9:AN15 N9:P13 AC9:AI13 AA9:AA12">
    <cfRule type="expression" dxfId="1754" priority="208">
      <formula>$L6="Kirsch soft clay"</formula>
    </cfRule>
  </conditionalFormatting>
  <conditionalFormatting sqref="U16:Y16 U18:Y36 V17:Y17 AM6:AN7 N6:P7 AC6:AI7 AA6:AA7 U13 AM9:AN15 N9:P13 AC9:AI13 AA9:AA12">
    <cfRule type="expression" dxfId="1753" priority="206">
      <formula>$L6="Kirsch stiff clay"</formula>
    </cfRule>
  </conditionalFormatting>
  <conditionalFormatting sqref="Q14:Q15 AM6:AN7 N6:N7 Q6:Z7 AB6:AB7 AJ6:AJ7 AM13:AN15 V13:Z13 Q13:T13 N9:N15 Q9:Z12 AB9:AB12 AJ9:AJ12 AM9:AO12">
    <cfRule type="expression" dxfId="1752" priority="205">
      <formula>$L6="Kirsch sand"</formula>
    </cfRule>
  </conditionalFormatting>
  <conditionalFormatting sqref="AC14:AD15 AM6:AN7 N6:N7 AM9:AN15 N9:N15">
    <cfRule type="expression" dxfId="1751" priority="204">
      <formula>$L6="Modified Weak rock"</formula>
    </cfRule>
  </conditionalFormatting>
  <conditionalFormatting sqref="U16:V16 U18:V36 V17 AM6:AN7 N6:P7 AC6:AI7 AA6:AA7 U13 AM9:AN15 N9:P13 AC9:AI13 AA9:AA12">
    <cfRule type="expression" dxfId="1750" priority="203">
      <formula>$L6="Reese stiff clay"</formula>
    </cfRule>
  </conditionalFormatting>
  <conditionalFormatting sqref="N16:N36 Q16:Q36 AM16:AN36">
    <cfRule type="expression" dxfId="1749" priority="202">
      <formula>$L16="API sand"</formula>
    </cfRule>
  </conditionalFormatting>
  <conditionalFormatting sqref="N16:N36 Z16:Z36 AB36 AJ16:AL36">
    <cfRule type="expression" dxfId="1748" priority="201">
      <formula>$M16="API sand"</formula>
    </cfRule>
  </conditionalFormatting>
  <conditionalFormatting sqref="Z36:AB36 AK16:AL36 N16:N36 Z16:AA35">
    <cfRule type="expression" dxfId="1747" priority="200">
      <formula>$M16="API clay"</formula>
    </cfRule>
  </conditionalFormatting>
  <conditionalFormatting sqref="N16:P18 AM16:AN36 N29:P36 N19:N28 P19:P28">
    <cfRule type="expression" dxfId="1746" priority="197">
      <formula>$L16="Stiff clay w/o free water"</formula>
    </cfRule>
    <cfRule type="expression" dxfId="1745" priority="199">
      <formula>$L16="API clay"</formula>
    </cfRule>
  </conditionalFormatting>
  <conditionalFormatting sqref="N16:P18 AM16:AN36 N29:P36 N19:N28 P19:P28">
    <cfRule type="expression" dxfId="1744" priority="198">
      <formula>$L16="Kirsch soft clay"</formula>
    </cfRule>
  </conditionalFormatting>
  <conditionalFormatting sqref="N16:P18 AM16:AN36 N29:P36 N19:N28 P19:P28">
    <cfRule type="expression" dxfId="1743" priority="196">
      <formula>$L16="Kirsch stiff clay"</formula>
    </cfRule>
  </conditionalFormatting>
  <conditionalFormatting sqref="N16:N36 Q16:Q36 X16:Y36 AM16:AN36">
    <cfRule type="expression" dxfId="1742" priority="195">
      <formula>$L16="Kirsch sand"</formula>
    </cfRule>
  </conditionalFormatting>
  <conditionalFormatting sqref="N16:N36 AC16:AI19 AM16:AN36 AC20:AD36 AI20:AI36">
    <cfRule type="expression" dxfId="1741" priority="194">
      <formula>$L16="Modified Weak rock"</formula>
    </cfRule>
  </conditionalFormatting>
  <conditionalFormatting sqref="N16:P18 AM16:AN36 N29:P36 N19:N28 P19:P28">
    <cfRule type="expression" dxfId="1740" priority="193">
      <formula>$L16="Reese stiff clay"</formula>
    </cfRule>
  </conditionalFormatting>
  <conditionalFormatting sqref="AC14:AD15 AM6:AN7 N6:P7 AC6:AI7 AA6:AA7 U13 AM9:AN15 N9:P13 AC9:AI13 AA9:AA12">
    <cfRule type="expression" dxfId="1739" priority="192">
      <formula>$L6="PISA clay"</formula>
    </cfRule>
  </conditionalFormatting>
  <conditionalFormatting sqref="AC14:AD15 AM6:AN7 N6:N7 AM9:AN15 N9:N15">
    <cfRule type="expression" dxfId="1738" priority="191">
      <formula>$L6="PISA sand"</formula>
    </cfRule>
  </conditionalFormatting>
  <conditionalFormatting sqref="N14:P15">
    <cfRule type="expression" dxfId="1737" priority="188">
      <formula>$L14="Stiff clay w/o free water"</formula>
    </cfRule>
    <cfRule type="expression" dxfId="1736" priority="190">
      <formula>$L14="API clay"</formula>
    </cfRule>
  </conditionalFormatting>
  <conditionalFormatting sqref="N14:P15">
    <cfRule type="expression" dxfId="1735" priority="189">
      <formula>$L14="Kirsch soft clay"</formula>
    </cfRule>
  </conditionalFormatting>
  <conditionalFormatting sqref="N14:P15">
    <cfRule type="expression" dxfId="1734" priority="187">
      <formula>$L14="Kirsch stiff clay"</formula>
    </cfRule>
  </conditionalFormatting>
  <conditionalFormatting sqref="N14:P15">
    <cfRule type="expression" dxfId="1733" priority="186">
      <formula>$L14="Reese stiff clay"</formula>
    </cfRule>
  </conditionalFormatting>
  <conditionalFormatting sqref="N14:P15">
    <cfRule type="expression" dxfId="1732" priority="185">
      <formula>$L14="PISA clay"</formula>
    </cfRule>
  </conditionalFormatting>
  <conditionalFormatting sqref="R14:AA15">
    <cfRule type="expression" dxfId="1731" priority="184">
      <formula>$L14="API sand"</formula>
    </cfRule>
  </conditionalFormatting>
  <conditionalFormatting sqref="R14:AA15">
    <cfRule type="expression" dxfId="1730" priority="183">
      <formula>$L14="Kirsch sand"</formula>
    </cfRule>
  </conditionalFormatting>
  <conditionalFormatting sqref="AE14:AJ15">
    <cfRule type="expression" dxfId="1729" priority="182">
      <formula>$L14="API sand"</formula>
    </cfRule>
  </conditionalFormatting>
  <conditionalFormatting sqref="AE14:AJ15">
    <cfRule type="expression" dxfId="1728" priority="181">
      <formula>$L14="Kirsch sand"</formula>
    </cfRule>
  </conditionalFormatting>
  <conditionalFormatting sqref="O19:O21">
    <cfRule type="expression" dxfId="1727" priority="180">
      <formula>$L19="API sand"</formula>
    </cfRule>
  </conditionalFormatting>
  <conditionalFormatting sqref="O19:O21">
    <cfRule type="expression" dxfId="1726" priority="179">
      <formula>$L19="Kirsch sand"</formula>
    </cfRule>
  </conditionalFormatting>
  <conditionalFormatting sqref="O22:O28">
    <cfRule type="expression" dxfId="1725" priority="178">
      <formula>$L22="API sand"</formula>
    </cfRule>
  </conditionalFormatting>
  <conditionalFormatting sqref="O22:O28">
    <cfRule type="expression" dxfId="1724" priority="177">
      <formula>$L22="Kirsch sand"</formula>
    </cfRule>
  </conditionalFormatting>
  <conditionalFormatting sqref="AA13">
    <cfRule type="expression" dxfId="1723" priority="142">
      <formula>$L13="Stiff clay w/o free water"</formula>
    </cfRule>
    <cfRule type="expression" dxfId="1722" priority="144">
      <formula>$L13="API clay"</formula>
    </cfRule>
  </conditionalFormatting>
  <conditionalFormatting sqref="AA13">
    <cfRule type="expression" dxfId="1721" priority="143">
      <formula>$L13="Kirsch soft clay"</formula>
    </cfRule>
  </conditionalFormatting>
  <conditionalFormatting sqref="AA13">
    <cfRule type="expression" dxfId="1720" priority="141">
      <formula>$L13="Kirsch stiff clay"</formula>
    </cfRule>
  </conditionalFormatting>
  <conditionalFormatting sqref="AA13">
    <cfRule type="expression" dxfId="1719" priority="140">
      <formula>$L13="Reese stiff clay"</formula>
    </cfRule>
  </conditionalFormatting>
  <conditionalFormatting sqref="AA13">
    <cfRule type="expression" dxfId="1718" priority="139">
      <formula>$L13="PISA clay"</formula>
    </cfRule>
  </conditionalFormatting>
  <conditionalFormatting sqref="AO6:AO7">
    <cfRule type="expression" dxfId="1717" priority="94">
      <formula>$L6="API sand"</formula>
    </cfRule>
  </conditionalFormatting>
  <conditionalFormatting sqref="AO6:AO7">
    <cfRule type="expression" dxfId="1716" priority="93">
      <formula>$L6="Kirsch sand"</formula>
    </cfRule>
  </conditionalFormatting>
  <conditionalFormatting sqref="AP8">
    <cfRule type="expression" dxfId="1715" priority="547">
      <formula>$L10="API sand"</formula>
    </cfRule>
  </conditionalFormatting>
  <conditionalFormatting sqref="AP8">
    <cfRule type="expression" dxfId="1714" priority="548">
      <formula>$L10="Kirsch sand"</formula>
    </cfRule>
  </conditionalFormatting>
  <conditionalFormatting sqref="AM8:AN8 N8 Q8:Z8 AB8 AJ8">
    <cfRule type="expression" dxfId="1713" priority="14">
      <formula>$L8="API sand"</formula>
    </cfRule>
  </conditionalFormatting>
  <conditionalFormatting sqref="AK8:AL8 N8">
    <cfRule type="expression" dxfId="1712" priority="13">
      <formula>$M8="API sand"</formula>
    </cfRule>
  </conditionalFormatting>
  <conditionalFormatting sqref="AK8:AL8 N8">
    <cfRule type="expression" dxfId="1711" priority="12">
      <formula>$M8="API clay"</formula>
    </cfRule>
  </conditionalFormatting>
  <conditionalFormatting sqref="AM8:AN8 N8:P8 AC8:AI8 AA8">
    <cfRule type="expression" dxfId="1710" priority="9">
      <formula>$L8="Stiff clay w/o free water"</formula>
    </cfRule>
    <cfRule type="expression" dxfId="1709" priority="11">
      <formula>$L8="API clay"</formula>
    </cfRule>
  </conditionalFormatting>
  <conditionalFormatting sqref="AM8:AN8 N8:P8 AC8:AI8 AA8">
    <cfRule type="expression" dxfId="1708" priority="10">
      <formula>$L8="Kirsch soft clay"</formula>
    </cfRule>
  </conditionalFormatting>
  <conditionalFormatting sqref="AM8:AN8 N8:P8 AC8:AI8 AA8">
    <cfRule type="expression" dxfId="1707" priority="8">
      <formula>$L8="Kirsch stiff clay"</formula>
    </cfRule>
  </conditionalFormatting>
  <conditionalFormatting sqref="AM8:AN8 N8 Q8:Z8 AB8 AJ8">
    <cfRule type="expression" dxfId="1706" priority="7">
      <formula>$L8="Kirsch sand"</formula>
    </cfRule>
  </conditionalFormatting>
  <conditionalFormatting sqref="AM8:AN8 N8">
    <cfRule type="expression" dxfId="1705" priority="6">
      <formula>$L8="Modified Weak rock"</formula>
    </cfRule>
  </conditionalFormatting>
  <conditionalFormatting sqref="AM8:AN8 N8:P8 AC8:AI8 AA8">
    <cfRule type="expression" dxfId="1704" priority="5">
      <formula>$L8="Reese stiff clay"</formula>
    </cfRule>
  </conditionalFormatting>
  <conditionalFormatting sqref="AM8:AN8 N8:P8 AC8:AI8 AA8">
    <cfRule type="expression" dxfId="1703" priority="4">
      <formula>$L8="PISA clay"</formula>
    </cfRule>
  </conditionalFormatting>
  <conditionalFormatting sqref="AM8:AN8 N8">
    <cfRule type="expression" dxfId="1702" priority="3">
      <formula>$L8="PISA sand"</formula>
    </cfRule>
  </conditionalFormatting>
  <conditionalFormatting sqref="AO8">
    <cfRule type="expression" dxfId="1701" priority="2">
      <formula>$L8="API sand"</formula>
    </cfRule>
  </conditionalFormatting>
  <conditionalFormatting sqref="AO8">
    <cfRule type="expression" dxfId="1700" priority="1">
      <formula>$L8="Kirsch sand"</formula>
    </cfRule>
  </conditionalFormatting>
  <dataValidations count="3">
    <dataValidation type="list" showInputMessage="1" showErrorMessage="1" sqref="M16:M36" xr:uid="{24859C26-FBA9-4B78-A854-CA084F35C31A}">
      <formula1>"',API sand,API clay"</formula1>
    </dataValidation>
    <dataValidation type="list" showInputMessage="1" showErrorMessage="1" sqref="L6:L255" xr:uid="{5AC093EC-8902-4582-A98B-ECA8671E922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1626217F-F055-40E9-B0DB-CEDCBF8B2A0B}">
      <formula1>"Zero soil,API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9E7F-9B92-4C0F-A0EA-0845B80ADDD6}">
  <dimension ref="A1:AP255"/>
  <sheetViews>
    <sheetView zoomScaleNormal="100" workbookViewId="0">
      <selection activeCell="G8" sqref="G8:G10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A-22_ULS_scour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80"/>
      <c r="R3" s="84"/>
      <c r="S3" s="84"/>
      <c r="T3" s="80"/>
      <c r="U3" s="84"/>
      <c r="V3" s="84"/>
      <c r="W3" s="80"/>
      <c r="X3" s="80" t="s">
        <v>107</v>
      </c>
      <c r="Y3" s="80"/>
      <c r="Z3" s="80"/>
      <c r="AA3" s="80"/>
      <c r="AB3" s="80"/>
      <c r="AC3" s="39" t="s">
        <v>108</v>
      </c>
      <c r="AD3" s="40"/>
      <c r="AE3" s="40"/>
      <c r="AF3" s="40"/>
      <c r="AG3" s="40"/>
      <c r="AH3" s="40"/>
      <c r="AI3" s="40"/>
      <c r="AJ3" s="80"/>
      <c r="AK3" s="80"/>
      <c r="AL3" s="80"/>
      <c r="AM3" s="80"/>
      <c r="AN3" s="80"/>
    </row>
    <row r="4" spans="1:42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2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83.999999999999972</v>
      </c>
      <c r="AA6" s="54">
        <v>1</v>
      </c>
      <c r="AB6" s="51">
        <f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10</v>
      </c>
      <c r="P7" s="52">
        <v>4.67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51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v>2161.6</v>
      </c>
      <c r="H8" s="46" t="s">
        <v>53</v>
      </c>
      <c r="J8" s="48">
        <v>3</v>
      </c>
      <c r="K8" s="48">
        <v>-19.100000000000001</v>
      </c>
      <c r="L8" s="49" t="s">
        <v>64</v>
      </c>
      <c r="M8" s="50" t="s">
        <v>64</v>
      </c>
      <c r="N8" s="51">
        <v>10</v>
      </c>
      <c r="O8" s="52">
        <v>0</v>
      </c>
      <c r="P8" s="52">
        <v>0</v>
      </c>
      <c r="Q8" s="51">
        <v>30</v>
      </c>
      <c r="R8" s="51">
        <f>Q8-5</f>
        <v>25</v>
      </c>
      <c r="S8" s="51">
        <v>0.8</v>
      </c>
      <c r="T8" s="51">
        <v>0</v>
      </c>
      <c r="U8" s="51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80.999999999999972</v>
      </c>
      <c r="AA8" s="54">
        <v>1</v>
      </c>
      <c r="AB8" s="51">
        <f t="shared" si="2"/>
        <v>4800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20.000000000000007</v>
      </c>
      <c r="AK8" s="51">
        <v>1</v>
      </c>
      <c r="AL8" s="51">
        <v>1</v>
      </c>
      <c r="AM8" s="51">
        <v>1</v>
      </c>
      <c r="AN8" s="51">
        <v>1</v>
      </c>
      <c r="AO8" s="51">
        <f>8/(31.4-19.1)</f>
        <v>0.65040650406504075</v>
      </c>
      <c r="AP8" s="51"/>
    </row>
    <row r="9" spans="1:42" x14ac:dyDescent="0.25">
      <c r="A9" s="33" t="s">
        <v>68</v>
      </c>
      <c r="B9" s="58">
        <v>29.5</v>
      </c>
      <c r="C9" s="46" t="s">
        <v>28</v>
      </c>
      <c r="D9" s="33">
        <v>33</v>
      </c>
      <c r="F9" s="33" t="s">
        <v>96</v>
      </c>
      <c r="G9" s="59">
        <v>-198520</v>
      </c>
      <c r="H9" s="46" t="s">
        <v>54</v>
      </c>
      <c r="J9" s="48">
        <v>4</v>
      </c>
      <c r="K9" s="48">
        <v>-31.4</v>
      </c>
      <c r="L9" s="49" t="s">
        <v>65</v>
      </c>
      <c r="M9" s="50" t="s">
        <v>65</v>
      </c>
      <c r="N9" s="51">
        <v>10</v>
      </c>
      <c r="O9" s="52">
        <v>110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1.2999999999999999E-2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29.5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4</v>
      </c>
      <c r="K10" s="48">
        <v>-37.799999999999997</v>
      </c>
      <c r="L10" s="49" t="s">
        <v>64</v>
      </c>
      <c r="M10" s="50" t="s">
        <v>64</v>
      </c>
      <c r="N10" s="51">
        <v>10.7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/>
      <c r="K11" s="48"/>
      <c r="L11" s="49"/>
      <c r="M11" s="50"/>
      <c r="N11" s="51"/>
      <c r="O11" s="52"/>
      <c r="P11" s="52"/>
      <c r="Q11" s="51"/>
      <c r="R11" s="51"/>
      <c r="S11" s="51"/>
      <c r="T11" s="51"/>
      <c r="U11" s="60"/>
      <c r="V11" s="51"/>
      <c r="W11" s="51"/>
      <c r="X11" s="51"/>
      <c r="Y11" s="51"/>
      <c r="Z11" s="51"/>
      <c r="AA11" s="54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9 Q14:Q15 AA12 AM12:AN15">
    <cfRule type="expression" dxfId="1699" priority="184">
      <formula>$L6="API sand"</formula>
    </cfRule>
  </conditionalFormatting>
  <conditionalFormatting sqref="N14:N15 AK6:AL9 R16:S20 R29:S36 S21:S28 AD21:AD28 AB12:AB35 AJ12:AJ13 AK12:AL15">
    <cfRule type="expression" dxfId="1698" priority="183">
      <formula>$M6="API sand"</formula>
    </cfRule>
  </conditionalFormatting>
  <conditionalFormatting sqref="AK6:AL9 N14:N15 R16:T20 R29:T36 S21:T28 AD21:AD28 AB12:AB35 AJ12:AJ13 AK12:AL15">
    <cfRule type="expression" dxfId="1697" priority="182">
      <formula>$M6="API clay"</formula>
    </cfRule>
  </conditionalFormatting>
  <conditionalFormatting sqref="AM6:AN9 AM12:AN15 U16:W16 U18:W36 V17:W17">
    <cfRule type="expression" dxfId="1696" priority="179">
      <formula>$L6="Stiff clay w/o free water"</formula>
    </cfRule>
    <cfRule type="expression" dxfId="1695" priority="181">
      <formula>$L6="API clay"</formula>
    </cfRule>
  </conditionalFormatting>
  <conditionalFormatting sqref="AM6:AN9 AM12:AN15 U16:Y16 U18:Y36 V17:Y17">
    <cfRule type="expression" dxfId="1694" priority="180">
      <formula>$L6="Kirsch soft clay"</formula>
    </cfRule>
  </conditionalFormatting>
  <conditionalFormatting sqref="AM6:AN9 AM12:AN15 U16:Y16 U18:Y36 V17:Y17">
    <cfRule type="expression" dxfId="1693" priority="178">
      <formula>$L6="Kirsch stiff clay"</formula>
    </cfRule>
  </conditionalFormatting>
  <conditionalFormatting sqref="N14:N15 AM6:AN9 Q14:Q15 AA12 AM12:AN15">
    <cfRule type="expression" dxfId="1692" priority="177">
      <formula>$L6="Kirsch sand"</formula>
    </cfRule>
  </conditionalFormatting>
  <conditionalFormatting sqref="N14:N15 AC14:AD15 AM6:AN9 AM12:AN15">
    <cfRule type="expression" dxfId="1691" priority="176">
      <formula>$L6="Modified Weak rock"</formula>
    </cfRule>
  </conditionalFormatting>
  <conditionalFormatting sqref="AM6:AN9 AM12:AN15 U16:V16 U18:V36 V17">
    <cfRule type="expression" dxfId="1690" priority="175">
      <formula>$L6="Reese stiff clay"</formula>
    </cfRule>
  </conditionalFormatting>
  <conditionalFormatting sqref="N16:N36 Q16:Q36 AM16:AN36">
    <cfRule type="expression" dxfId="1689" priority="174">
      <formula>$L16="API sand"</formula>
    </cfRule>
  </conditionalFormatting>
  <conditionalFormatting sqref="N16:N36 Z16:Z36 AB36 AJ16:AL36">
    <cfRule type="expression" dxfId="1688" priority="173">
      <formula>$M16="API sand"</formula>
    </cfRule>
  </conditionalFormatting>
  <conditionalFormatting sqref="Z36:AB36 AK16:AL36 N16:N36 Z16:AA35">
    <cfRule type="expression" dxfId="1687" priority="172">
      <formula>$M16="API clay"</formula>
    </cfRule>
  </conditionalFormatting>
  <conditionalFormatting sqref="N16:P18 AM16:AN36 N29:P36 N19:N28 P19:P28">
    <cfRule type="expression" dxfId="1686" priority="169">
      <formula>$L16="Stiff clay w/o free water"</formula>
    </cfRule>
    <cfRule type="expression" dxfId="1685" priority="171">
      <formula>$L16="API clay"</formula>
    </cfRule>
  </conditionalFormatting>
  <conditionalFormatting sqref="N16:P18 AM16:AN36 N29:P36 N19:N28 P19:P28">
    <cfRule type="expression" dxfId="1684" priority="170">
      <formula>$L16="Kirsch soft clay"</formula>
    </cfRule>
  </conditionalFormatting>
  <conditionalFormatting sqref="N16:P18 AM16:AN36 N29:P36 N19:N28 P19:P28">
    <cfRule type="expression" dxfId="1683" priority="168">
      <formula>$L16="Kirsch stiff clay"</formula>
    </cfRule>
  </conditionalFormatting>
  <conditionalFormatting sqref="N16:N36 Q16:Q36 X16:Y36 AM16:AN36">
    <cfRule type="expression" dxfId="1682" priority="167">
      <formula>$L16="Kirsch sand"</formula>
    </cfRule>
  </conditionalFormatting>
  <conditionalFormatting sqref="N16:N36 AC16:AI19 AM16:AN36 AC20:AD36 AI20:AI36">
    <cfRule type="expression" dxfId="1681" priority="166">
      <formula>$L16="Modified Weak rock"</formula>
    </cfRule>
  </conditionalFormatting>
  <conditionalFormatting sqref="N16:P18 AM16:AN36 N29:P36 N19:N28 P19:P28">
    <cfRule type="expression" dxfId="1680" priority="165">
      <formula>$L16="Reese stiff clay"</formula>
    </cfRule>
  </conditionalFormatting>
  <conditionalFormatting sqref="AC14:AD15 AM6:AN9 AM12:AN15">
    <cfRule type="expression" dxfId="1679" priority="164">
      <formula>$L6="PISA clay"</formula>
    </cfRule>
  </conditionalFormatting>
  <conditionalFormatting sqref="N14:N15 AC14:AD15 AM6:AN9 AM12:AN15">
    <cfRule type="expression" dxfId="1678" priority="163">
      <formula>$L6="PISA sand"</formula>
    </cfRule>
  </conditionalFormatting>
  <conditionalFormatting sqref="N14:P15">
    <cfRule type="expression" dxfId="1677" priority="160">
      <formula>$L14="Stiff clay w/o free water"</formula>
    </cfRule>
    <cfRule type="expression" dxfId="1676" priority="162">
      <formula>$L14="API clay"</formula>
    </cfRule>
  </conditionalFormatting>
  <conditionalFormatting sqref="N14:P15">
    <cfRule type="expression" dxfId="1675" priority="161">
      <formula>$L14="Kirsch soft clay"</formula>
    </cfRule>
  </conditionalFormatting>
  <conditionalFormatting sqref="N14:P15">
    <cfRule type="expression" dxfId="1674" priority="159">
      <formula>$L14="Kirsch stiff clay"</formula>
    </cfRule>
  </conditionalFormatting>
  <conditionalFormatting sqref="N14:P15">
    <cfRule type="expression" dxfId="1673" priority="158">
      <formula>$L14="Reese stiff clay"</formula>
    </cfRule>
  </conditionalFormatting>
  <conditionalFormatting sqref="N14:P15">
    <cfRule type="expression" dxfId="1672" priority="157">
      <formula>$L14="PISA clay"</formula>
    </cfRule>
  </conditionalFormatting>
  <conditionalFormatting sqref="R14:AA15">
    <cfRule type="expression" dxfId="1671" priority="156">
      <formula>$L14="API sand"</formula>
    </cfRule>
  </conditionalFormatting>
  <conditionalFormatting sqref="R14:AA15">
    <cfRule type="expression" dxfId="1670" priority="155">
      <formula>$L14="Kirsch sand"</formula>
    </cfRule>
  </conditionalFormatting>
  <conditionalFormatting sqref="AE14:AJ15">
    <cfRule type="expression" dxfId="1669" priority="154">
      <formula>$L14="API sand"</formula>
    </cfRule>
  </conditionalFormatting>
  <conditionalFormatting sqref="AE14:AJ15">
    <cfRule type="expression" dxfId="1668" priority="153">
      <formula>$L14="Kirsch sand"</formula>
    </cfRule>
  </conditionalFormatting>
  <conditionalFormatting sqref="O19:O21">
    <cfRule type="expression" dxfId="1667" priority="152">
      <formula>$L19="API sand"</formula>
    </cfRule>
  </conditionalFormatting>
  <conditionalFormatting sqref="O19:O21">
    <cfRule type="expression" dxfId="1666" priority="151">
      <formula>$L19="Kirsch sand"</formula>
    </cfRule>
  </conditionalFormatting>
  <conditionalFormatting sqref="O22:O28">
    <cfRule type="expression" dxfId="1665" priority="150">
      <formula>$L22="API sand"</formula>
    </cfRule>
  </conditionalFormatting>
  <conditionalFormatting sqref="O22:O28">
    <cfRule type="expression" dxfId="1664" priority="149">
      <formula>$L22="Kirsch sand"</formula>
    </cfRule>
  </conditionalFormatting>
  <conditionalFormatting sqref="N6:N9 Q6:Q9 S9:T9 V9:Y9 S12:T13 V12:Z13 Q12:Q13 N12:N13">
    <cfRule type="expression" dxfId="1663" priority="148">
      <formula>$L6="API sand"</formula>
    </cfRule>
  </conditionalFormatting>
  <conditionalFormatting sqref="N6:N9 N12:N13">
    <cfRule type="expression" dxfId="1662" priority="147">
      <formula>$M6="API sand"</formula>
    </cfRule>
  </conditionalFormatting>
  <conditionalFormatting sqref="N6:N9 N12:N13">
    <cfRule type="expression" dxfId="1661" priority="146">
      <formula>$M6="API clay"</formula>
    </cfRule>
  </conditionalFormatting>
  <conditionalFormatting sqref="N6:P9 N12:P13">
    <cfRule type="expression" dxfId="1660" priority="143">
      <formula>$L6="Stiff clay w/o free water"</formula>
    </cfRule>
    <cfRule type="expression" dxfId="1659" priority="145">
      <formula>$L6="API clay"</formula>
    </cfRule>
  </conditionalFormatting>
  <conditionalFormatting sqref="N6:P9 N12:P13">
    <cfRule type="expression" dxfId="1658" priority="144">
      <formula>$L6="Kirsch soft clay"</formula>
    </cfRule>
  </conditionalFormatting>
  <conditionalFormatting sqref="N6:P9 N12:P13">
    <cfRule type="expression" dxfId="1657" priority="142">
      <formula>$L6="Kirsch stiff clay"</formula>
    </cfRule>
  </conditionalFormatting>
  <conditionalFormatting sqref="N6:N9 Q6:Q9 S9:T9 V9:Y9 S12:T13 V12:Z13 Q12:Q13 N12:N13">
    <cfRule type="expression" dxfId="1656" priority="141">
      <formula>$L6="Kirsch sand"</formula>
    </cfRule>
  </conditionalFormatting>
  <conditionalFormatting sqref="N6:N9 N12:N13">
    <cfRule type="expression" dxfId="1655" priority="140">
      <formula>$L6="Modified Weak rock"</formula>
    </cfRule>
  </conditionalFormatting>
  <conditionalFormatting sqref="N6:P9 N12:P13">
    <cfRule type="expression" dxfId="1654" priority="139">
      <formula>$L6="Reese stiff clay"</formula>
    </cfRule>
  </conditionalFormatting>
  <conditionalFormatting sqref="N6:P9 N12:P13">
    <cfRule type="expression" dxfId="1653" priority="138">
      <formula>$L6="PISA clay"</formula>
    </cfRule>
  </conditionalFormatting>
  <conditionalFormatting sqref="N6:N9 N12:N13">
    <cfRule type="expression" dxfId="1652" priority="137">
      <formula>$L6="PISA sand"</formula>
    </cfRule>
  </conditionalFormatting>
  <conditionalFormatting sqref="R6:R9 R12:R13 S6:T8 V6:Y8">
    <cfRule type="expression" dxfId="1651" priority="136">
      <formula>$L6="API sand"</formula>
    </cfRule>
  </conditionalFormatting>
  <conditionalFormatting sqref="R6:R9 R12:R13 S6:T8 V6:Y8">
    <cfRule type="expression" dxfId="1650" priority="135">
      <formula>$L6="Kirsch sand"</formula>
    </cfRule>
  </conditionalFormatting>
  <conditionalFormatting sqref="U12:U13">
    <cfRule type="expression" dxfId="1649" priority="132">
      <formula>$L12="Stiff clay w/o free water"</formula>
    </cfRule>
    <cfRule type="expression" dxfId="1648" priority="134">
      <formula>$L12="API clay"</formula>
    </cfRule>
  </conditionalFormatting>
  <conditionalFormatting sqref="U12:U13">
    <cfRule type="expression" dxfId="1647" priority="133">
      <formula>$L12="Kirsch soft clay"</formula>
    </cfRule>
  </conditionalFormatting>
  <conditionalFormatting sqref="U12:U13">
    <cfRule type="expression" dxfId="1646" priority="131">
      <formula>$L12="Kirsch stiff clay"</formula>
    </cfRule>
  </conditionalFormatting>
  <conditionalFormatting sqref="U12:U13">
    <cfRule type="expression" dxfId="1645" priority="130">
      <formula>$L12="Reese stiff clay"</formula>
    </cfRule>
  </conditionalFormatting>
  <conditionalFormatting sqref="U12:U13">
    <cfRule type="expression" dxfId="1644" priority="129">
      <formula>$L12="PISA clay"</formula>
    </cfRule>
  </conditionalFormatting>
  <conditionalFormatting sqref="AC6:AI9 AC12:AI13">
    <cfRule type="expression" dxfId="1643" priority="126">
      <formula>$L6="Stiff clay w/o free water"</formula>
    </cfRule>
    <cfRule type="expression" dxfId="1642" priority="128">
      <formula>$L6="API clay"</formula>
    </cfRule>
  </conditionalFormatting>
  <conditionalFormatting sqref="AC6:AI9 AC12:AI13">
    <cfRule type="expression" dxfId="1641" priority="127">
      <formula>$L6="Kirsch soft clay"</formula>
    </cfRule>
  </conditionalFormatting>
  <conditionalFormatting sqref="AC6:AI9 AC12:AI13">
    <cfRule type="expression" dxfId="1640" priority="125">
      <formula>$L6="Kirsch stiff clay"</formula>
    </cfRule>
  </conditionalFormatting>
  <conditionalFormatting sqref="AC6:AI9 AC12:AI13">
    <cfRule type="expression" dxfId="1639" priority="124">
      <formula>$L6="Reese stiff clay"</formula>
    </cfRule>
  </conditionalFormatting>
  <conditionalFormatting sqref="AC6:AI9 AC12:AI13">
    <cfRule type="expression" dxfId="1638" priority="123">
      <formula>$L6="PISA clay"</formula>
    </cfRule>
  </conditionalFormatting>
  <conditionalFormatting sqref="AA6:AA9">
    <cfRule type="expression" dxfId="1637" priority="120">
      <formula>$L6="Stiff clay w/o free water"</formula>
    </cfRule>
    <cfRule type="expression" dxfId="1636" priority="122">
      <formula>$L6="API clay"</formula>
    </cfRule>
  </conditionalFormatting>
  <conditionalFormatting sqref="AA6:AA9">
    <cfRule type="expression" dxfId="1635" priority="121">
      <formula>$L6="Kirsch soft clay"</formula>
    </cfRule>
  </conditionalFormatting>
  <conditionalFormatting sqref="AA6:AA9">
    <cfRule type="expression" dxfId="1634" priority="119">
      <formula>$L6="Kirsch stiff clay"</formula>
    </cfRule>
  </conditionalFormatting>
  <conditionalFormatting sqref="AA6:AA9">
    <cfRule type="expression" dxfId="1633" priority="118">
      <formula>$L6="Reese stiff clay"</formula>
    </cfRule>
  </conditionalFormatting>
  <conditionalFormatting sqref="AA6:AA9">
    <cfRule type="expression" dxfId="1632" priority="117">
      <formula>$L6="PISA clay"</formula>
    </cfRule>
  </conditionalFormatting>
  <conditionalFormatting sqref="AA13">
    <cfRule type="expression" dxfId="1631" priority="114">
      <formula>$L13="Stiff clay w/o free water"</formula>
    </cfRule>
    <cfRule type="expression" dxfId="1630" priority="116">
      <formula>$L13="API clay"</formula>
    </cfRule>
  </conditionalFormatting>
  <conditionalFormatting sqref="AA13">
    <cfRule type="expression" dxfId="1629" priority="115">
      <formula>$L13="Kirsch soft clay"</formula>
    </cfRule>
  </conditionalFormatting>
  <conditionalFormatting sqref="AA13">
    <cfRule type="expression" dxfId="1628" priority="113">
      <formula>$L13="Kirsch stiff clay"</formula>
    </cfRule>
  </conditionalFormatting>
  <conditionalFormatting sqref="AA13">
    <cfRule type="expression" dxfId="1627" priority="112">
      <formula>$L13="Reese stiff clay"</formula>
    </cfRule>
  </conditionalFormatting>
  <conditionalFormatting sqref="AA13">
    <cfRule type="expression" dxfId="1626" priority="111">
      <formula>$L13="PISA clay"</formula>
    </cfRule>
  </conditionalFormatting>
  <conditionalFormatting sqref="AM11:AN11">
    <cfRule type="expression" dxfId="1625" priority="110">
      <formula>$L11="API sand"</formula>
    </cfRule>
  </conditionalFormatting>
  <conditionalFormatting sqref="AK11:AL11">
    <cfRule type="expression" dxfId="1624" priority="109">
      <formula>$M11="API sand"</formula>
    </cfRule>
  </conditionalFormatting>
  <conditionalFormatting sqref="AK11:AL11">
    <cfRule type="expression" dxfId="1623" priority="108">
      <formula>$M11="API clay"</formula>
    </cfRule>
  </conditionalFormatting>
  <conditionalFormatting sqref="AM11:AN11">
    <cfRule type="expression" dxfId="1622" priority="105">
      <formula>$L11="Stiff clay w/o free water"</formula>
    </cfRule>
    <cfRule type="expression" dxfId="1621" priority="107">
      <formula>$L11="API clay"</formula>
    </cfRule>
  </conditionalFormatting>
  <conditionalFormatting sqref="AM11:AN11">
    <cfRule type="expression" dxfId="1620" priority="106">
      <formula>$L11="Kirsch soft clay"</formula>
    </cfRule>
  </conditionalFormatting>
  <conditionalFormatting sqref="AM11:AN11">
    <cfRule type="expression" dxfId="1619" priority="104">
      <formula>$L11="Kirsch stiff clay"</formula>
    </cfRule>
  </conditionalFormatting>
  <conditionalFormatting sqref="AM11:AN11">
    <cfRule type="expression" dxfId="1618" priority="103">
      <formula>$L11="Kirsch sand"</formula>
    </cfRule>
  </conditionalFormatting>
  <conditionalFormatting sqref="AM11:AN11">
    <cfRule type="expression" dxfId="1617" priority="102">
      <formula>$L11="Modified Weak rock"</formula>
    </cfRule>
  </conditionalFormatting>
  <conditionalFormatting sqref="AM11:AN11">
    <cfRule type="expression" dxfId="1616" priority="101">
      <formula>$L11="Reese stiff clay"</formula>
    </cfRule>
  </conditionalFormatting>
  <conditionalFormatting sqref="AM11:AN11">
    <cfRule type="expression" dxfId="1615" priority="100">
      <formula>$L11="PISA clay"</formula>
    </cfRule>
  </conditionalFormatting>
  <conditionalFormatting sqref="AM11:AN11">
    <cfRule type="expression" dxfId="1614" priority="99">
      <formula>$L11="PISA sand"</formula>
    </cfRule>
  </conditionalFormatting>
  <conditionalFormatting sqref="S11:W11 N11 Q11 Y11:Z11">
    <cfRule type="expression" dxfId="1613" priority="98">
      <formula>$L11="API sand"</formula>
    </cfRule>
  </conditionalFormatting>
  <conditionalFormatting sqref="N11">
    <cfRule type="expression" dxfId="1612" priority="97">
      <formula>$M11="API sand"</formula>
    </cfRule>
  </conditionalFormatting>
  <conditionalFormatting sqref="N11">
    <cfRule type="expression" dxfId="1611" priority="96">
      <formula>$M11="API clay"</formula>
    </cfRule>
  </conditionalFormatting>
  <conditionalFormatting sqref="N11:P11">
    <cfRule type="expression" dxfId="1610" priority="93">
      <formula>$L11="Stiff clay w/o free water"</formula>
    </cfRule>
    <cfRule type="expression" dxfId="1609" priority="95">
      <formula>$L11="API clay"</formula>
    </cfRule>
  </conditionalFormatting>
  <conditionalFormatting sqref="N11:P11">
    <cfRule type="expression" dxfId="1608" priority="94">
      <formula>$L11="Kirsch soft clay"</formula>
    </cfRule>
  </conditionalFormatting>
  <conditionalFormatting sqref="N11:P11">
    <cfRule type="expression" dxfId="1607" priority="92">
      <formula>$L11="Kirsch stiff clay"</formula>
    </cfRule>
  </conditionalFormatting>
  <conditionalFormatting sqref="S11:W11 N11 Q11 Y11:Z11">
    <cfRule type="expression" dxfId="1606" priority="91">
      <formula>$L11="Kirsch sand"</formula>
    </cfRule>
  </conditionalFormatting>
  <conditionalFormatting sqref="N11">
    <cfRule type="expression" dxfId="1605" priority="90">
      <formula>$L11="Modified Weak rock"</formula>
    </cfRule>
  </conditionalFormatting>
  <conditionalFormatting sqref="N11:P11">
    <cfRule type="expression" dxfId="1604" priority="89">
      <formula>$L11="Reese stiff clay"</formula>
    </cfRule>
  </conditionalFormatting>
  <conditionalFormatting sqref="N11:P11">
    <cfRule type="expression" dxfId="1603" priority="88">
      <formula>$L11="PISA clay"</formula>
    </cfRule>
  </conditionalFormatting>
  <conditionalFormatting sqref="N11">
    <cfRule type="expression" dxfId="1602" priority="87">
      <formula>$L11="PISA sand"</formula>
    </cfRule>
  </conditionalFormatting>
  <conditionalFormatting sqref="R11">
    <cfRule type="expression" dxfId="1601" priority="86">
      <formula>$L11="API sand"</formula>
    </cfRule>
  </conditionalFormatting>
  <conditionalFormatting sqref="R11">
    <cfRule type="expression" dxfId="1600" priority="85">
      <formula>$L11="Kirsch sand"</formula>
    </cfRule>
  </conditionalFormatting>
  <conditionalFormatting sqref="AC11:AI11">
    <cfRule type="expression" dxfId="1599" priority="82">
      <formula>$L11="Stiff clay w/o free water"</formula>
    </cfRule>
    <cfRule type="expression" dxfId="1598" priority="84">
      <formula>$L11="API clay"</formula>
    </cfRule>
  </conditionalFormatting>
  <conditionalFormatting sqref="AC11:AI11">
    <cfRule type="expression" dxfId="1597" priority="83">
      <formula>$L11="Kirsch soft clay"</formula>
    </cfRule>
  </conditionalFormatting>
  <conditionalFormatting sqref="AC11:AI11">
    <cfRule type="expression" dxfId="1596" priority="81">
      <formula>$L11="Kirsch stiff clay"</formula>
    </cfRule>
  </conditionalFormatting>
  <conditionalFormatting sqref="AC11:AI11">
    <cfRule type="expression" dxfId="1595" priority="80">
      <formula>$L11="Reese stiff clay"</formula>
    </cfRule>
  </conditionalFormatting>
  <conditionalFormatting sqref="AC11:AI11">
    <cfRule type="expression" dxfId="1594" priority="79">
      <formula>$L11="PISA clay"</formula>
    </cfRule>
  </conditionalFormatting>
  <conditionalFormatting sqref="AA11">
    <cfRule type="expression" dxfId="1593" priority="76">
      <formula>$L11="Stiff clay w/o free water"</formula>
    </cfRule>
    <cfRule type="expression" dxfId="1592" priority="78">
      <formula>$L11="API clay"</formula>
    </cfRule>
  </conditionalFormatting>
  <conditionalFormatting sqref="AA11">
    <cfRule type="expression" dxfId="1591" priority="77">
      <formula>$L11="Kirsch soft clay"</formula>
    </cfRule>
  </conditionalFormatting>
  <conditionalFormatting sqref="AA11">
    <cfRule type="expression" dxfId="1590" priority="75">
      <formula>$L11="Kirsch stiff clay"</formula>
    </cfRule>
  </conditionalFormatting>
  <conditionalFormatting sqref="AA11">
    <cfRule type="expression" dxfId="1589" priority="74">
      <formula>$L11="Reese stiff clay"</formula>
    </cfRule>
  </conditionalFormatting>
  <conditionalFormatting sqref="AA11">
    <cfRule type="expression" dxfId="1588" priority="73">
      <formula>$L11="PISA clay"</formula>
    </cfRule>
  </conditionalFormatting>
  <conditionalFormatting sqref="AB11">
    <cfRule type="expression" dxfId="1587" priority="72">
      <formula>$L11="API sand"</formula>
    </cfRule>
  </conditionalFormatting>
  <conditionalFormatting sqref="AB11">
    <cfRule type="expression" dxfId="1586" priority="71">
      <formula>$L11="Kirsch sand"</formula>
    </cfRule>
  </conditionalFormatting>
  <conditionalFormatting sqref="AJ11">
    <cfRule type="expression" dxfId="1585" priority="70">
      <formula>$L11="API sand"</formula>
    </cfRule>
  </conditionalFormatting>
  <conditionalFormatting sqref="AJ11">
    <cfRule type="expression" dxfId="1584" priority="69">
      <formula>$L11="Kirsch sand"</formula>
    </cfRule>
  </conditionalFormatting>
  <conditionalFormatting sqref="X11">
    <cfRule type="expression" dxfId="1583" priority="68">
      <formula>$L11="API sand"</formula>
    </cfRule>
  </conditionalFormatting>
  <conditionalFormatting sqref="X11">
    <cfRule type="expression" dxfId="1582" priority="67">
      <formula>$L11="Kirsch sand"</formula>
    </cfRule>
  </conditionalFormatting>
  <conditionalFormatting sqref="AO6:AO7 AO9">
    <cfRule type="expression" dxfId="1581" priority="66">
      <formula>$L6="API sand"</formula>
    </cfRule>
  </conditionalFormatting>
  <conditionalFormatting sqref="AO6:AO7 AO9">
    <cfRule type="expression" dxfId="1580" priority="65">
      <formula>$L6="Kirsch sand"</formula>
    </cfRule>
  </conditionalFormatting>
  <conditionalFormatting sqref="AM10:AN10">
    <cfRule type="expression" dxfId="1579" priority="64">
      <formula>$L10="API sand"</formula>
    </cfRule>
  </conditionalFormatting>
  <conditionalFormatting sqref="AK10:AL10">
    <cfRule type="expression" dxfId="1578" priority="63">
      <formula>$M10="API sand"</formula>
    </cfRule>
  </conditionalFormatting>
  <conditionalFormatting sqref="AK10:AL10">
    <cfRule type="expression" dxfId="1577" priority="62">
      <formula>$M10="API clay"</formula>
    </cfRule>
  </conditionalFormatting>
  <conditionalFormatting sqref="AM10:AN10">
    <cfRule type="expression" dxfId="1576" priority="59">
      <formula>$L10="Stiff clay w/o free water"</formula>
    </cfRule>
    <cfRule type="expression" dxfId="1575" priority="61">
      <formula>$L10="API clay"</formula>
    </cfRule>
  </conditionalFormatting>
  <conditionalFormatting sqref="AM10:AN10">
    <cfRule type="expression" dxfId="1574" priority="60">
      <formula>$L10="Kirsch soft clay"</formula>
    </cfRule>
  </conditionalFormatting>
  <conditionalFormatting sqref="AM10:AN10">
    <cfRule type="expression" dxfId="1573" priority="58">
      <formula>$L10="Kirsch stiff clay"</formula>
    </cfRule>
  </conditionalFormatting>
  <conditionalFormatting sqref="AM10:AN10">
    <cfRule type="expression" dxfId="1572" priority="57">
      <formula>$L10="Kirsch sand"</formula>
    </cfRule>
  </conditionalFormatting>
  <conditionalFormatting sqref="AM10:AN10">
    <cfRule type="expression" dxfId="1571" priority="56">
      <formula>$L10="Modified Weak rock"</formula>
    </cfRule>
  </conditionalFormatting>
  <conditionalFormatting sqref="AM10:AN10">
    <cfRule type="expression" dxfId="1570" priority="55">
      <formula>$L10="Reese stiff clay"</formula>
    </cfRule>
  </conditionalFormatting>
  <conditionalFormatting sqref="AM10:AN10">
    <cfRule type="expression" dxfId="1569" priority="54">
      <formula>$L10="PISA clay"</formula>
    </cfRule>
  </conditionalFormatting>
  <conditionalFormatting sqref="AM10:AN10">
    <cfRule type="expression" dxfId="1568" priority="53">
      <formula>$L10="PISA sand"</formula>
    </cfRule>
  </conditionalFormatting>
  <conditionalFormatting sqref="N10 Q10 S10:T10 V10:W10 Y10">
    <cfRule type="expression" dxfId="1567" priority="52">
      <formula>$L10="API sand"</formula>
    </cfRule>
  </conditionalFormatting>
  <conditionalFormatting sqref="N10">
    <cfRule type="expression" dxfId="1566" priority="51">
      <formula>$M10="API sand"</formula>
    </cfRule>
  </conditionalFormatting>
  <conditionalFormatting sqref="N10">
    <cfRule type="expression" dxfId="1565" priority="50">
      <formula>$M10="API clay"</formula>
    </cfRule>
  </conditionalFormatting>
  <conditionalFormatting sqref="N10:P10">
    <cfRule type="expression" dxfId="1564" priority="47">
      <formula>$L10="Stiff clay w/o free water"</formula>
    </cfRule>
    <cfRule type="expression" dxfId="1563" priority="49">
      <formula>$L10="API clay"</formula>
    </cfRule>
  </conditionalFormatting>
  <conditionalFormatting sqref="N10:P10">
    <cfRule type="expression" dxfId="1562" priority="48">
      <formula>$L10="Kirsch soft clay"</formula>
    </cfRule>
  </conditionalFormatting>
  <conditionalFormatting sqref="N10:P10">
    <cfRule type="expression" dxfId="1561" priority="46">
      <formula>$L10="Kirsch stiff clay"</formula>
    </cfRule>
  </conditionalFormatting>
  <conditionalFormatting sqref="N10 Q10 S10:T10 V10:W10 Y10">
    <cfRule type="expression" dxfId="1560" priority="45">
      <formula>$L10="Kirsch sand"</formula>
    </cfRule>
  </conditionalFormatting>
  <conditionalFormatting sqref="N10">
    <cfRule type="expression" dxfId="1559" priority="44">
      <formula>$L10="Modified Weak rock"</formula>
    </cfRule>
  </conditionalFormatting>
  <conditionalFormatting sqref="N10:P10">
    <cfRule type="expression" dxfId="1558" priority="43">
      <formula>$L10="Reese stiff clay"</formula>
    </cfRule>
  </conditionalFormatting>
  <conditionalFormatting sqref="N10:P10">
    <cfRule type="expression" dxfId="1557" priority="42">
      <formula>$L10="PISA clay"</formula>
    </cfRule>
  </conditionalFormatting>
  <conditionalFormatting sqref="N10">
    <cfRule type="expression" dxfId="1556" priority="41">
      <formula>$L10="PISA sand"</formula>
    </cfRule>
  </conditionalFormatting>
  <conditionalFormatting sqref="R10">
    <cfRule type="expression" dxfId="1555" priority="40">
      <formula>$L10="API sand"</formula>
    </cfRule>
  </conditionalFormatting>
  <conditionalFormatting sqref="R10">
    <cfRule type="expression" dxfId="1554" priority="39">
      <formula>$L10="Kirsch sand"</formula>
    </cfRule>
  </conditionalFormatting>
  <conditionalFormatting sqref="AD10:AI10">
    <cfRule type="expression" dxfId="1553" priority="36">
      <formula>$L10="Stiff clay w/o free water"</formula>
    </cfRule>
    <cfRule type="expression" dxfId="1552" priority="38">
      <formula>$L10="API clay"</formula>
    </cfRule>
  </conditionalFormatting>
  <conditionalFormatting sqref="AD10:AI10">
    <cfRule type="expression" dxfId="1551" priority="37">
      <formula>$L10="Kirsch soft clay"</formula>
    </cfRule>
  </conditionalFormatting>
  <conditionalFormatting sqref="AD10:AI10">
    <cfRule type="expression" dxfId="1550" priority="35">
      <formula>$L10="Kirsch stiff clay"</formula>
    </cfRule>
  </conditionalFormatting>
  <conditionalFormatting sqref="AD10:AI10">
    <cfRule type="expression" dxfId="1549" priority="34">
      <formula>$L10="Reese stiff clay"</formula>
    </cfRule>
  </conditionalFormatting>
  <conditionalFormatting sqref="AD10:AI10">
    <cfRule type="expression" dxfId="1548" priority="33">
      <formula>$L10="PISA clay"</formula>
    </cfRule>
  </conditionalFormatting>
  <conditionalFormatting sqref="AA10">
    <cfRule type="expression" dxfId="1547" priority="30">
      <formula>$L10="Stiff clay w/o free water"</formula>
    </cfRule>
    <cfRule type="expression" dxfId="1546" priority="32">
      <formula>$L10="API clay"</formula>
    </cfRule>
  </conditionalFormatting>
  <conditionalFormatting sqref="AA10">
    <cfRule type="expression" dxfId="1545" priority="31">
      <formula>$L10="Kirsch soft clay"</formula>
    </cfRule>
  </conditionalFormatting>
  <conditionalFormatting sqref="AA10">
    <cfRule type="expression" dxfId="1544" priority="29">
      <formula>$L10="Kirsch stiff clay"</formula>
    </cfRule>
  </conditionalFormatting>
  <conditionalFormatting sqref="AA10">
    <cfRule type="expression" dxfId="1543" priority="28">
      <formula>$L10="Reese stiff clay"</formula>
    </cfRule>
  </conditionalFormatting>
  <conditionalFormatting sqref="AA10">
    <cfRule type="expression" dxfId="1542" priority="27">
      <formula>$L10="PISA clay"</formula>
    </cfRule>
  </conditionalFormatting>
  <conditionalFormatting sqref="AO10">
    <cfRule type="expression" dxfId="1541" priority="26">
      <formula>$L10="API sand"</formula>
    </cfRule>
  </conditionalFormatting>
  <conditionalFormatting sqref="AO10">
    <cfRule type="expression" dxfId="1540" priority="25">
      <formula>$L10="Kirsch sand"</formula>
    </cfRule>
  </conditionalFormatting>
  <conditionalFormatting sqref="AC10">
    <cfRule type="expression" dxfId="1539" priority="22">
      <formula>$L10="Stiff clay w/o free water"</formula>
    </cfRule>
    <cfRule type="expression" dxfId="1538" priority="24">
      <formula>$L10="API clay"</formula>
    </cfRule>
  </conditionalFormatting>
  <conditionalFormatting sqref="AC10">
    <cfRule type="expression" dxfId="1537" priority="23">
      <formula>$L10="Kirsch soft clay"</formula>
    </cfRule>
  </conditionalFormatting>
  <conditionalFormatting sqref="AC10">
    <cfRule type="expression" dxfId="1536" priority="21">
      <formula>$L10="Kirsch stiff clay"</formula>
    </cfRule>
  </conditionalFormatting>
  <conditionalFormatting sqref="AC10">
    <cfRule type="expression" dxfId="1535" priority="20">
      <formula>$L10="Reese stiff clay"</formula>
    </cfRule>
  </conditionalFormatting>
  <conditionalFormatting sqref="AC10">
    <cfRule type="expression" dxfId="1534" priority="19">
      <formula>$L10="PISA clay"</formula>
    </cfRule>
  </conditionalFormatting>
  <conditionalFormatting sqref="X10">
    <cfRule type="expression" dxfId="1533" priority="18">
      <formula>$L10="API sand"</formula>
    </cfRule>
  </conditionalFormatting>
  <conditionalFormatting sqref="X10">
    <cfRule type="expression" dxfId="1532" priority="17">
      <formula>$L10="Kirsch sand"</formula>
    </cfRule>
  </conditionalFormatting>
  <conditionalFormatting sqref="U9">
    <cfRule type="expression" dxfId="1531" priority="16">
      <formula>$L9="API sand"</formula>
    </cfRule>
  </conditionalFormatting>
  <conditionalFormatting sqref="U9">
    <cfRule type="expression" dxfId="1530" priority="15">
      <formula>$L9="Kirsch sand"</formula>
    </cfRule>
  </conditionalFormatting>
  <conditionalFormatting sqref="U6:U8">
    <cfRule type="expression" dxfId="1529" priority="14">
      <formula>$L6="API sand"</formula>
    </cfRule>
  </conditionalFormatting>
  <conditionalFormatting sqref="U6:U8">
    <cfRule type="expression" dxfId="1528" priority="13">
      <formula>$L6="Kirsch sand"</formula>
    </cfRule>
  </conditionalFormatting>
  <conditionalFormatting sqref="U10">
    <cfRule type="expression" dxfId="1527" priority="12">
      <formula>$L10="API sand"</formula>
    </cfRule>
  </conditionalFormatting>
  <conditionalFormatting sqref="U10">
    <cfRule type="expression" dxfId="1526" priority="11">
      <formula>$L10="Kirsch sand"</formula>
    </cfRule>
  </conditionalFormatting>
  <conditionalFormatting sqref="AP8">
    <cfRule type="expression" dxfId="1525" priority="10">
      <formula>$L8="API sand"</formula>
    </cfRule>
  </conditionalFormatting>
  <conditionalFormatting sqref="AP8">
    <cfRule type="expression" dxfId="1524" priority="9">
      <formula>$L8="Kirsch sand"</formula>
    </cfRule>
  </conditionalFormatting>
  <conditionalFormatting sqref="AO8">
    <cfRule type="expression" dxfId="1523" priority="8">
      <formula>$L8="API sand"</formula>
    </cfRule>
  </conditionalFormatting>
  <conditionalFormatting sqref="AO8">
    <cfRule type="expression" dxfId="1522" priority="7">
      <formula>$L8="Kirsch sand"</formula>
    </cfRule>
  </conditionalFormatting>
  <conditionalFormatting sqref="Z6:Z10">
    <cfRule type="expression" dxfId="1521" priority="6">
      <formula>$L6="API sand"</formula>
    </cfRule>
  </conditionalFormatting>
  <conditionalFormatting sqref="Z6:Z10">
    <cfRule type="expression" dxfId="1520" priority="5">
      <formula>$L6="Kirsch sand"</formula>
    </cfRule>
  </conditionalFormatting>
  <conditionalFormatting sqref="AB6:AB10">
    <cfRule type="expression" dxfId="1519" priority="4">
      <formula>$L6="API sand"</formula>
    </cfRule>
  </conditionalFormatting>
  <conditionalFormatting sqref="AB6:AB10">
    <cfRule type="expression" dxfId="1518" priority="3">
      <formula>$L6="Kirsch sand"</formula>
    </cfRule>
  </conditionalFormatting>
  <conditionalFormatting sqref="AJ6:AJ10">
    <cfRule type="expression" dxfId="1517" priority="2">
      <formula>$L6="API sand"</formula>
    </cfRule>
  </conditionalFormatting>
  <conditionalFormatting sqref="AJ6:AJ10">
    <cfRule type="expression" dxfId="1516" priority="1">
      <formula>$L6="Kirsch sand"</formula>
    </cfRule>
  </conditionalFormatting>
  <dataValidations count="3">
    <dataValidation type="list" showInputMessage="1" showErrorMessage="1" sqref="M16:M36" xr:uid="{24E9384A-B158-4C6F-9AB6-D48C7F4EE548}">
      <formula1>"',API sand,API clay"</formula1>
    </dataValidation>
    <dataValidation type="list" showInputMessage="1" showErrorMessage="1" sqref="M6:M15" xr:uid="{870979FF-9DCD-4D0E-A599-4A1238F0E4B5}">
      <formula1>"Zero soil,API sand,API clay"</formula1>
    </dataValidation>
    <dataValidation type="list" showInputMessage="1" showErrorMessage="1" sqref="L6:L255" xr:uid="{6FC919C8-8DC2-4786-8CAC-C72333FFBA54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ACBD-FE03-48EC-89CC-882AA5A6DBFC}">
  <dimension ref="A1:AP255"/>
  <sheetViews>
    <sheetView zoomScaleNormal="100" workbookViewId="0">
      <selection activeCell="Y12" sqref="Y12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2" x14ac:dyDescent="0.25">
      <c r="A1" s="34" t="str">
        <f ca="1">TRIM(MID(CELL("filename",A1),FIND("]",CELL("filename",A1),1)+1,255))</f>
        <v>A-22_alt_test_PNGI</v>
      </c>
      <c r="D1" s="34"/>
    </row>
    <row r="3" spans="1:42" s="35" customFormat="1" ht="45" customHeight="1" x14ac:dyDescent="0.25">
      <c r="F3" s="36" t="s">
        <v>39</v>
      </c>
      <c r="J3" s="37" t="s">
        <v>22</v>
      </c>
      <c r="Q3" s="79"/>
      <c r="R3" s="84"/>
      <c r="S3" s="84"/>
      <c r="T3" s="79"/>
      <c r="U3" s="84"/>
      <c r="V3" s="84"/>
      <c r="W3" s="79"/>
      <c r="X3" s="79" t="s">
        <v>107</v>
      </c>
      <c r="Y3" s="79"/>
      <c r="Z3" s="79"/>
      <c r="AA3" s="79"/>
      <c r="AB3" s="79"/>
      <c r="AC3" s="39" t="s">
        <v>108</v>
      </c>
      <c r="AD3" s="40"/>
      <c r="AE3" s="40"/>
      <c r="AF3" s="40"/>
      <c r="AG3" s="40"/>
      <c r="AH3" s="40"/>
      <c r="AI3" s="40"/>
      <c r="AJ3" s="79"/>
      <c r="AK3" s="79"/>
      <c r="AL3" s="79"/>
      <c r="AM3" s="79"/>
      <c r="AN3" s="79"/>
    </row>
    <row r="4" spans="1:42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  <c r="AP4" s="75"/>
    </row>
    <row r="5" spans="1:42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  <c r="AP5" s="39"/>
    </row>
    <row r="6" spans="1:42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8.6999999999999993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1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83.999999999999972</v>
      </c>
      <c r="AA6" s="54">
        <v>1</v>
      </c>
      <c r="AB6" s="51">
        <f>VLOOKUP(R6,$AE$21:$AG$41,3)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2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-8.4</v>
      </c>
      <c r="L7" s="49" t="s">
        <v>65</v>
      </c>
      <c r="M7" s="50" t="s">
        <v>65</v>
      </c>
      <c r="N7" s="51">
        <v>7.43</v>
      </c>
      <c r="O7" s="52">
        <v>17</v>
      </c>
      <c r="P7" s="52">
        <v>4.67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1">
        <v>1.7000000000000001E-2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51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2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-19.100000000000001</v>
      </c>
      <c r="L8" s="49" t="s">
        <v>64</v>
      </c>
      <c r="M8" s="50" t="s">
        <v>64</v>
      </c>
      <c r="N8" s="51">
        <v>10</v>
      </c>
      <c r="O8" s="52">
        <v>0</v>
      </c>
      <c r="P8" s="52">
        <v>0</v>
      </c>
      <c r="Q8" s="51">
        <v>30</v>
      </c>
      <c r="R8" s="51">
        <f>Q8-5</f>
        <v>25</v>
      </c>
      <c r="S8" s="51">
        <v>0.8</v>
      </c>
      <c r="T8" s="51">
        <v>0</v>
      </c>
      <c r="U8" s="51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80.999999999999972</v>
      </c>
      <c r="AA8" s="54">
        <v>1</v>
      </c>
      <c r="AB8" s="51">
        <f t="shared" si="2"/>
        <v>4800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20.000000000000007</v>
      </c>
      <c r="AK8" s="51">
        <v>1</v>
      </c>
      <c r="AL8" s="51">
        <v>1</v>
      </c>
      <c r="AM8" s="51">
        <v>1</v>
      </c>
      <c r="AN8" s="51">
        <v>1</v>
      </c>
      <c r="AO8" s="51">
        <f>8/(31.4-19.1)</f>
        <v>0.65040650406504075</v>
      </c>
      <c r="AP8" s="51"/>
    </row>
    <row r="9" spans="1:42" x14ac:dyDescent="0.25">
      <c r="A9" s="33" t="s">
        <v>68</v>
      </c>
      <c r="B9" s="58">
        <v>29.5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-31.4</v>
      </c>
      <c r="L9" s="49" t="s">
        <v>65</v>
      </c>
      <c r="M9" s="50" t="s">
        <v>65</v>
      </c>
      <c r="N9" s="51">
        <v>10</v>
      </c>
      <c r="O9" s="52">
        <v>110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1">
        <v>1.2999999999999999E-2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51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2" s="57" customFormat="1" x14ac:dyDescent="0.25">
      <c r="A10" s="57" t="s">
        <v>69</v>
      </c>
      <c r="B10" s="61">
        <v>29.5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4</v>
      </c>
      <c r="K10" s="48">
        <v>-37.799999999999997</v>
      </c>
      <c r="L10" s="49" t="s">
        <v>64</v>
      </c>
      <c r="M10" s="50" t="s">
        <v>64</v>
      </c>
      <c r="N10" s="51">
        <v>10.7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51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2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/>
      <c r="K11" s="48"/>
      <c r="L11" s="49"/>
      <c r="M11" s="50"/>
      <c r="N11" s="51"/>
      <c r="O11" s="52"/>
      <c r="P11" s="52"/>
      <c r="Q11" s="51"/>
      <c r="R11" s="51"/>
      <c r="S11" s="51"/>
      <c r="T11" s="51"/>
      <c r="U11" s="60"/>
      <c r="V11" s="51"/>
      <c r="W11" s="51"/>
      <c r="X11" s="51"/>
      <c r="Y11" s="51"/>
      <c r="Z11" s="51"/>
      <c r="AA11" s="54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2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2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2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2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 t="s">
        <v>105</v>
      </c>
      <c r="AG19" s="48" t="s">
        <v>106</v>
      </c>
      <c r="AH19" s="48" t="s">
        <v>66</v>
      </c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9 Q14:Q15 AA12 AM12:AN15">
    <cfRule type="expression" dxfId="1515" priority="184">
      <formula>$L6="API sand"</formula>
    </cfRule>
  </conditionalFormatting>
  <conditionalFormatting sqref="N14:N15 AK6:AL9 R16:S20 R29:S36 S21:S28 AD21:AD28 AB12:AB35 AJ12:AJ13 AK12:AL15">
    <cfRule type="expression" dxfId="1514" priority="183">
      <formula>$M6="API sand"</formula>
    </cfRule>
  </conditionalFormatting>
  <conditionalFormatting sqref="AK6:AL9 N14:N15 R16:T20 R29:T36 S21:T28 AD21:AD28 AB12:AB35 AJ12:AJ13 AK12:AL15">
    <cfRule type="expression" dxfId="1513" priority="182">
      <formula>$M6="API clay"</formula>
    </cfRule>
  </conditionalFormatting>
  <conditionalFormatting sqref="AM6:AN9 AM12:AN15 U16:W16 U18:W36 V17:W17">
    <cfRule type="expression" dxfId="1512" priority="179">
      <formula>$L6="Stiff clay w/o free water"</formula>
    </cfRule>
    <cfRule type="expression" dxfId="1511" priority="181">
      <formula>$L6="API clay"</formula>
    </cfRule>
  </conditionalFormatting>
  <conditionalFormatting sqref="AM6:AN9 AM12:AN15 U16:Y16 U18:Y36 V17:Y17">
    <cfRule type="expression" dxfId="1510" priority="180">
      <formula>$L6="Kirsch soft clay"</formula>
    </cfRule>
  </conditionalFormatting>
  <conditionalFormatting sqref="AM6:AN9 AM12:AN15 U16:Y16 U18:Y36 V17:Y17">
    <cfRule type="expression" dxfId="1509" priority="178">
      <formula>$L6="Kirsch stiff clay"</formula>
    </cfRule>
  </conditionalFormatting>
  <conditionalFormatting sqref="N14:N15 AM6:AN9 Q14:Q15 AA12 AM12:AN15">
    <cfRule type="expression" dxfId="1508" priority="177">
      <formula>$L6="Kirsch sand"</formula>
    </cfRule>
  </conditionalFormatting>
  <conditionalFormatting sqref="N14:N15 AC14:AD15 AM6:AN9 AM12:AN15">
    <cfRule type="expression" dxfId="1507" priority="176">
      <formula>$L6="Modified Weak rock"</formula>
    </cfRule>
  </conditionalFormatting>
  <conditionalFormatting sqref="AM6:AN9 AM12:AN15 U16:V16 U18:V36 V17">
    <cfRule type="expression" dxfId="1506" priority="175">
      <formula>$L6="Reese stiff clay"</formula>
    </cfRule>
  </conditionalFormatting>
  <conditionalFormatting sqref="N16:N36 Q16:Q36 AM16:AN36">
    <cfRule type="expression" dxfId="1505" priority="174">
      <formula>$L16="API sand"</formula>
    </cfRule>
  </conditionalFormatting>
  <conditionalFormatting sqref="N16:N36 Z16:Z36 AB36 AJ16:AL36">
    <cfRule type="expression" dxfId="1504" priority="173">
      <formula>$M16="API sand"</formula>
    </cfRule>
  </conditionalFormatting>
  <conditionalFormatting sqref="Z36:AB36 AK16:AL36 N16:N36 Z16:AA35">
    <cfRule type="expression" dxfId="1503" priority="172">
      <formula>$M16="API clay"</formula>
    </cfRule>
  </conditionalFormatting>
  <conditionalFormatting sqref="N16:P18 AM16:AN36 N29:P36 N19:N28 P19:P28">
    <cfRule type="expression" dxfId="1502" priority="169">
      <formula>$L16="Stiff clay w/o free water"</formula>
    </cfRule>
    <cfRule type="expression" dxfId="1501" priority="171">
      <formula>$L16="API clay"</formula>
    </cfRule>
  </conditionalFormatting>
  <conditionalFormatting sqref="N16:P18 AM16:AN36 N29:P36 N19:N28 P19:P28">
    <cfRule type="expression" dxfId="1500" priority="170">
      <formula>$L16="Kirsch soft clay"</formula>
    </cfRule>
  </conditionalFormatting>
  <conditionalFormatting sqref="N16:P18 AM16:AN36 N29:P36 N19:N28 P19:P28">
    <cfRule type="expression" dxfId="1499" priority="168">
      <formula>$L16="Kirsch stiff clay"</formula>
    </cfRule>
  </conditionalFormatting>
  <conditionalFormatting sqref="N16:N36 Q16:Q36 X16:Y36 AM16:AN36">
    <cfRule type="expression" dxfId="1498" priority="167">
      <formula>$L16="Kirsch sand"</formula>
    </cfRule>
  </conditionalFormatting>
  <conditionalFormatting sqref="N16:N36 AC16:AI19 AM16:AN36 AC20:AD36 AI20:AI36">
    <cfRule type="expression" dxfId="1497" priority="166">
      <formula>$L16="Modified Weak rock"</formula>
    </cfRule>
  </conditionalFormatting>
  <conditionalFormatting sqref="N16:P18 AM16:AN36 N29:P36 N19:N28 P19:P28">
    <cfRule type="expression" dxfId="1496" priority="165">
      <formula>$L16="Reese stiff clay"</formula>
    </cfRule>
  </conditionalFormatting>
  <conditionalFormatting sqref="AC14:AD15 AM6:AN9 AM12:AN15">
    <cfRule type="expression" dxfId="1495" priority="164">
      <formula>$L6="PISA clay"</formula>
    </cfRule>
  </conditionalFormatting>
  <conditionalFormatting sqref="N14:N15 AC14:AD15 AM6:AN9 AM12:AN15">
    <cfRule type="expression" dxfId="1494" priority="163">
      <formula>$L6="PISA sand"</formula>
    </cfRule>
  </conditionalFormatting>
  <conditionalFormatting sqref="N14:P15">
    <cfRule type="expression" dxfId="1493" priority="160">
      <formula>$L14="Stiff clay w/o free water"</formula>
    </cfRule>
    <cfRule type="expression" dxfId="1492" priority="162">
      <formula>$L14="API clay"</formula>
    </cfRule>
  </conditionalFormatting>
  <conditionalFormatting sqref="N14:P15">
    <cfRule type="expression" dxfId="1491" priority="161">
      <formula>$L14="Kirsch soft clay"</formula>
    </cfRule>
  </conditionalFormatting>
  <conditionalFormatting sqref="N14:P15">
    <cfRule type="expression" dxfId="1490" priority="159">
      <formula>$L14="Kirsch stiff clay"</formula>
    </cfRule>
  </conditionalFormatting>
  <conditionalFormatting sqref="N14:P15">
    <cfRule type="expression" dxfId="1489" priority="158">
      <formula>$L14="Reese stiff clay"</formula>
    </cfRule>
  </conditionalFormatting>
  <conditionalFormatting sqref="N14:P15">
    <cfRule type="expression" dxfId="1488" priority="157">
      <formula>$L14="PISA clay"</formula>
    </cfRule>
  </conditionalFormatting>
  <conditionalFormatting sqref="R14:AA15">
    <cfRule type="expression" dxfId="1487" priority="156">
      <formula>$L14="API sand"</formula>
    </cfRule>
  </conditionalFormatting>
  <conditionalFormatting sqref="R14:AA15">
    <cfRule type="expression" dxfId="1486" priority="155">
      <formula>$L14="Kirsch sand"</formula>
    </cfRule>
  </conditionalFormatting>
  <conditionalFormatting sqref="AE14:AJ15">
    <cfRule type="expression" dxfId="1485" priority="154">
      <formula>$L14="API sand"</formula>
    </cfRule>
  </conditionalFormatting>
  <conditionalFormatting sqref="AE14:AJ15">
    <cfRule type="expression" dxfId="1484" priority="153">
      <formula>$L14="Kirsch sand"</formula>
    </cfRule>
  </conditionalFormatting>
  <conditionalFormatting sqref="O19:O21">
    <cfRule type="expression" dxfId="1483" priority="152">
      <formula>$L19="API sand"</formula>
    </cfRule>
  </conditionalFormatting>
  <conditionalFormatting sqref="O19:O21">
    <cfRule type="expression" dxfId="1482" priority="151">
      <formula>$L19="Kirsch sand"</formula>
    </cfRule>
  </conditionalFormatting>
  <conditionalFormatting sqref="O22:O28">
    <cfRule type="expression" dxfId="1481" priority="150">
      <formula>$L22="API sand"</formula>
    </cfRule>
  </conditionalFormatting>
  <conditionalFormatting sqref="O22:O28">
    <cfRule type="expression" dxfId="1480" priority="149">
      <formula>$L22="Kirsch sand"</formula>
    </cfRule>
  </conditionalFormatting>
  <conditionalFormatting sqref="N6:N9 Q6:Q9 S9:T9 V9:Y9 S12:T13 V12:Z13 Q12:Q13 N12:N13">
    <cfRule type="expression" dxfId="1479" priority="148">
      <formula>$L6="API sand"</formula>
    </cfRule>
  </conditionalFormatting>
  <conditionalFormatting sqref="N6:N9 N12:N13">
    <cfRule type="expression" dxfId="1478" priority="147">
      <formula>$M6="API sand"</formula>
    </cfRule>
  </conditionalFormatting>
  <conditionalFormatting sqref="N6:N9 N12:N13">
    <cfRule type="expression" dxfId="1477" priority="146">
      <formula>$M6="API clay"</formula>
    </cfRule>
  </conditionalFormatting>
  <conditionalFormatting sqref="N6:P9 N12:P13">
    <cfRule type="expression" dxfId="1476" priority="143">
      <formula>$L6="Stiff clay w/o free water"</formula>
    </cfRule>
    <cfRule type="expression" dxfId="1475" priority="145">
      <formula>$L6="API clay"</formula>
    </cfRule>
  </conditionalFormatting>
  <conditionalFormatting sqref="N6:P9 N12:P13">
    <cfRule type="expression" dxfId="1474" priority="144">
      <formula>$L6="Kirsch soft clay"</formula>
    </cfRule>
  </conditionalFormatting>
  <conditionalFormatting sqref="N6:P9 N12:P13">
    <cfRule type="expression" dxfId="1473" priority="142">
      <formula>$L6="Kirsch stiff clay"</formula>
    </cfRule>
  </conditionalFormatting>
  <conditionalFormatting sqref="N6:N9 Q6:Q9 S9:T9 V9:Y9 S12:T13 V12:Z13 Q12:Q13 N12:N13">
    <cfRule type="expression" dxfId="1472" priority="141">
      <formula>$L6="Kirsch sand"</formula>
    </cfRule>
  </conditionalFormatting>
  <conditionalFormatting sqref="N6:N9 N12:N13">
    <cfRule type="expression" dxfId="1471" priority="140">
      <formula>$L6="Modified Weak rock"</formula>
    </cfRule>
  </conditionalFormatting>
  <conditionalFormatting sqref="N6:P9 N12:P13">
    <cfRule type="expression" dxfId="1470" priority="139">
      <formula>$L6="Reese stiff clay"</formula>
    </cfRule>
  </conditionalFormatting>
  <conditionalFormatting sqref="N6:P9 N12:P13">
    <cfRule type="expression" dxfId="1469" priority="138">
      <formula>$L6="PISA clay"</formula>
    </cfRule>
  </conditionalFormatting>
  <conditionalFormatting sqref="N6:N9 N12:N13">
    <cfRule type="expression" dxfId="1468" priority="137">
      <formula>$L6="PISA sand"</formula>
    </cfRule>
  </conditionalFormatting>
  <conditionalFormatting sqref="R6:R9 R12:R13 S6:T8 V6:Y8">
    <cfRule type="expression" dxfId="1467" priority="136">
      <formula>$L6="API sand"</formula>
    </cfRule>
  </conditionalFormatting>
  <conditionalFormatting sqref="R6:R9 R12:R13 S6:T8 V6:Y8">
    <cfRule type="expression" dxfId="1466" priority="135">
      <formula>$L6="Kirsch sand"</formula>
    </cfRule>
  </conditionalFormatting>
  <conditionalFormatting sqref="U12:U13">
    <cfRule type="expression" dxfId="1465" priority="132">
      <formula>$L12="Stiff clay w/o free water"</formula>
    </cfRule>
    <cfRule type="expression" dxfId="1464" priority="134">
      <formula>$L12="API clay"</formula>
    </cfRule>
  </conditionalFormatting>
  <conditionalFormatting sqref="U12:U13">
    <cfRule type="expression" dxfId="1463" priority="133">
      <formula>$L12="Kirsch soft clay"</formula>
    </cfRule>
  </conditionalFormatting>
  <conditionalFormatting sqref="U12:U13">
    <cfRule type="expression" dxfId="1462" priority="131">
      <formula>$L12="Kirsch stiff clay"</formula>
    </cfRule>
  </conditionalFormatting>
  <conditionalFormatting sqref="U12:U13">
    <cfRule type="expression" dxfId="1461" priority="130">
      <formula>$L12="Reese stiff clay"</formula>
    </cfRule>
  </conditionalFormatting>
  <conditionalFormatting sqref="U12:U13">
    <cfRule type="expression" dxfId="1460" priority="129">
      <formula>$L12="PISA clay"</formula>
    </cfRule>
  </conditionalFormatting>
  <conditionalFormatting sqref="AC6:AI9 AC12:AI13">
    <cfRule type="expression" dxfId="1459" priority="126">
      <formula>$L6="Stiff clay w/o free water"</formula>
    </cfRule>
    <cfRule type="expression" dxfId="1458" priority="128">
      <formula>$L6="API clay"</formula>
    </cfRule>
  </conditionalFormatting>
  <conditionalFormatting sqref="AC6:AI9 AC12:AI13">
    <cfRule type="expression" dxfId="1457" priority="127">
      <formula>$L6="Kirsch soft clay"</formula>
    </cfRule>
  </conditionalFormatting>
  <conditionalFormatting sqref="AC6:AI9 AC12:AI13">
    <cfRule type="expression" dxfId="1456" priority="125">
      <formula>$L6="Kirsch stiff clay"</formula>
    </cfRule>
  </conditionalFormatting>
  <conditionalFormatting sqref="AC6:AI9 AC12:AI13">
    <cfRule type="expression" dxfId="1455" priority="124">
      <formula>$L6="Reese stiff clay"</formula>
    </cfRule>
  </conditionalFormatting>
  <conditionalFormatting sqref="AC6:AI9 AC12:AI13">
    <cfRule type="expression" dxfId="1454" priority="123">
      <formula>$L6="PISA clay"</formula>
    </cfRule>
  </conditionalFormatting>
  <conditionalFormatting sqref="AA6:AA9">
    <cfRule type="expression" dxfId="1453" priority="120">
      <formula>$L6="Stiff clay w/o free water"</formula>
    </cfRule>
    <cfRule type="expression" dxfId="1452" priority="122">
      <formula>$L6="API clay"</formula>
    </cfRule>
  </conditionalFormatting>
  <conditionalFormatting sqref="AA6:AA9">
    <cfRule type="expression" dxfId="1451" priority="121">
      <formula>$L6="Kirsch soft clay"</formula>
    </cfRule>
  </conditionalFormatting>
  <conditionalFormatting sqref="AA6:AA9">
    <cfRule type="expression" dxfId="1450" priority="119">
      <formula>$L6="Kirsch stiff clay"</formula>
    </cfRule>
  </conditionalFormatting>
  <conditionalFormatting sqref="AA6:AA9">
    <cfRule type="expression" dxfId="1449" priority="118">
      <formula>$L6="Reese stiff clay"</formula>
    </cfRule>
  </conditionalFormatting>
  <conditionalFormatting sqref="AA6:AA9">
    <cfRule type="expression" dxfId="1448" priority="117">
      <formula>$L6="PISA clay"</formula>
    </cfRule>
  </conditionalFormatting>
  <conditionalFormatting sqref="AA13">
    <cfRule type="expression" dxfId="1447" priority="114">
      <formula>$L13="Stiff clay w/o free water"</formula>
    </cfRule>
    <cfRule type="expression" dxfId="1446" priority="116">
      <formula>$L13="API clay"</formula>
    </cfRule>
  </conditionalFormatting>
  <conditionalFormatting sqref="AA13">
    <cfRule type="expression" dxfId="1445" priority="115">
      <formula>$L13="Kirsch soft clay"</formula>
    </cfRule>
  </conditionalFormatting>
  <conditionalFormatting sqref="AA13">
    <cfRule type="expression" dxfId="1444" priority="113">
      <formula>$L13="Kirsch stiff clay"</formula>
    </cfRule>
  </conditionalFormatting>
  <conditionalFormatting sqref="AA13">
    <cfRule type="expression" dxfId="1443" priority="112">
      <formula>$L13="Reese stiff clay"</formula>
    </cfRule>
  </conditionalFormatting>
  <conditionalFormatting sqref="AA13">
    <cfRule type="expression" dxfId="1442" priority="111">
      <formula>$L13="PISA clay"</formula>
    </cfRule>
  </conditionalFormatting>
  <conditionalFormatting sqref="AM11:AN11">
    <cfRule type="expression" dxfId="1441" priority="110">
      <formula>$L11="API sand"</formula>
    </cfRule>
  </conditionalFormatting>
  <conditionalFormatting sqref="AK11:AL11">
    <cfRule type="expression" dxfId="1440" priority="109">
      <formula>$M11="API sand"</formula>
    </cfRule>
  </conditionalFormatting>
  <conditionalFormatting sqref="AK11:AL11">
    <cfRule type="expression" dxfId="1439" priority="108">
      <formula>$M11="API clay"</formula>
    </cfRule>
  </conditionalFormatting>
  <conditionalFormatting sqref="AM11:AN11">
    <cfRule type="expression" dxfId="1438" priority="105">
      <formula>$L11="Stiff clay w/o free water"</formula>
    </cfRule>
    <cfRule type="expression" dxfId="1437" priority="107">
      <formula>$L11="API clay"</formula>
    </cfRule>
  </conditionalFormatting>
  <conditionalFormatting sqref="AM11:AN11">
    <cfRule type="expression" dxfId="1436" priority="106">
      <formula>$L11="Kirsch soft clay"</formula>
    </cfRule>
  </conditionalFormatting>
  <conditionalFormatting sqref="AM11:AN11">
    <cfRule type="expression" dxfId="1435" priority="104">
      <formula>$L11="Kirsch stiff clay"</formula>
    </cfRule>
  </conditionalFormatting>
  <conditionalFormatting sqref="AM11:AN11">
    <cfRule type="expression" dxfId="1434" priority="103">
      <formula>$L11="Kirsch sand"</formula>
    </cfRule>
  </conditionalFormatting>
  <conditionalFormatting sqref="AM11:AN11">
    <cfRule type="expression" dxfId="1433" priority="102">
      <formula>$L11="Modified Weak rock"</formula>
    </cfRule>
  </conditionalFormatting>
  <conditionalFormatting sqref="AM11:AN11">
    <cfRule type="expression" dxfId="1432" priority="101">
      <formula>$L11="Reese stiff clay"</formula>
    </cfRule>
  </conditionalFormatting>
  <conditionalFormatting sqref="AM11:AN11">
    <cfRule type="expression" dxfId="1431" priority="100">
      <formula>$L11="PISA clay"</formula>
    </cfRule>
  </conditionalFormatting>
  <conditionalFormatting sqref="AM11:AN11">
    <cfRule type="expression" dxfId="1430" priority="99">
      <formula>$L11="PISA sand"</formula>
    </cfRule>
  </conditionalFormatting>
  <conditionalFormatting sqref="S11:W11 N11 Q11 Y11:Z11">
    <cfRule type="expression" dxfId="1429" priority="98">
      <formula>$L11="API sand"</formula>
    </cfRule>
  </conditionalFormatting>
  <conditionalFormatting sqref="N11">
    <cfRule type="expression" dxfId="1428" priority="97">
      <formula>$M11="API sand"</formula>
    </cfRule>
  </conditionalFormatting>
  <conditionalFormatting sqref="N11">
    <cfRule type="expression" dxfId="1427" priority="96">
      <formula>$M11="API clay"</formula>
    </cfRule>
  </conditionalFormatting>
  <conditionalFormatting sqref="N11:P11">
    <cfRule type="expression" dxfId="1426" priority="93">
      <formula>$L11="Stiff clay w/o free water"</formula>
    </cfRule>
    <cfRule type="expression" dxfId="1425" priority="95">
      <formula>$L11="API clay"</formula>
    </cfRule>
  </conditionalFormatting>
  <conditionalFormatting sqref="N11:P11">
    <cfRule type="expression" dxfId="1424" priority="94">
      <formula>$L11="Kirsch soft clay"</formula>
    </cfRule>
  </conditionalFormatting>
  <conditionalFormatting sqref="N11:P11">
    <cfRule type="expression" dxfId="1423" priority="92">
      <formula>$L11="Kirsch stiff clay"</formula>
    </cfRule>
  </conditionalFormatting>
  <conditionalFormatting sqref="S11:W11 N11 Q11 Y11:Z11">
    <cfRule type="expression" dxfId="1422" priority="91">
      <formula>$L11="Kirsch sand"</formula>
    </cfRule>
  </conditionalFormatting>
  <conditionalFormatting sqref="N11">
    <cfRule type="expression" dxfId="1421" priority="90">
      <formula>$L11="Modified Weak rock"</formula>
    </cfRule>
  </conditionalFormatting>
  <conditionalFormatting sqref="N11:P11">
    <cfRule type="expression" dxfId="1420" priority="89">
      <formula>$L11="Reese stiff clay"</formula>
    </cfRule>
  </conditionalFormatting>
  <conditionalFormatting sqref="N11:P11">
    <cfRule type="expression" dxfId="1419" priority="88">
      <formula>$L11="PISA clay"</formula>
    </cfRule>
  </conditionalFormatting>
  <conditionalFormatting sqref="N11">
    <cfRule type="expression" dxfId="1418" priority="87">
      <formula>$L11="PISA sand"</formula>
    </cfRule>
  </conditionalFormatting>
  <conditionalFormatting sqref="R11">
    <cfRule type="expression" dxfId="1417" priority="86">
      <formula>$L11="API sand"</formula>
    </cfRule>
  </conditionalFormatting>
  <conditionalFormatting sqref="R11">
    <cfRule type="expression" dxfId="1416" priority="85">
      <formula>$L11="Kirsch sand"</formula>
    </cfRule>
  </conditionalFormatting>
  <conditionalFormatting sqref="AC11:AI11">
    <cfRule type="expression" dxfId="1415" priority="82">
      <formula>$L11="Stiff clay w/o free water"</formula>
    </cfRule>
    <cfRule type="expression" dxfId="1414" priority="84">
      <formula>$L11="API clay"</formula>
    </cfRule>
  </conditionalFormatting>
  <conditionalFormatting sqref="AC11:AI11">
    <cfRule type="expression" dxfId="1413" priority="83">
      <formula>$L11="Kirsch soft clay"</formula>
    </cfRule>
  </conditionalFormatting>
  <conditionalFormatting sqref="AC11:AI11">
    <cfRule type="expression" dxfId="1412" priority="81">
      <formula>$L11="Kirsch stiff clay"</formula>
    </cfRule>
  </conditionalFormatting>
  <conditionalFormatting sqref="AC11:AI11">
    <cfRule type="expression" dxfId="1411" priority="80">
      <formula>$L11="Reese stiff clay"</formula>
    </cfRule>
  </conditionalFormatting>
  <conditionalFormatting sqref="AC11:AI11">
    <cfRule type="expression" dxfId="1410" priority="79">
      <formula>$L11="PISA clay"</formula>
    </cfRule>
  </conditionalFormatting>
  <conditionalFormatting sqref="AA11">
    <cfRule type="expression" dxfId="1409" priority="76">
      <formula>$L11="Stiff clay w/o free water"</formula>
    </cfRule>
    <cfRule type="expression" dxfId="1408" priority="78">
      <formula>$L11="API clay"</formula>
    </cfRule>
  </conditionalFormatting>
  <conditionalFormatting sqref="AA11">
    <cfRule type="expression" dxfId="1407" priority="77">
      <formula>$L11="Kirsch soft clay"</formula>
    </cfRule>
  </conditionalFormatting>
  <conditionalFormatting sqref="AA11">
    <cfRule type="expression" dxfId="1406" priority="75">
      <formula>$L11="Kirsch stiff clay"</formula>
    </cfRule>
  </conditionalFormatting>
  <conditionalFormatting sqref="AA11">
    <cfRule type="expression" dxfId="1405" priority="74">
      <formula>$L11="Reese stiff clay"</formula>
    </cfRule>
  </conditionalFormatting>
  <conditionalFormatting sqref="AA11">
    <cfRule type="expression" dxfId="1404" priority="73">
      <formula>$L11="PISA clay"</formula>
    </cfRule>
  </conditionalFormatting>
  <conditionalFormatting sqref="AB11">
    <cfRule type="expression" dxfId="1403" priority="72">
      <formula>$L11="API sand"</formula>
    </cfRule>
  </conditionalFormatting>
  <conditionalFormatting sqref="AB11">
    <cfRule type="expression" dxfId="1402" priority="71">
      <formula>$L11="Kirsch sand"</formula>
    </cfRule>
  </conditionalFormatting>
  <conditionalFormatting sqref="AJ11">
    <cfRule type="expression" dxfId="1401" priority="70">
      <formula>$L11="API sand"</formula>
    </cfRule>
  </conditionalFormatting>
  <conditionalFormatting sqref="AJ11">
    <cfRule type="expression" dxfId="1400" priority="69">
      <formula>$L11="Kirsch sand"</formula>
    </cfRule>
  </conditionalFormatting>
  <conditionalFormatting sqref="X11">
    <cfRule type="expression" dxfId="1399" priority="68">
      <formula>$L11="API sand"</formula>
    </cfRule>
  </conditionalFormatting>
  <conditionalFormatting sqref="X11">
    <cfRule type="expression" dxfId="1398" priority="67">
      <formula>$L11="Kirsch sand"</formula>
    </cfRule>
  </conditionalFormatting>
  <conditionalFormatting sqref="AO6:AO7 AO9">
    <cfRule type="expression" dxfId="1397" priority="66">
      <formula>$L6="API sand"</formula>
    </cfRule>
  </conditionalFormatting>
  <conditionalFormatting sqref="AO6:AO7 AO9">
    <cfRule type="expression" dxfId="1396" priority="65">
      <formula>$L6="Kirsch sand"</formula>
    </cfRule>
  </conditionalFormatting>
  <conditionalFormatting sqref="AM10:AN10">
    <cfRule type="expression" dxfId="1395" priority="64">
      <formula>$L10="API sand"</formula>
    </cfRule>
  </conditionalFormatting>
  <conditionalFormatting sqref="AK10:AL10">
    <cfRule type="expression" dxfId="1394" priority="63">
      <formula>$M10="API sand"</formula>
    </cfRule>
  </conditionalFormatting>
  <conditionalFormatting sqref="AK10:AL10">
    <cfRule type="expression" dxfId="1393" priority="62">
      <formula>$M10="API clay"</formula>
    </cfRule>
  </conditionalFormatting>
  <conditionalFormatting sqref="AM10:AN10">
    <cfRule type="expression" dxfId="1392" priority="59">
      <formula>$L10="Stiff clay w/o free water"</formula>
    </cfRule>
    <cfRule type="expression" dxfId="1391" priority="61">
      <formula>$L10="API clay"</formula>
    </cfRule>
  </conditionalFormatting>
  <conditionalFormatting sqref="AM10:AN10">
    <cfRule type="expression" dxfId="1390" priority="60">
      <formula>$L10="Kirsch soft clay"</formula>
    </cfRule>
  </conditionalFormatting>
  <conditionalFormatting sqref="AM10:AN10">
    <cfRule type="expression" dxfId="1389" priority="58">
      <formula>$L10="Kirsch stiff clay"</formula>
    </cfRule>
  </conditionalFormatting>
  <conditionalFormatting sqref="AM10:AN10">
    <cfRule type="expression" dxfId="1388" priority="57">
      <formula>$L10="Kirsch sand"</formula>
    </cfRule>
  </conditionalFormatting>
  <conditionalFormatting sqref="AM10:AN10">
    <cfRule type="expression" dxfId="1387" priority="56">
      <formula>$L10="Modified Weak rock"</formula>
    </cfRule>
  </conditionalFormatting>
  <conditionalFormatting sqref="AM10:AN10">
    <cfRule type="expression" dxfId="1386" priority="55">
      <formula>$L10="Reese stiff clay"</formula>
    </cfRule>
  </conditionalFormatting>
  <conditionalFormatting sqref="AM10:AN10">
    <cfRule type="expression" dxfId="1385" priority="54">
      <formula>$L10="PISA clay"</formula>
    </cfRule>
  </conditionalFormatting>
  <conditionalFormatting sqref="AM10:AN10">
    <cfRule type="expression" dxfId="1384" priority="53">
      <formula>$L10="PISA sand"</formula>
    </cfRule>
  </conditionalFormatting>
  <conditionalFormatting sqref="N10 Q10 S10:T10 V10:W10 Y10">
    <cfRule type="expression" dxfId="1383" priority="52">
      <formula>$L10="API sand"</formula>
    </cfRule>
  </conditionalFormatting>
  <conditionalFormatting sqref="N10">
    <cfRule type="expression" dxfId="1382" priority="51">
      <formula>$M10="API sand"</formula>
    </cfRule>
  </conditionalFormatting>
  <conditionalFormatting sqref="N10">
    <cfRule type="expression" dxfId="1381" priority="50">
      <formula>$M10="API clay"</formula>
    </cfRule>
  </conditionalFormatting>
  <conditionalFormatting sqref="N10:P10">
    <cfRule type="expression" dxfId="1380" priority="47">
      <formula>$L10="Stiff clay w/o free water"</formula>
    </cfRule>
    <cfRule type="expression" dxfId="1379" priority="49">
      <formula>$L10="API clay"</formula>
    </cfRule>
  </conditionalFormatting>
  <conditionalFormatting sqref="N10:P10">
    <cfRule type="expression" dxfId="1378" priority="48">
      <formula>$L10="Kirsch soft clay"</formula>
    </cfRule>
  </conditionalFormatting>
  <conditionalFormatting sqref="N10:P10">
    <cfRule type="expression" dxfId="1377" priority="46">
      <formula>$L10="Kirsch stiff clay"</formula>
    </cfRule>
  </conditionalFormatting>
  <conditionalFormatting sqref="N10 Q10 S10:T10 V10:W10 Y10">
    <cfRule type="expression" dxfId="1376" priority="45">
      <formula>$L10="Kirsch sand"</formula>
    </cfRule>
  </conditionalFormatting>
  <conditionalFormatting sqref="N10">
    <cfRule type="expression" dxfId="1375" priority="44">
      <formula>$L10="Modified Weak rock"</formula>
    </cfRule>
  </conditionalFormatting>
  <conditionalFormatting sqref="N10:P10">
    <cfRule type="expression" dxfId="1374" priority="43">
      <formula>$L10="Reese stiff clay"</formula>
    </cfRule>
  </conditionalFormatting>
  <conditionalFormatting sqref="N10:P10">
    <cfRule type="expression" dxfId="1373" priority="42">
      <formula>$L10="PISA clay"</formula>
    </cfRule>
  </conditionalFormatting>
  <conditionalFormatting sqref="N10">
    <cfRule type="expression" dxfId="1372" priority="41">
      <formula>$L10="PISA sand"</formula>
    </cfRule>
  </conditionalFormatting>
  <conditionalFormatting sqref="R10">
    <cfRule type="expression" dxfId="1371" priority="40">
      <formula>$L10="API sand"</formula>
    </cfRule>
  </conditionalFormatting>
  <conditionalFormatting sqref="R10">
    <cfRule type="expression" dxfId="1370" priority="39">
      <formula>$L10="Kirsch sand"</formula>
    </cfRule>
  </conditionalFormatting>
  <conditionalFormatting sqref="AD10:AI10">
    <cfRule type="expression" dxfId="1369" priority="36">
      <formula>$L10="Stiff clay w/o free water"</formula>
    </cfRule>
    <cfRule type="expression" dxfId="1368" priority="38">
      <formula>$L10="API clay"</formula>
    </cfRule>
  </conditionalFormatting>
  <conditionalFormatting sqref="AD10:AI10">
    <cfRule type="expression" dxfId="1367" priority="37">
      <formula>$L10="Kirsch soft clay"</formula>
    </cfRule>
  </conditionalFormatting>
  <conditionalFormatting sqref="AD10:AI10">
    <cfRule type="expression" dxfId="1366" priority="35">
      <formula>$L10="Kirsch stiff clay"</formula>
    </cfRule>
  </conditionalFormatting>
  <conditionalFormatting sqref="AD10:AI10">
    <cfRule type="expression" dxfId="1365" priority="34">
      <formula>$L10="Reese stiff clay"</formula>
    </cfRule>
  </conditionalFormatting>
  <conditionalFormatting sqref="AD10:AI10">
    <cfRule type="expression" dxfId="1364" priority="33">
      <formula>$L10="PISA clay"</formula>
    </cfRule>
  </conditionalFormatting>
  <conditionalFormatting sqref="AA10">
    <cfRule type="expression" dxfId="1363" priority="30">
      <formula>$L10="Stiff clay w/o free water"</formula>
    </cfRule>
    <cfRule type="expression" dxfId="1362" priority="32">
      <formula>$L10="API clay"</formula>
    </cfRule>
  </conditionalFormatting>
  <conditionalFormatting sqref="AA10">
    <cfRule type="expression" dxfId="1361" priority="31">
      <formula>$L10="Kirsch soft clay"</formula>
    </cfRule>
  </conditionalFormatting>
  <conditionalFormatting sqref="AA10">
    <cfRule type="expression" dxfId="1360" priority="29">
      <formula>$L10="Kirsch stiff clay"</formula>
    </cfRule>
  </conditionalFormatting>
  <conditionalFormatting sqref="AA10">
    <cfRule type="expression" dxfId="1359" priority="28">
      <formula>$L10="Reese stiff clay"</formula>
    </cfRule>
  </conditionalFormatting>
  <conditionalFormatting sqref="AA10">
    <cfRule type="expression" dxfId="1358" priority="27">
      <formula>$L10="PISA clay"</formula>
    </cfRule>
  </conditionalFormatting>
  <conditionalFormatting sqref="AO10">
    <cfRule type="expression" dxfId="1357" priority="26">
      <formula>$L10="API sand"</formula>
    </cfRule>
  </conditionalFormatting>
  <conditionalFormatting sqref="AO10">
    <cfRule type="expression" dxfId="1356" priority="25">
      <formula>$L10="Kirsch sand"</formula>
    </cfRule>
  </conditionalFormatting>
  <conditionalFormatting sqref="AC10">
    <cfRule type="expression" dxfId="1355" priority="22">
      <formula>$L10="Stiff clay w/o free water"</formula>
    </cfRule>
    <cfRule type="expression" dxfId="1354" priority="24">
      <formula>$L10="API clay"</formula>
    </cfRule>
  </conditionalFormatting>
  <conditionalFormatting sqref="AC10">
    <cfRule type="expression" dxfId="1353" priority="23">
      <formula>$L10="Kirsch soft clay"</formula>
    </cfRule>
  </conditionalFormatting>
  <conditionalFormatting sqref="AC10">
    <cfRule type="expression" dxfId="1352" priority="21">
      <formula>$L10="Kirsch stiff clay"</formula>
    </cfRule>
  </conditionalFormatting>
  <conditionalFormatting sqref="AC10">
    <cfRule type="expression" dxfId="1351" priority="20">
      <formula>$L10="Reese stiff clay"</formula>
    </cfRule>
  </conditionalFormatting>
  <conditionalFormatting sqref="AC10">
    <cfRule type="expression" dxfId="1350" priority="19">
      <formula>$L10="PISA clay"</formula>
    </cfRule>
  </conditionalFormatting>
  <conditionalFormatting sqref="X10">
    <cfRule type="expression" dxfId="1349" priority="18">
      <formula>$L10="API sand"</formula>
    </cfRule>
  </conditionalFormatting>
  <conditionalFormatting sqref="X10">
    <cfRule type="expression" dxfId="1348" priority="17">
      <formula>$L10="Kirsch sand"</formula>
    </cfRule>
  </conditionalFormatting>
  <conditionalFormatting sqref="U9">
    <cfRule type="expression" dxfId="1347" priority="16">
      <formula>$L9="API sand"</formula>
    </cfRule>
  </conditionalFormatting>
  <conditionalFormatting sqref="U9">
    <cfRule type="expression" dxfId="1346" priority="15">
      <formula>$L9="Kirsch sand"</formula>
    </cfRule>
  </conditionalFormatting>
  <conditionalFormatting sqref="U6:U8">
    <cfRule type="expression" dxfId="1345" priority="14">
      <formula>$L6="API sand"</formula>
    </cfRule>
  </conditionalFormatting>
  <conditionalFormatting sqref="U6:U8">
    <cfRule type="expression" dxfId="1344" priority="13">
      <formula>$L6="Kirsch sand"</formula>
    </cfRule>
  </conditionalFormatting>
  <conditionalFormatting sqref="U10">
    <cfRule type="expression" dxfId="1343" priority="12">
      <formula>$L10="API sand"</formula>
    </cfRule>
  </conditionalFormatting>
  <conditionalFormatting sqref="U10">
    <cfRule type="expression" dxfId="1342" priority="11">
      <formula>$L10="Kirsch sand"</formula>
    </cfRule>
  </conditionalFormatting>
  <conditionalFormatting sqref="AP8">
    <cfRule type="expression" dxfId="1341" priority="10">
      <formula>$L8="API sand"</formula>
    </cfRule>
  </conditionalFormatting>
  <conditionalFormatting sqref="AP8">
    <cfRule type="expression" dxfId="1340" priority="9">
      <formula>$L8="Kirsch sand"</formula>
    </cfRule>
  </conditionalFormatting>
  <conditionalFormatting sqref="AO8">
    <cfRule type="expression" dxfId="1339" priority="8">
      <formula>$L8="API sand"</formula>
    </cfRule>
  </conditionalFormatting>
  <conditionalFormatting sqref="AO8">
    <cfRule type="expression" dxfId="1338" priority="7">
      <formula>$L8="Kirsch sand"</formula>
    </cfRule>
  </conditionalFormatting>
  <conditionalFormatting sqref="Z6:Z10">
    <cfRule type="expression" dxfId="1337" priority="6">
      <formula>$L6="API sand"</formula>
    </cfRule>
  </conditionalFormatting>
  <conditionalFormatting sqref="Z6:Z10">
    <cfRule type="expression" dxfId="1336" priority="5">
      <formula>$L6="Kirsch sand"</formula>
    </cfRule>
  </conditionalFormatting>
  <conditionalFormatting sqref="AB6:AB10">
    <cfRule type="expression" dxfId="1335" priority="4">
      <formula>$L6="API sand"</formula>
    </cfRule>
  </conditionalFormatting>
  <conditionalFormatting sqref="AB6:AB10">
    <cfRule type="expression" dxfId="1334" priority="3">
      <formula>$L6="Kirsch sand"</formula>
    </cfRule>
  </conditionalFormatting>
  <conditionalFormatting sqref="AJ6:AJ10">
    <cfRule type="expression" dxfId="1333" priority="2">
      <formula>$L6="API sand"</formula>
    </cfRule>
  </conditionalFormatting>
  <conditionalFormatting sqref="AJ6:AJ10">
    <cfRule type="expression" dxfId="1332" priority="1">
      <formula>$L6="Kirsch sand"</formula>
    </cfRule>
  </conditionalFormatting>
  <dataValidations count="3">
    <dataValidation type="list" showInputMessage="1" showErrorMessage="1" sqref="M16:M36" xr:uid="{B67EE8ED-5EB6-445E-AF1A-E425BF3AAE2A}">
      <formula1>"',API sand,API clay"</formula1>
    </dataValidation>
    <dataValidation type="list" showInputMessage="1" showErrorMessage="1" sqref="M6:M15" xr:uid="{D4B694DE-8912-413E-A89C-4BB4C98E0B77}">
      <formula1>"Zero soil,API sand,API clay"</formula1>
    </dataValidation>
    <dataValidation type="list" showInputMessage="1" showErrorMessage="1" sqref="L6:L255" xr:uid="{ADB8BFDE-47FB-4F43-9682-DB60519886F5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32D4-7481-45DC-9370-756C72A538AF}">
  <dimension ref="A1:AO255"/>
  <sheetViews>
    <sheetView zoomScaleNormal="100" workbookViewId="0">
      <selection activeCell="E29" sqref="E29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4"/>
      <c r="S3" s="84"/>
      <c r="T3" s="82"/>
      <c r="U3" s="84"/>
      <c r="V3" s="84"/>
      <c r="W3" s="82"/>
      <c r="X3" s="83" t="s">
        <v>112</v>
      </c>
      <c r="Y3" s="82"/>
      <c r="Z3" s="82"/>
      <c r="AA3" s="82"/>
      <c r="AB3" s="82"/>
      <c r="AC3" s="83" t="s">
        <v>113</v>
      </c>
      <c r="AD3" s="40"/>
      <c r="AE3" s="40"/>
      <c r="AF3" s="40"/>
      <c r="AG3" s="40"/>
      <c r="AH3" s="40"/>
      <c r="AI3" s="40"/>
      <c r="AJ3" s="82"/>
      <c r="AK3" s="82"/>
      <c r="AL3" s="82"/>
      <c r="AM3" s="82"/>
      <c r="AN3" s="82"/>
    </row>
    <row r="4" spans="1:41" s="42" customFormat="1" x14ac:dyDescent="0.25">
      <c r="A4" s="41" t="s">
        <v>60</v>
      </c>
      <c r="B4" s="42">
        <f>COUNTIF(J:J,"&gt;0")</f>
        <v>12</v>
      </c>
      <c r="C4" s="43" t="s">
        <v>58</v>
      </c>
      <c r="D4" s="44"/>
      <c r="F4" s="42" t="s">
        <v>40</v>
      </c>
      <c r="G4" s="45">
        <v>2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7.4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8.4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3">
        <v>0</v>
      </c>
      <c r="W6" s="51">
        <v>0.5</v>
      </c>
      <c r="X6" s="51">
        <v>15000</v>
      </c>
      <c r="Y6" s="51">
        <v>0</v>
      </c>
      <c r="Z6" s="51">
        <f t="shared" ref="Z6:Z17" si="0">VLOOKUP(R6,$AE$39:$AF$59,2)</f>
        <v>80.999999999999972</v>
      </c>
      <c r="AA6" s="54">
        <v>1</v>
      </c>
      <c r="AB6" s="51">
        <f t="shared" ref="AB6:AB17" si="1">VLOOKUP(R6,$AE$39:$AG$59,3)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7" si="2">VLOOKUP(R6,$AE$39:$AH$59,4)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-3.8</v>
      </c>
      <c r="L7" s="49" t="s">
        <v>65</v>
      </c>
      <c r="M7" s="50" t="s">
        <v>65</v>
      </c>
      <c r="N7" s="51">
        <v>6.1</v>
      </c>
      <c r="O7" s="52">
        <v>12</v>
      </c>
      <c r="P7" s="52">
        <v>1.48</v>
      </c>
      <c r="Q7" s="51">
        <v>0</v>
      </c>
      <c r="R7" s="51">
        <f t="shared" ref="R7:R10" si="3">Q7-5</f>
        <v>-5</v>
      </c>
      <c r="S7" s="51">
        <v>0.8</v>
      </c>
      <c r="T7" s="51">
        <v>0</v>
      </c>
      <c r="U7" s="53">
        <v>2.3E-2</v>
      </c>
      <c r="V7" s="53">
        <v>0</v>
      </c>
      <c r="W7" s="51">
        <v>0.5</v>
      </c>
      <c r="X7" s="51">
        <v>5000</v>
      </c>
      <c r="Y7" s="51">
        <v>0</v>
      </c>
      <c r="Z7" s="51" t="e">
        <f t="shared" si="0"/>
        <v>#N/A</v>
      </c>
      <c r="AA7" s="54">
        <v>1</v>
      </c>
      <c r="AB7" s="51" t="e">
        <f t="shared" si="1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2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-11.9</v>
      </c>
      <c r="L8" s="49" t="s">
        <v>64</v>
      </c>
      <c r="M8" s="50" t="s">
        <v>64</v>
      </c>
      <c r="N8" s="51">
        <v>9.5</v>
      </c>
      <c r="O8" s="52">
        <v>0</v>
      </c>
      <c r="P8" s="52">
        <v>0</v>
      </c>
      <c r="Q8" s="51">
        <v>35</v>
      </c>
      <c r="R8" s="51">
        <f>Q8-5</f>
        <v>30</v>
      </c>
      <c r="S8" s="51">
        <v>0.8</v>
      </c>
      <c r="T8" s="51">
        <v>0</v>
      </c>
      <c r="U8" s="53">
        <v>0</v>
      </c>
      <c r="V8" s="53">
        <v>0</v>
      </c>
      <c r="W8" s="51">
        <v>0.5</v>
      </c>
      <c r="X8" s="51">
        <v>15000</v>
      </c>
      <c r="Y8" s="51">
        <v>0</v>
      </c>
      <c r="Z8" s="51">
        <f t="shared" si="0"/>
        <v>95.999999999999972</v>
      </c>
      <c r="AA8" s="54">
        <v>1</v>
      </c>
      <c r="AB8" s="51">
        <f t="shared" si="1"/>
        <v>9600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2"/>
        <v>40.000000000000007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50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-15.9</v>
      </c>
      <c r="L9" s="49" t="s">
        <v>65</v>
      </c>
      <c r="M9" s="50" t="s">
        <v>65</v>
      </c>
      <c r="N9" s="51">
        <v>8.5</v>
      </c>
      <c r="O9" s="52">
        <v>70</v>
      </c>
      <c r="P9" s="52">
        <v>0</v>
      </c>
      <c r="Q9" s="51">
        <v>0</v>
      </c>
      <c r="R9" s="51">
        <f t="shared" si="3"/>
        <v>-5</v>
      </c>
      <c r="S9" s="51">
        <v>0.8</v>
      </c>
      <c r="T9" s="51">
        <v>0</v>
      </c>
      <c r="U9" s="53">
        <v>1.7000000000000001E-2</v>
      </c>
      <c r="V9" s="53">
        <v>0</v>
      </c>
      <c r="W9" s="51">
        <v>0.5</v>
      </c>
      <c r="X9" s="51">
        <v>18000</v>
      </c>
      <c r="Y9" s="51">
        <v>0</v>
      </c>
      <c r="Z9" s="51" t="e">
        <f t="shared" si="0"/>
        <v>#N/A</v>
      </c>
      <c r="AA9" s="54">
        <v>1</v>
      </c>
      <c r="AB9" s="51" t="e">
        <f t="shared" si="1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2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-17.600000000000001</v>
      </c>
      <c r="L10" s="49" t="s">
        <v>65</v>
      </c>
      <c r="M10" s="50" t="s">
        <v>65</v>
      </c>
      <c r="N10" s="51">
        <v>8.6999999999999993</v>
      </c>
      <c r="O10" s="52">
        <v>90</v>
      </c>
      <c r="P10" s="52">
        <v>0</v>
      </c>
      <c r="Q10" s="51">
        <v>0</v>
      </c>
      <c r="R10" s="51">
        <f t="shared" si="3"/>
        <v>-5</v>
      </c>
      <c r="S10" s="51">
        <v>0.8</v>
      </c>
      <c r="T10" s="51">
        <v>0</v>
      </c>
      <c r="U10" s="53">
        <v>1.6E-2</v>
      </c>
      <c r="V10" s="53">
        <v>0</v>
      </c>
      <c r="W10" s="51">
        <v>0.5</v>
      </c>
      <c r="X10" s="51">
        <v>15000</v>
      </c>
      <c r="Y10" s="51">
        <v>0</v>
      </c>
      <c r="Z10" s="51" t="e">
        <f t="shared" si="0"/>
        <v>#N/A</v>
      </c>
      <c r="AA10" s="54">
        <v>1</v>
      </c>
      <c r="AB10" s="51" t="e">
        <f t="shared" si="1"/>
        <v>#N/A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 t="e">
        <f t="shared" si="2"/>
        <v>#N/A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-20.8</v>
      </c>
      <c r="L11" s="49" t="s">
        <v>65</v>
      </c>
      <c r="M11" s="50" t="s">
        <v>65</v>
      </c>
      <c r="N11" s="51">
        <v>9.1</v>
      </c>
      <c r="O11" s="52">
        <v>108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1.4999999999999999E-2</v>
      </c>
      <c r="V11" s="53">
        <v>0</v>
      </c>
      <c r="W11" s="51">
        <v>0.5</v>
      </c>
      <c r="X11" s="51">
        <v>15000</v>
      </c>
      <c r="Y11" s="51">
        <v>0</v>
      </c>
      <c r="Z11" s="51" t="e">
        <f t="shared" si="0"/>
        <v>#N/A</v>
      </c>
      <c r="AA11" s="54">
        <v>1</v>
      </c>
      <c r="AB11" s="51" t="e">
        <f t="shared" si="1"/>
        <v>#N/A</v>
      </c>
      <c r="AC11" s="52">
        <v>300000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2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-25.9</v>
      </c>
      <c r="L12" s="49" t="s">
        <v>65</v>
      </c>
      <c r="M12" s="50" t="s">
        <v>65</v>
      </c>
      <c r="N12" s="51">
        <v>9.1</v>
      </c>
      <c r="O12" s="52">
        <v>130</v>
      </c>
      <c r="P12" s="52">
        <v>0</v>
      </c>
      <c r="Q12" s="51">
        <v>0</v>
      </c>
      <c r="R12" s="51">
        <f t="shared" ref="R12" si="4">Q12-5</f>
        <v>-5</v>
      </c>
      <c r="S12" s="51">
        <v>0.8</v>
      </c>
      <c r="T12" s="51">
        <v>0</v>
      </c>
      <c r="U12" s="53">
        <v>1.4E-2</v>
      </c>
      <c r="V12" s="53">
        <v>0</v>
      </c>
      <c r="W12" s="51">
        <v>0.5</v>
      </c>
      <c r="X12" s="51">
        <v>5000</v>
      </c>
      <c r="Y12" s="51">
        <v>0</v>
      </c>
      <c r="Z12" s="51" t="e">
        <f t="shared" si="0"/>
        <v>#N/A</v>
      </c>
      <c r="AA12" s="54">
        <v>1</v>
      </c>
      <c r="AB12" s="51" t="e">
        <f t="shared" si="1"/>
        <v>#N/A</v>
      </c>
      <c r="AC12" s="52">
        <v>400000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 t="e">
        <f t="shared" si="2"/>
        <v>#N/A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48">
        <v>8</v>
      </c>
      <c r="K13" s="48">
        <v>-30.1</v>
      </c>
      <c r="L13" s="49" t="s">
        <v>65</v>
      </c>
      <c r="M13" s="50" t="s">
        <v>65</v>
      </c>
      <c r="N13" s="51">
        <v>9.1999999999999993</v>
      </c>
      <c r="O13" s="52">
        <v>140</v>
      </c>
      <c r="P13" s="52">
        <v>0</v>
      </c>
      <c r="Q13" s="51">
        <v>0</v>
      </c>
      <c r="R13" s="51">
        <f>Q13-5</f>
        <v>-5</v>
      </c>
      <c r="S13" s="51">
        <v>0.8</v>
      </c>
      <c r="T13" s="51">
        <v>0</v>
      </c>
      <c r="U13" s="53">
        <v>1.2E-2</v>
      </c>
      <c r="V13" s="53">
        <v>0</v>
      </c>
      <c r="W13" s="51">
        <v>0.5</v>
      </c>
      <c r="X13" s="51">
        <v>15000</v>
      </c>
      <c r="Y13" s="51">
        <v>0</v>
      </c>
      <c r="Z13" s="51" t="e">
        <f t="shared" si="0"/>
        <v>#N/A</v>
      </c>
      <c r="AA13" s="54">
        <v>1</v>
      </c>
      <c r="AB13" s="51" t="e">
        <f t="shared" si="1"/>
        <v>#N/A</v>
      </c>
      <c r="AC13" s="52">
        <v>300000</v>
      </c>
      <c r="AD13" s="52">
        <v>0</v>
      </c>
      <c r="AE13" s="52">
        <v>0.46</v>
      </c>
      <c r="AF13" s="52">
        <v>0</v>
      </c>
      <c r="AG13" s="52">
        <v>0</v>
      </c>
      <c r="AH13" s="52">
        <v>0</v>
      </c>
      <c r="AI13" s="52">
        <v>0</v>
      </c>
      <c r="AJ13" s="51" t="e">
        <f t="shared" si="2"/>
        <v>#N/A</v>
      </c>
      <c r="AK13" s="51">
        <v>1</v>
      </c>
      <c r="AL13" s="51">
        <v>1</v>
      </c>
      <c r="AM13" s="51">
        <v>1</v>
      </c>
      <c r="AN13" s="51">
        <v>1</v>
      </c>
      <c r="AO13" s="51">
        <v>0</v>
      </c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>
        <v>9</v>
      </c>
      <c r="K14" s="48">
        <v>-36.1</v>
      </c>
      <c r="L14" s="49" t="s">
        <v>64</v>
      </c>
      <c r="M14" s="50" t="s">
        <v>64</v>
      </c>
      <c r="N14" s="51">
        <v>9.8000000000000007</v>
      </c>
      <c r="O14" s="52">
        <v>0</v>
      </c>
      <c r="P14" s="52">
        <v>0</v>
      </c>
      <c r="Q14" s="51">
        <v>37</v>
      </c>
      <c r="R14" s="51">
        <f t="shared" ref="R14:R15" si="5">Q14-5</f>
        <v>32</v>
      </c>
      <c r="S14" s="51">
        <v>0.8</v>
      </c>
      <c r="T14" s="51">
        <v>0</v>
      </c>
      <c r="U14" s="53">
        <v>0</v>
      </c>
      <c r="V14" s="53">
        <v>0</v>
      </c>
      <c r="W14" s="51">
        <v>0.5</v>
      </c>
      <c r="X14" s="51">
        <v>18000</v>
      </c>
      <c r="Y14" s="51">
        <v>0</v>
      </c>
      <c r="Z14" s="51">
        <f t="shared" si="0"/>
        <v>103.59999999999997</v>
      </c>
      <c r="AA14" s="54">
        <v>1</v>
      </c>
      <c r="AB14" s="51">
        <f t="shared" si="1"/>
        <v>10560</v>
      </c>
      <c r="AC14" s="52">
        <v>400000</v>
      </c>
      <c r="AD14" s="52">
        <v>0</v>
      </c>
      <c r="AE14" s="52">
        <v>0.46</v>
      </c>
      <c r="AF14" s="52">
        <v>0</v>
      </c>
      <c r="AG14" s="52">
        <v>0</v>
      </c>
      <c r="AH14" s="52">
        <v>0</v>
      </c>
      <c r="AI14" s="52">
        <v>0</v>
      </c>
      <c r="AJ14" s="51">
        <f t="shared" si="2"/>
        <v>44.000000000000007</v>
      </c>
      <c r="AK14" s="51">
        <v>1</v>
      </c>
      <c r="AL14" s="51">
        <v>1</v>
      </c>
      <c r="AM14" s="51">
        <v>1</v>
      </c>
      <c r="AN14" s="51">
        <v>1</v>
      </c>
      <c r="AO14" s="51">
        <v>0</v>
      </c>
    </row>
    <row r="15" spans="1:41" x14ac:dyDescent="0.25">
      <c r="A15" s="33" t="s">
        <v>44</v>
      </c>
      <c r="B15" s="66">
        <v>207000000</v>
      </c>
      <c r="C15" s="46" t="s">
        <v>47</v>
      </c>
      <c r="J15" s="48">
        <v>10</v>
      </c>
      <c r="K15" s="48">
        <v>-39.9</v>
      </c>
      <c r="L15" s="49" t="s">
        <v>64</v>
      </c>
      <c r="M15" s="50" t="s">
        <v>64</v>
      </c>
      <c r="N15" s="51">
        <v>10.1</v>
      </c>
      <c r="O15" s="52">
        <v>0</v>
      </c>
      <c r="P15" s="52">
        <v>0</v>
      </c>
      <c r="Q15" s="51">
        <v>38</v>
      </c>
      <c r="R15" s="51">
        <f t="shared" si="5"/>
        <v>33</v>
      </c>
      <c r="S15" s="51">
        <v>0.8</v>
      </c>
      <c r="T15" s="51">
        <v>0</v>
      </c>
      <c r="U15" s="53">
        <v>0</v>
      </c>
      <c r="V15" s="53">
        <v>0</v>
      </c>
      <c r="W15" s="51">
        <v>0.5</v>
      </c>
      <c r="X15" s="51">
        <v>15000</v>
      </c>
      <c r="Y15" s="51">
        <v>0</v>
      </c>
      <c r="Z15" s="51">
        <f t="shared" si="0"/>
        <v>107.39999999999996</v>
      </c>
      <c r="AA15" s="54">
        <v>1</v>
      </c>
      <c r="AB15" s="51">
        <f t="shared" si="1"/>
        <v>11040</v>
      </c>
      <c r="AC15" s="52">
        <v>300000</v>
      </c>
      <c r="AD15" s="52">
        <v>0</v>
      </c>
      <c r="AE15" s="52">
        <v>0.46</v>
      </c>
      <c r="AF15" s="52">
        <v>0</v>
      </c>
      <c r="AG15" s="52">
        <v>0</v>
      </c>
      <c r="AH15" s="52">
        <v>0</v>
      </c>
      <c r="AI15" s="52">
        <v>0</v>
      </c>
      <c r="AJ15" s="51">
        <f t="shared" si="2"/>
        <v>46.000000000000007</v>
      </c>
      <c r="AK15" s="51">
        <v>1</v>
      </c>
      <c r="AL15" s="51">
        <v>1</v>
      </c>
      <c r="AM15" s="51">
        <v>1</v>
      </c>
      <c r="AN15" s="51">
        <v>1</v>
      </c>
      <c r="AO15" s="51">
        <v>0</v>
      </c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>
        <v>11</v>
      </c>
      <c r="K16" s="48">
        <v>-44.4</v>
      </c>
      <c r="L16" s="49" t="s">
        <v>64</v>
      </c>
      <c r="M16" s="50" t="s">
        <v>64</v>
      </c>
      <c r="N16" s="51">
        <v>10.199999999999999</v>
      </c>
      <c r="O16" s="52">
        <v>0</v>
      </c>
      <c r="P16" s="52">
        <v>0</v>
      </c>
      <c r="Q16" s="51">
        <v>37.5</v>
      </c>
      <c r="R16" s="51">
        <f t="shared" ref="R16:R17" si="6">Q16-5</f>
        <v>32.5</v>
      </c>
      <c r="S16" s="51">
        <v>0.8</v>
      </c>
      <c r="T16" s="51">
        <v>0</v>
      </c>
      <c r="U16" s="53">
        <v>0</v>
      </c>
      <c r="V16" s="53">
        <v>0</v>
      </c>
      <c r="W16" s="51">
        <v>0.5</v>
      </c>
      <c r="X16" s="51">
        <v>18000</v>
      </c>
      <c r="Y16" s="51">
        <v>0</v>
      </c>
      <c r="Z16" s="51">
        <f t="shared" si="0"/>
        <v>103.59999999999997</v>
      </c>
      <c r="AA16" s="54">
        <v>1</v>
      </c>
      <c r="AB16" s="51">
        <f t="shared" si="1"/>
        <v>10560</v>
      </c>
      <c r="AC16" s="52">
        <v>400000</v>
      </c>
      <c r="AD16" s="52">
        <v>0</v>
      </c>
      <c r="AE16" s="52">
        <v>0.46</v>
      </c>
      <c r="AF16" s="52">
        <v>0</v>
      </c>
      <c r="AG16" s="52">
        <v>0</v>
      </c>
      <c r="AH16" s="52">
        <v>0</v>
      </c>
      <c r="AI16" s="52">
        <v>0</v>
      </c>
      <c r="AJ16" s="51">
        <f t="shared" si="2"/>
        <v>44.000000000000007</v>
      </c>
      <c r="AK16" s="51">
        <v>1</v>
      </c>
      <c r="AL16" s="51">
        <v>1</v>
      </c>
      <c r="AM16" s="51">
        <v>1</v>
      </c>
      <c r="AN16" s="51">
        <v>1</v>
      </c>
      <c r="AO16" s="51">
        <v>0</v>
      </c>
    </row>
    <row r="17" spans="1:41" s="57" customFormat="1" x14ac:dyDescent="0.25">
      <c r="A17" s="33" t="s">
        <v>98</v>
      </c>
      <c r="B17" s="58">
        <v>0.53</v>
      </c>
      <c r="C17" s="46"/>
      <c r="D17" s="39"/>
      <c r="E17" s="39"/>
      <c r="J17" s="48">
        <v>12</v>
      </c>
      <c r="K17" s="48">
        <v>-49</v>
      </c>
      <c r="L17" s="49" t="s">
        <v>65</v>
      </c>
      <c r="M17" s="50" t="s">
        <v>65</v>
      </c>
      <c r="N17" s="51">
        <v>9.3000000000000007</v>
      </c>
      <c r="O17" s="52">
        <v>150</v>
      </c>
      <c r="P17" s="52">
        <v>0</v>
      </c>
      <c r="Q17" s="51">
        <v>0</v>
      </c>
      <c r="R17" s="51">
        <f t="shared" si="6"/>
        <v>-5</v>
      </c>
      <c r="S17" s="51">
        <v>0.8</v>
      </c>
      <c r="T17" s="51">
        <v>0</v>
      </c>
      <c r="U17" s="53">
        <v>1.0999999999999999E-2</v>
      </c>
      <c r="V17" s="53">
        <v>0</v>
      </c>
      <c r="W17" s="51">
        <v>0.5</v>
      </c>
      <c r="X17" s="51">
        <v>15000</v>
      </c>
      <c r="Y17" s="51">
        <v>0</v>
      </c>
      <c r="Z17" s="51" t="e">
        <f t="shared" si="0"/>
        <v>#N/A</v>
      </c>
      <c r="AA17" s="54">
        <v>1</v>
      </c>
      <c r="AB17" s="51" t="e">
        <f t="shared" si="1"/>
        <v>#N/A</v>
      </c>
      <c r="AC17" s="52">
        <v>300000</v>
      </c>
      <c r="AD17" s="52">
        <v>0</v>
      </c>
      <c r="AE17" s="52">
        <v>0.46</v>
      </c>
      <c r="AF17" s="52">
        <v>0</v>
      </c>
      <c r="AG17" s="52">
        <v>0</v>
      </c>
      <c r="AH17" s="52">
        <v>0</v>
      </c>
      <c r="AI17" s="52">
        <v>0</v>
      </c>
      <c r="AJ17" s="51" t="e">
        <f t="shared" si="2"/>
        <v>#N/A</v>
      </c>
      <c r="AK17" s="51">
        <v>1</v>
      </c>
      <c r="AL17" s="51">
        <v>1</v>
      </c>
      <c r="AM17" s="51">
        <v>1</v>
      </c>
      <c r="AN17" s="51">
        <v>1</v>
      </c>
      <c r="AO17" s="51">
        <v>0</v>
      </c>
    </row>
    <row r="18" spans="1:41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1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I19" s="48"/>
      <c r="AJ19" s="48"/>
      <c r="AK19" s="48"/>
      <c r="AL19" s="48"/>
      <c r="AM19" s="48"/>
      <c r="AN19" s="48"/>
    </row>
    <row r="20" spans="1:41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I20" s="48"/>
      <c r="AJ20" s="48"/>
      <c r="AK20" s="48"/>
      <c r="AL20" s="48"/>
      <c r="AM20" s="48"/>
      <c r="AN20" s="48"/>
    </row>
    <row r="21" spans="1:41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I21" s="48"/>
      <c r="AJ21" s="48"/>
      <c r="AK21" s="48"/>
      <c r="AL21" s="48"/>
      <c r="AM21" s="48"/>
      <c r="AN21" s="48"/>
    </row>
    <row r="22" spans="1:41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I22" s="48"/>
      <c r="AJ22" s="48"/>
      <c r="AK22" s="48"/>
      <c r="AL22" s="48"/>
      <c r="AM22" s="48"/>
      <c r="AN22" s="48"/>
    </row>
    <row r="23" spans="1:41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I23" s="48"/>
      <c r="AJ23" s="48"/>
      <c r="AK23" s="48"/>
      <c r="AL23" s="48"/>
      <c r="AM23" s="48"/>
      <c r="AN23" s="48"/>
    </row>
    <row r="24" spans="1:41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I24" s="48"/>
      <c r="AJ24" s="48"/>
      <c r="AK24" s="48"/>
      <c r="AL24" s="48"/>
      <c r="AM24" s="48"/>
      <c r="AN24" s="48"/>
    </row>
    <row r="25" spans="1:41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I25" s="48"/>
      <c r="AJ25" s="48"/>
      <c r="AK25" s="48"/>
      <c r="AL25" s="48"/>
      <c r="AM25" s="48"/>
      <c r="AN25" s="48"/>
    </row>
    <row r="26" spans="1:41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I26" s="48"/>
      <c r="AJ26" s="48"/>
      <c r="AK26" s="48"/>
      <c r="AL26" s="48"/>
      <c r="AM26" s="48"/>
      <c r="AN26" s="48"/>
    </row>
    <row r="27" spans="1:41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I27" s="48"/>
      <c r="AJ27" s="48"/>
      <c r="AK27" s="48"/>
      <c r="AL27" s="48"/>
      <c r="AM27" s="48"/>
      <c r="AN27" s="48"/>
    </row>
    <row r="28" spans="1:41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I28" s="48"/>
      <c r="AJ28" s="48"/>
      <c r="AK28" s="48"/>
      <c r="AL28" s="48"/>
      <c r="AM28" s="48"/>
      <c r="AN28" s="48"/>
    </row>
    <row r="29" spans="1:41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I29" s="48"/>
      <c r="AJ29" s="48"/>
      <c r="AK29" s="48"/>
      <c r="AL29" s="48"/>
      <c r="AM29" s="48"/>
      <c r="AN29" s="48"/>
    </row>
    <row r="30" spans="1:41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I30" s="48"/>
      <c r="AJ30" s="48"/>
      <c r="AK30" s="48"/>
      <c r="AL30" s="48"/>
      <c r="AM30" s="48"/>
      <c r="AN30" s="48"/>
    </row>
    <row r="31" spans="1:41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I31" s="48"/>
      <c r="AJ31" s="48"/>
      <c r="AK31" s="48"/>
      <c r="AL31" s="48"/>
      <c r="AM31" s="48"/>
      <c r="AN31" s="48"/>
    </row>
    <row r="32" spans="1:41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I36" s="48"/>
      <c r="AJ36" s="48"/>
      <c r="AK36" s="48"/>
      <c r="AL36" s="48"/>
      <c r="AM36" s="48"/>
      <c r="AN36" s="48"/>
    </row>
    <row r="37" spans="12:40" x14ac:dyDescent="0.25">
      <c r="L37" s="49"/>
      <c r="AE37" s="48"/>
      <c r="AF37" s="48" t="s">
        <v>105</v>
      </c>
      <c r="AG37" s="48" t="s">
        <v>106</v>
      </c>
      <c r="AH37" s="48" t="s">
        <v>66</v>
      </c>
    </row>
    <row r="38" spans="12:40" x14ac:dyDescent="0.25">
      <c r="L38" s="49"/>
      <c r="AE38" s="33" t="s">
        <v>99</v>
      </c>
      <c r="AF38" s="33" t="s">
        <v>100</v>
      </c>
      <c r="AG38" s="33" t="s">
        <v>101</v>
      </c>
    </row>
    <row r="39" spans="12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9"/>
      <c r="AE41" s="33">
        <v>17</v>
      </c>
      <c r="AF41" s="33">
        <f t="shared" ref="AF41:AF44" si="7">AF40+3.8</f>
        <v>55.599999999999994</v>
      </c>
      <c r="AG41" s="33">
        <f t="shared" ref="AG41:AG43" si="8">AG40+200</f>
        <v>2300</v>
      </c>
      <c r="AH41" s="33">
        <f t="shared" ref="AH41:AH44" si="9">AH40+0.8</f>
        <v>9.6000000000000014</v>
      </c>
    </row>
    <row r="42" spans="12:40" x14ac:dyDescent="0.25">
      <c r="L42" s="49"/>
      <c r="AE42" s="33">
        <v>18</v>
      </c>
      <c r="AF42" s="33">
        <f t="shared" si="7"/>
        <v>59.399999999999991</v>
      </c>
      <c r="AG42" s="33">
        <f t="shared" si="8"/>
        <v>2500</v>
      </c>
      <c r="AH42" s="33">
        <f t="shared" si="9"/>
        <v>10.400000000000002</v>
      </c>
    </row>
    <row r="43" spans="12:40" x14ac:dyDescent="0.25">
      <c r="L43" s="49"/>
      <c r="AE43" s="33">
        <v>19</v>
      </c>
      <c r="AF43" s="33">
        <f t="shared" si="7"/>
        <v>63.199999999999989</v>
      </c>
      <c r="AG43" s="33">
        <f t="shared" si="8"/>
        <v>2700</v>
      </c>
      <c r="AH43" s="33">
        <f t="shared" si="9"/>
        <v>11.200000000000003</v>
      </c>
    </row>
    <row r="44" spans="12:40" x14ac:dyDescent="0.25">
      <c r="L44" s="49"/>
      <c r="AE44" s="33">
        <v>20</v>
      </c>
      <c r="AF44" s="33">
        <f t="shared" si="7"/>
        <v>66.999999999999986</v>
      </c>
      <c r="AG44" s="33">
        <f>AG43+200</f>
        <v>2900</v>
      </c>
      <c r="AH44" s="33">
        <f t="shared" si="9"/>
        <v>12.000000000000004</v>
      </c>
    </row>
    <row r="45" spans="12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9"/>
      <c r="AE46" s="33">
        <v>22</v>
      </c>
      <c r="AF46" s="33">
        <f t="shared" ref="AF46:AF49" si="10">AF45+2.8</f>
        <v>72.59999999999998</v>
      </c>
      <c r="AG46" s="33">
        <f t="shared" ref="AG46:AG48" si="11">AG45+380</f>
        <v>3660</v>
      </c>
      <c r="AH46" s="33">
        <f t="shared" ref="AH46:AH49" si="12">AH45+1.6</f>
        <v>15.200000000000003</v>
      </c>
    </row>
    <row r="47" spans="12:40" x14ac:dyDescent="0.25">
      <c r="L47" s="49"/>
      <c r="AE47" s="33">
        <v>23</v>
      </c>
      <c r="AF47" s="33">
        <f t="shared" si="10"/>
        <v>75.399999999999977</v>
      </c>
      <c r="AG47" s="33">
        <f t="shared" si="11"/>
        <v>4040</v>
      </c>
      <c r="AH47" s="33">
        <f t="shared" si="12"/>
        <v>16.800000000000004</v>
      </c>
    </row>
    <row r="48" spans="12:40" x14ac:dyDescent="0.25">
      <c r="L48" s="49"/>
      <c r="AE48" s="33">
        <v>24</v>
      </c>
      <c r="AF48" s="33">
        <f t="shared" si="10"/>
        <v>78.199999999999974</v>
      </c>
      <c r="AG48" s="33">
        <f t="shared" si="11"/>
        <v>4420</v>
      </c>
      <c r="AH48" s="33">
        <f t="shared" si="12"/>
        <v>18.400000000000006</v>
      </c>
    </row>
    <row r="49" spans="12:34" x14ac:dyDescent="0.25">
      <c r="L49" s="49"/>
      <c r="AE49" s="33">
        <v>25</v>
      </c>
      <c r="AF49" s="33">
        <f t="shared" si="10"/>
        <v>80.999999999999972</v>
      </c>
      <c r="AG49" s="33">
        <v>4800</v>
      </c>
      <c r="AH49" s="33">
        <f t="shared" si="12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3">AF50+3</f>
        <v>86.999999999999972</v>
      </c>
      <c r="AG51" s="33">
        <f t="shared" ref="AG51:AG54" si="14">AG50+960</f>
        <v>6720</v>
      </c>
      <c r="AH51" s="33">
        <f t="shared" ref="AH51:AH54" si="15">AH50+4</f>
        <v>28.000000000000007</v>
      </c>
    </row>
    <row r="52" spans="12:34" x14ac:dyDescent="0.25">
      <c r="L52" s="49"/>
      <c r="AE52" s="33">
        <v>28</v>
      </c>
      <c r="AF52" s="33">
        <f t="shared" si="13"/>
        <v>89.999999999999972</v>
      </c>
      <c r="AG52" s="33">
        <f t="shared" si="14"/>
        <v>7680</v>
      </c>
      <c r="AH52" s="33">
        <f t="shared" si="15"/>
        <v>32.000000000000007</v>
      </c>
    </row>
    <row r="53" spans="12:34" x14ac:dyDescent="0.25">
      <c r="L53" s="49"/>
      <c r="AE53" s="33">
        <v>29</v>
      </c>
      <c r="AF53" s="33">
        <f t="shared" si="13"/>
        <v>92.999999999999972</v>
      </c>
      <c r="AG53" s="33">
        <f t="shared" si="14"/>
        <v>8640</v>
      </c>
      <c r="AH53" s="33">
        <f t="shared" si="15"/>
        <v>36.000000000000007</v>
      </c>
    </row>
    <row r="54" spans="12:34" x14ac:dyDescent="0.25">
      <c r="L54" s="49"/>
      <c r="AE54" s="33">
        <v>30</v>
      </c>
      <c r="AF54" s="33">
        <f t="shared" si="13"/>
        <v>95.999999999999972</v>
      </c>
      <c r="AG54" s="33">
        <f t="shared" si="14"/>
        <v>9600</v>
      </c>
      <c r="AH54" s="33">
        <f t="shared" si="15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6">AF55+3.8</f>
        <v>103.59999999999997</v>
      </c>
      <c r="AG56" s="33">
        <f t="shared" ref="AG56:AG59" si="17">AG55+480</f>
        <v>10560</v>
      </c>
      <c r="AH56" s="33">
        <f t="shared" ref="AH56:AH59" si="18">AH55+2</f>
        <v>44.000000000000007</v>
      </c>
    </row>
    <row r="57" spans="12:34" x14ac:dyDescent="0.25">
      <c r="L57" s="49"/>
      <c r="AE57" s="33">
        <v>33</v>
      </c>
      <c r="AF57" s="33">
        <f t="shared" si="16"/>
        <v>107.39999999999996</v>
      </c>
      <c r="AG57" s="33">
        <f t="shared" si="17"/>
        <v>11040</v>
      </c>
      <c r="AH57" s="33">
        <f t="shared" si="18"/>
        <v>46.000000000000007</v>
      </c>
    </row>
    <row r="58" spans="12:34" x14ac:dyDescent="0.25">
      <c r="L58" s="49"/>
      <c r="AE58" s="33">
        <v>34</v>
      </c>
      <c r="AF58" s="33">
        <f t="shared" si="16"/>
        <v>111.19999999999996</v>
      </c>
      <c r="AG58" s="33">
        <f t="shared" si="17"/>
        <v>11520</v>
      </c>
      <c r="AH58" s="33">
        <f t="shared" si="18"/>
        <v>48.000000000000007</v>
      </c>
    </row>
    <row r="59" spans="12:34" x14ac:dyDescent="0.25">
      <c r="L59" s="49"/>
      <c r="AE59" s="33">
        <v>35</v>
      </c>
      <c r="AF59" s="33">
        <f t="shared" si="16"/>
        <v>114.99999999999996</v>
      </c>
      <c r="AG59" s="33">
        <f t="shared" si="17"/>
        <v>12000</v>
      </c>
      <c r="AH59" s="33">
        <f t="shared" si="18"/>
        <v>50.000000000000007</v>
      </c>
    </row>
    <row r="60" spans="12:34" x14ac:dyDescent="0.25">
      <c r="L60" s="49"/>
      <c r="AE60" s="33">
        <v>36</v>
      </c>
    </row>
    <row r="61" spans="12:34" x14ac:dyDescent="0.25">
      <c r="L61" s="49"/>
      <c r="AE61" s="33">
        <v>37</v>
      </c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6:AN9">
    <cfRule type="expression" dxfId="1331" priority="432">
      <formula>$L6="API sand"</formula>
    </cfRule>
  </conditionalFormatting>
  <conditionalFormatting sqref="AK6:AL9 R18:S20 R29:S36 S21:S28 AD21:AD28 AB18:AB35">
    <cfRule type="expression" dxfId="1330" priority="431">
      <formula>$M6="API sand"</formula>
    </cfRule>
  </conditionalFormatting>
  <conditionalFormatting sqref="AK6:AL9 R18:T20 R29:T36 S21:T28 AD21:AD28 AB18:AB35">
    <cfRule type="expression" dxfId="1329" priority="430">
      <formula>$M6="API clay"</formula>
    </cfRule>
  </conditionalFormatting>
  <conditionalFormatting sqref="AM6:AN9 U18:W36">
    <cfRule type="expression" dxfId="1328" priority="427">
      <formula>$L6="Stiff clay w/o free water"</formula>
    </cfRule>
    <cfRule type="expression" dxfId="1327" priority="429">
      <formula>$L6="API clay"</formula>
    </cfRule>
  </conditionalFormatting>
  <conditionalFormatting sqref="AM6:AN9 U18:Y36">
    <cfRule type="expression" dxfId="1326" priority="428">
      <formula>$L6="Kirsch soft clay"</formula>
    </cfRule>
  </conditionalFormatting>
  <conditionalFormatting sqref="AM6:AN9 U18:Y36">
    <cfRule type="expression" dxfId="1325" priority="426">
      <formula>$L6="Kirsch stiff clay"</formula>
    </cfRule>
  </conditionalFormatting>
  <conditionalFormatting sqref="AM6:AN9">
    <cfRule type="expression" dxfId="1324" priority="425">
      <formula>$L6="Kirsch sand"</formula>
    </cfRule>
  </conditionalFormatting>
  <conditionalFormatting sqref="AM6:AN9 AC18:AI18 AC19:AD19 AI19">
    <cfRule type="expression" dxfId="1323" priority="424">
      <formula>$L6="Modified Weak rock"</formula>
    </cfRule>
  </conditionalFormatting>
  <conditionalFormatting sqref="AM6:AN9 U18:V36">
    <cfRule type="expression" dxfId="1322" priority="423">
      <formula>$L6="Reese stiff clay"</formula>
    </cfRule>
  </conditionalFormatting>
  <conditionalFormatting sqref="N18:N36 Q18:Q36 AM18:AN36">
    <cfRule type="expression" dxfId="1321" priority="422">
      <formula>$L18="API sand"</formula>
    </cfRule>
  </conditionalFormatting>
  <conditionalFormatting sqref="N18:N36 Z18:Z36 AB36 AJ18:AL36">
    <cfRule type="expression" dxfId="1320" priority="421">
      <formula>$M18="API sand"</formula>
    </cfRule>
  </conditionalFormatting>
  <conditionalFormatting sqref="Z36:AB36 AK18:AL36 N18:N36 Z18:AA35">
    <cfRule type="expression" dxfId="1319" priority="420">
      <formula>$M18="API clay"</formula>
    </cfRule>
  </conditionalFormatting>
  <conditionalFormatting sqref="N18:P18 AM18:AN36 N29:P36 N19:N28 P19:P28">
    <cfRule type="expression" dxfId="1318" priority="417">
      <formula>$L18="Stiff clay w/o free water"</formula>
    </cfRule>
    <cfRule type="expression" dxfId="1317" priority="419">
      <formula>$L18="API clay"</formula>
    </cfRule>
  </conditionalFormatting>
  <conditionalFormatting sqref="N18:P18 AM18:AN36 N29:P36 N19:N28 P19:P28">
    <cfRule type="expression" dxfId="1316" priority="418">
      <formula>$L18="Kirsch soft clay"</formula>
    </cfRule>
  </conditionalFormatting>
  <conditionalFormatting sqref="N18:P18 AM18:AN36 N29:P36 N19:N28 P19:P28">
    <cfRule type="expression" dxfId="1315" priority="416">
      <formula>$L18="Kirsch stiff clay"</formula>
    </cfRule>
  </conditionalFormatting>
  <conditionalFormatting sqref="N18:N36 Q18:Q36 X18:Y36 AM18:AN36">
    <cfRule type="expression" dxfId="1314" priority="415">
      <formula>$L18="Kirsch sand"</formula>
    </cfRule>
  </conditionalFormatting>
  <conditionalFormatting sqref="N18:N36 AM18:AN36 AC20:AD36 AI20:AI36">
    <cfRule type="expression" dxfId="1313" priority="414">
      <formula>$L18="Modified Weak rock"</formula>
    </cfRule>
  </conditionalFormatting>
  <conditionalFormatting sqref="N18:P18 AM18:AN36 N29:P36 N19:N28 P19:P28">
    <cfRule type="expression" dxfId="1312" priority="413">
      <formula>$L18="Reese stiff clay"</formula>
    </cfRule>
  </conditionalFormatting>
  <conditionalFormatting sqref="AM6:AN9">
    <cfRule type="expression" dxfId="1311" priority="412">
      <formula>$L6="PISA clay"</formula>
    </cfRule>
  </conditionalFormatting>
  <conditionalFormatting sqref="AM6:AN9">
    <cfRule type="expression" dxfId="1310" priority="411">
      <formula>$L6="PISA sand"</formula>
    </cfRule>
  </conditionalFormatting>
  <conditionalFormatting sqref="O19:O21">
    <cfRule type="expression" dxfId="1309" priority="400">
      <formula>$L19="API sand"</formula>
    </cfRule>
  </conditionalFormatting>
  <conditionalFormatting sqref="O19:O21">
    <cfRule type="expression" dxfId="1308" priority="399">
      <formula>$L19="Kirsch sand"</formula>
    </cfRule>
  </conditionalFormatting>
  <conditionalFormatting sqref="O22:O28">
    <cfRule type="expression" dxfId="1307" priority="398">
      <formula>$L22="API sand"</formula>
    </cfRule>
  </conditionalFormatting>
  <conditionalFormatting sqref="O22:O28">
    <cfRule type="expression" dxfId="1306" priority="397">
      <formula>$L22="Kirsch sand"</formula>
    </cfRule>
  </conditionalFormatting>
  <conditionalFormatting sqref="N6:N9 Q6:Q9 S9:T9 W9:Y9">
    <cfRule type="expression" dxfId="1305" priority="396">
      <formula>$L6="API sand"</formula>
    </cfRule>
  </conditionalFormatting>
  <conditionalFormatting sqref="N6:N9">
    <cfRule type="expression" dxfId="1304" priority="395">
      <formula>$M6="API sand"</formula>
    </cfRule>
  </conditionalFormatting>
  <conditionalFormatting sqref="N6:N9">
    <cfRule type="expression" dxfId="1303" priority="394">
      <formula>$M6="API clay"</formula>
    </cfRule>
  </conditionalFormatting>
  <conditionalFormatting sqref="N6:P9">
    <cfRule type="expression" dxfId="1302" priority="391">
      <formula>$L6="Stiff clay w/o free water"</formula>
    </cfRule>
    <cfRule type="expression" dxfId="1301" priority="393">
      <formula>$L6="API clay"</formula>
    </cfRule>
  </conditionalFormatting>
  <conditionalFormatting sqref="N6:P9">
    <cfRule type="expression" dxfId="1300" priority="392">
      <formula>$L6="Kirsch soft clay"</formula>
    </cfRule>
  </conditionalFormatting>
  <conditionalFormatting sqref="N6:P9">
    <cfRule type="expression" dxfId="1299" priority="390">
      <formula>$L6="Kirsch stiff clay"</formula>
    </cfRule>
  </conditionalFormatting>
  <conditionalFormatting sqref="N6:N9 Q6:Q9 S9:T9 W9:Y9">
    <cfRule type="expression" dxfId="1298" priority="389">
      <formula>$L6="Kirsch sand"</formula>
    </cfRule>
  </conditionalFormatting>
  <conditionalFormatting sqref="N6:N9">
    <cfRule type="expression" dxfId="1297" priority="388">
      <formula>$L6="Modified Weak rock"</formula>
    </cfRule>
  </conditionalFormatting>
  <conditionalFormatting sqref="N6:P9">
    <cfRule type="expression" dxfId="1296" priority="387">
      <formula>$L6="Reese stiff clay"</formula>
    </cfRule>
  </conditionalFormatting>
  <conditionalFormatting sqref="N6:P9">
    <cfRule type="expression" dxfId="1295" priority="386">
      <formula>$L6="PISA clay"</formula>
    </cfRule>
  </conditionalFormatting>
  <conditionalFormatting sqref="N6:N9">
    <cfRule type="expression" dxfId="1294" priority="385">
      <formula>$L6="PISA sand"</formula>
    </cfRule>
  </conditionalFormatting>
  <conditionalFormatting sqref="R6:R9 S6:T8 W6:Y8">
    <cfRule type="expression" dxfId="1293" priority="384">
      <formula>$L6="API sand"</formula>
    </cfRule>
  </conditionalFormatting>
  <conditionalFormatting sqref="R6:R9 S6:T8 W6:Y8">
    <cfRule type="expression" dxfId="1292" priority="383">
      <formula>$L6="Kirsch sand"</formula>
    </cfRule>
  </conditionalFormatting>
  <conditionalFormatting sqref="AC6:AI9">
    <cfRule type="expression" dxfId="1291" priority="374">
      <formula>$L6="Stiff clay w/o free water"</formula>
    </cfRule>
    <cfRule type="expression" dxfId="1290" priority="376">
      <formula>$L6="API clay"</formula>
    </cfRule>
  </conditionalFormatting>
  <conditionalFormatting sqref="AC6:AI9">
    <cfRule type="expression" dxfId="1289" priority="375">
      <formula>$L6="Kirsch soft clay"</formula>
    </cfRule>
  </conditionalFormatting>
  <conditionalFormatting sqref="AC6:AI9">
    <cfRule type="expression" dxfId="1288" priority="373">
      <formula>$L6="Kirsch stiff clay"</formula>
    </cfRule>
  </conditionalFormatting>
  <conditionalFormatting sqref="AC6:AI9">
    <cfRule type="expression" dxfId="1287" priority="372">
      <formula>$L6="Reese stiff clay"</formula>
    </cfRule>
  </conditionalFormatting>
  <conditionalFormatting sqref="AC6:AI9">
    <cfRule type="expression" dxfId="1286" priority="371">
      <formula>$L6="PISA clay"</formula>
    </cfRule>
  </conditionalFormatting>
  <conditionalFormatting sqref="AA6:AA9">
    <cfRule type="expression" dxfId="1285" priority="368">
      <formula>$L6="Stiff clay w/o free water"</formula>
    </cfRule>
    <cfRule type="expression" dxfId="1284" priority="370">
      <formula>$L6="API clay"</formula>
    </cfRule>
  </conditionalFormatting>
  <conditionalFormatting sqref="AA6:AA9">
    <cfRule type="expression" dxfId="1283" priority="369">
      <formula>$L6="Kirsch soft clay"</formula>
    </cfRule>
  </conditionalFormatting>
  <conditionalFormatting sqref="AA6:AA9">
    <cfRule type="expression" dxfId="1282" priority="367">
      <formula>$L6="Kirsch stiff clay"</formula>
    </cfRule>
  </conditionalFormatting>
  <conditionalFormatting sqref="AA6:AA9">
    <cfRule type="expression" dxfId="1281" priority="366">
      <formula>$L6="Reese stiff clay"</formula>
    </cfRule>
  </conditionalFormatting>
  <conditionalFormatting sqref="AA6:AA9">
    <cfRule type="expression" dxfId="1280" priority="365">
      <formula>$L6="PISA clay"</formula>
    </cfRule>
  </conditionalFormatting>
  <conditionalFormatting sqref="AM10:AN10">
    <cfRule type="expression" dxfId="1279" priority="312">
      <formula>$L10="API sand"</formula>
    </cfRule>
  </conditionalFormatting>
  <conditionalFormatting sqref="AK10:AL10">
    <cfRule type="expression" dxfId="1278" priority="311">
      <formula>$M10="API sand"</formula>
    </cfRule>
  </conditionalFormatting>
  <conditionalFormatting sqref="AK10:AL10">
    <cfRule type="expression" dxfId="1277" priority="310">
      <formula>$M10="API clay"</formula>
    </cfRule>
  </conditionalFormatting>
  <conditionalFormatting sqref="AM10:AN10">
    <cfRule type="expression" dxfId="1276" priority="307">
      <formula>$L10="Stiff clay w/o free water"</formula>
    </cfRule>
    <cfRule type="expression" dxfId="1275" priority="309">
      <formula>$L10="API clay"</formula>
    </cfRule>
  </conditionalFormatting>
  <conditionalFormatting sqref="AM10:AN10">
    <cfRule type="expression" dxfId="1274" priority="308">
      <formula>$L10="Kirsch soft clay"</formula>
    </cfRule>
  </conditionalFormatting>
  <conditionalFormatting sqref="AM10:AN10">
    <cfRule type="expression" dxfId="1273" priority="306">
      <formula>$L10="Kirsch stiff clay"</formula>
    </cfRule>
  </conditionalFormatting>
  <conditionalFormatting sqref="AM10:AN10">
    <cfRule type="expression" dxfId="1272" priority="305">
      <formula>$L10="Kirsch sand"</formula>
    </cfRule>
  </conditionalFormatting>
  <conditionalFormatting sqref="AM10:AN10">
    <cfRule type="expression" dxfId="1271" priority="304">
      <formula>$L10="Modified Weak rock"</formula>
    </cfRule>
  </conditionalFormatting>
  <conditionalFormatting sqref="AM10:AN10">
    <cfRule type="expression" dxfId="1270" priority="303">
      <formula>$L10="Reese stiff clay"</formula>
    </cfRule>
  </conditionalFormatting>
  <conditionalFormatting sqref="AM10:AN10">
    <cfRule type="expression" dxfId="1269" priority="302">
      <formula>$L10="PISA clay"</formula>
    </cfRule>
  </conditionalFormatting>
  <conditionalFormatting sqref="AM10:AN10">
    <cfRule type="expression" dxfId="1268" priority="301">
      <formula>$L10="PISA sand"</formula>
    </cfRule>
  </conditionalFormatting>
  <conditionalFormatting sqref="N10 Q10 S10:T10 W10 Y10">
    <cfRule type="expression" dxfId="1267" priority="300">
      <formula>$L10="API sand"</formula>
    </cfRule>
  </conditionalFormatting>
  <conditionalFormatting sqref="N10">
    <cfRule type="expression" dxfId="1266" priority="299">
      <formula>$M10="API sand"</formula>
    </cfRule>
  </conditionalFormatting>
  <conditionalFormatting sqref="N10">
    <cfRule type="expression" dxfId="1265" priority="298">
      <formula>$M10="API clay"</formula>
    </cfRule>
  </conditionalFormatting>
  <conditionalFormatting sqref="N10:P10">
    <cfRule type="expression" dxfId="1264" priority="295">
      <formula>$L10="Stiff clay w/o free water"</formula>
    </cfRule>
    <cfRule type="expression" dxfId="1263" priority="297">
      <formula>$L10="API clay"</formula>
    </cfRule>
  </conditionalFormatting>
  <conditionalFormatting sqref="N10:P10">
    <cfRule type="expression" dxfId="1262" priority="296">
      <formula>$L10="Kirsch soft clay"</formula>
    </cfRule>
  </conditionalFormatting>
  <conditionalFormatting sqref="N10:P10">
    <cfRule type="expression" dxfId="1261" priority="294">
      <formula>$L10="Kirsch stiff clay"</formula>
    </cfRule>
  </conditionalFormatting>
  <conditionalFormatting sqref="N10 Q10 S10:T10 W10 Y10">
    <cfRule type="expression" dxfId="1260" priority="293">
      <formula>$L10="Kirsch sand"</formula>
    </cfRule>
  </conditionalFormatting>
  <conditionalFormatting sqref="N10">
    <cfRule type="expression" dxfId="1259" priority="292">
      <formula>$L10="Modified Weak rock"</formula>
    </cfRule>
  </conditionalFormatting>
  <conditionalFormatting sqref="N10:P10">
    <cfRule type="expression" dxfId="1258" priority="291">
      <formula>$L10="Reese stiff clay"</formula>
    </cfRule>
  </conditionalFormatting>
  <conditionalFormatting sqref="N10:P10">
    <cfRule type="expression" dxfId="1257" priority="290">
      <formula>$L10="PISA clay"</formula>
    </cfRule>
  </conditionalFormatting>
  <conditionalFormatting sqref="N10">
    <cfRule type="expression" dxfId="1256" priority="289">
      <formula>$L10="PISA sand"</formula>
    </cfRule>
  </conditionalFormatting>
  <conditionalFormatting sqref="R10">
    <cfRule type="expression" dxfId="1255" priority="288">
      <formula>$L10="API sand"</formula>
    </cfRule>
  </conditionalFormatting>
  <conditionalFormatting sqref="R10">
    <cfRule type="expression" dxfId="1254" priority="287">
      <formula>$L10="Kirsch sand"</formula>
    </cfRule>
  </conditionalFormatting>
  <conditionalFormatting sqref="AD10:AI10">
    <cfRule type="expression" dxfId="1253" priority="284">
      <formula>$L10="Stiff clay w/o free water"</formula>
    </cfRule>
    <cfRule type="expression" dxfId="1252" priority="286">
      <formula>$L10="API clay"</formula>
    </cfRule>
  </conditionalFormatting>
  <conditionalFormatting sqref="AD10:AI10">
    <cfRule type="expression" dxfId="1251" priority="285">
      <formula>$L10="Kirsch soft clay"</formula>
    </cfRule>
  </conditionalFormatting>
  <conditionalFormatting sqref="AD10:AI10">
    <cfRule type="expression" dxfId="1250" priority="283">
      <formula>$L10="Kirsch stiff clay"</formula>
    </cfRule>
  </conditionalFormatting>
  <conditionalFormatting sqref="AD10:AI10">
    <cfRule type="expression" dxfId="1249" priority="282">
      <formula>$L10="Reese stiff clay"</formula>
    </cfRule>
  </conditionalFormatting>
  <conditionalFormatting sqref="AD10:AI10">
    <cfRule type="expression" dxfId="1248" priority="281">
      <formula>$L10="PISA clay"</formula>
    </cfRule>
  </conditionalFormatting>
  <conditionalFormatting sqref="AA10">
    <cfRule type="expression" dxfId="1247" priority="278">
      <formula>$L10="Stiff clay w/o free water"</formula>
    </cfRule>
    <cfRule type="expression" dxfId="1246" priority="280">
      <formula>$L10="API clay"</formula>
    </cfRule>
  </conditionalFormatting>
  <conditionalFormatting sqref="AA10">
    <cfRule type="expression" dxfId="1245" priority="279">
      <formula>$L10="Kirsch soft clay"</formula>
    </cfRule>
  </conditionalFormatting>
  <conditionalFormatting sqref="AA10">
    <cfRule type="expression" dxfId="1244" priority="277">
      <formula>$L10="Kirsch stiff clay"</formula>
    </cfRule>
  </conditionalFormatting>
  <conditionalFormatting sqref="AA10">
    <cfRule type="expression" dxfId="1243" priority="276">
      <formula>$L10="Reese stiff clay"</formula>
    </cfRule>
  </conditionalFormatting>
  <conditionalFormatting sqref="AA10">
    <cfRule type="expression" dxfId="1242" priority="275">
      <formula>$L10="PISA clay"</formula>
    </cfRule>
  </conditionalFormatting>
  <conditionalFormatting sqref="AC10">
    <cfRule type="expression" dxfId="1241" priority="270">
      <formula>$L10="Stiff clay w/o free water"</formula>
    </cfRule>
    <cfRule type="expression" dxfId="1240" priority="272">
      <formula>$L10="API clay"</formula>
    </cfRule>
  </conditionalFormatting>
  <conditionalFormatting sqref="AC10">
    <cfRule type="expression" dxfId="1239" priority="271">
      <formula>$L10="Kirsch soft clay"</formula>
    </cfRule>
  </conditionalFormatting>
  <conditionalFormatting sqref="AC10">
    <cfRule type="expression" dxfId="1238" priority="269">
      <formula>$L10="Kirsch stiff clay"</formula>
    </cfRule>
  </conditionalFormatting>
  <conditionalFormatting sqref="AC10">
    <cfRule type="expression" dxfId="1237" priority="268">
      <formula>$L10="Reese stiff clay"</formula>
    </cfRule>
  </conditionalFormatting>
  <conditionalFormatting sqref="AC10">
    <cfRule type="expression" dxfId="1236" priority="267">
      <formula>$L10="PISA clay"</formula>
    </cfRule>
  </conditionalFormatting>
  <conditionalFormatting sqref="X10">
    <cfRule type="expression" dxfId="1235" priority="266">
      <formula>$L10="API sand"</formula>
    </cfRule>
  </conditionalFormatting>
  <conditionalFormatting sqref="X10">
    <cfRule type="expression" dxfId="1234" priority="265">
      <formula>$L10="Kirsch sand"</formula>
    </cfRule>
  </conditionalFormatting>
  <conditionalFormatting sqref="Z6:Z10">
    <cfRule type="expression" dxfId="1233" priority="254">
      <formula>$L6="API sand"</formula>
    </cfRule>
  </conditionalFormatting>
  <conditionalFormatting sqref="Z6:Z10">
    <cfRule type="expression" dxfId="1232" priority="253">
      <formula>$L6="Kirsch sand"</formula>
    </cfRule>
  </conditionalFormatting>
  <conditionalFormatting sqref="AB6:AB10">
    <cfRule type="expression" dxfId="1231" priority="252">
      <formula>$L6="API sand"</formula>
    </cfRule>
  </conditionalFormatting>
  <conditionalFormatting sqref="AB6:AB10">
    <cfRule type="expression" dxfId="1230" priority="251">
      <formula>$L6="Kirsch sand"</formula>
    </cfRule>
  </conditionalFormatting>
  <conditionalFormatting sqref="AJ6:AJ10">
    <cfRule type="expression" dxfId="1229" priority="250">
      <formula>$L6="API sand"</formula>
    </cfRule>
  </conditionalFormatting>
  <conditionalFormatting sqref="AJ6:AJ10">
    <cfRule type="expression" dxfId="1228" priority="249">
      <formula>$L6="Kirsch sand"</formula>
    </cfRule>
  </conditionalFormatting>
  <conditionalFormatting sqref="AE37:AH37">
    <cfRule type="expression" dxfId="1227" priority="798">
      <formula>$L19="Modified Weak rock"</formula>
    </cfRule>
  </conditionalFormatting>
  <conditionalFormatting sqref="AM11:AN14">
    <cfRule type="expression" dxfId="1226" priority="248">
      <formula>$L11="API sand"</formula>
    </cfRule>
  </conditionalFormatting>
  <conditionalFormatting sqref="AK11:AL14">
    <cfRule type="expression" dxfId="1225" priority="247">
      <formula>$M11="API sand"</formula>
    </cfRule>
  </conditionalFormatting>
  <conditionalFormatting sqref="AK11:AL14">
    <cfRule type="expression" dxfId="1224" priority="246">
      <formula>$M11="API clay"</formula>
    </cfRule>
  </conditionalFormatting>
  <conditionalFormatting sqref="AM11:AN14">
    <cfRule type="expression" dxfId="1223" priority="243">
      <formula>$L11="Stiff clay w/o free water"</formula>
    </cfRule>
    <cfRule type="expression" dxfId="1222" priority="245">
      <formula>$L11="API clay"</formula>
    </cfRule>
  </conditionalFormatting>
  <conditionalFormatting sqref="AM11:AN14">
    <cfRule type="expression" dxfId="1221" priority="244">
      <formula>$L11="Kirsch soft clay"</formula>
    </cfRule>
  </conditionalFormatting>
  <conditionalFormatting sqref="AM11:AN14">
    <cfRule type="expression" dxfId="1220" priority="242">
      <formula>$L11="Kirsch stiff clay"</formula>
    </cfRule>
  </conditionalFormatting>
  <conditionalFormatting sqref="AM11:AN14">
    <cfRule type="expression" dxfId="1219" priority="241">
      <formula>$L11="Kirsch sand"</formula>
    </cfRule>
  </conditionalFormatting>
  <conditionalFormatting sqref="AM11:AN14">
    <cfRule type="expression" dxfId="1218" priority="240">
      <formula>$L11="Modified Weak rock"</formula>
    </cfRule>
  </conditionalFormatting>
  <conditionalFormatting sqref="AM11:AN14">
    <cfRule type="expression" dxfId="1217" priority="239">
      <formula>$L11="Reese stiff clay"</formula>
    </cfRule>
  </conditionalFormatting>
  <conditionalFormatting sqref="AM11:AN14">
    <cfRule type="expression" dxfId="1216" priority="238">
      <formula>$L11="PISA clay"</formula>
    </cfRule>
  </conditionalFormatting>
  <conditionalFormatting sqref="AM11:AN14">
    <cfRule type="expression" dxfId="1215" priority="237">
      <formula>$L11="PISA sand"</formula>
    </cfRule>
  </conditionalFormatting>
  <conditionalFormatting sqref="N11:N14 Q11:Q14 S14:T14 W14:Y14">
    <cfRule type="expression" dxfId="1214" priority="236">
      <formula>$L11="API sand"</formula>
    </cfRule>
  </conditionalFormatting>
  <conditionalFormatting sqref="N11:N14">
    <cfRule type="expression" dxfId="1213" priority="235">
      <formula>$M11="API sand"</formula>
    </cfRule>
  </conditionalFormatting>
  <conditionalFormatting sqref="N11:N14">
    <cfRule type="expression" dxfId="1212" priority="234">
      <formula>$M11="API clay"</formula>
    </cfRule>
  </conditionalFormatting>
  <conditionalFormatting sqref="N11:P14">
    <cfRule type="expression" dxfId="1211" priority="231">
      <formula>$L11="Stiff clay w/o free water"</formula>
    </cfRule>
    <cfRule type="expression" dxfId="1210" priority="233">
      <formula>$L11="API clay"</formula>
    </cfRule>
  </conditionalFormatting>
  <conditionalFormatting sqref="N11:P14">
    <cfRule type="expression" dxfId="1209" priority="232">
      <formula>$L11="Kirsch soft clay"</formula>
    </cfRule>
  </conditionalFormatting>
  <conditionalFormatting sqref="N11:P14">
    <cfRule type="expression" dxfId="1208" priority="230">
      <formula>$L11="Kirsch stiff clay"</formula>
    </cfRule>
  </conditionalFormatting>
  <conditionalFormatting sqref="N11:N14 Q11:Q14 S14:T14 W14:Y14">
    <cfRule type="expression" dxfId="1207" priority="229">
      <formula>$L11="Kirsch sand"</formula>
    </cfRule>
  </conditionalFormatting>
  <conditionalFormatting sqref="N11:N14">
    <cfRule type="expression" dxfId="1206" priority="228">
      <formula>$L11="Modified Weak rock"</formula>
    </cfRule>
  </conditionalFormatting>
  <conditionalFormatting sqref="N11:P14">
    <cfRule type="expression" dxfId="1205" priority="227">
      <formula>$L11="Reese stiff clay"</formula>
    </cfRule>
  </conditionalFormatting>
  <conditionalFormatting sqref="N11:P14">
    <cfRule type="expression" dxfId="1204" priority="226">
      <formula>$L11="PISA clay"</formula>
    </cfRule>
  </conditionalFormatting>
  <conditionalFormatting sqref="N11:N14">
    <cfRule type="expression" dxfId="1203" priority="225">
      <formula>$L11="PISA sand"</formula>
    </cfRule>
  </conditionalFormatting>
  <conditionalFormatting sqref="R11:R14 S11:T13 W11:Y13">
    <cfRule type="expression" dxfId="1202" priority="224">
      <formula>$L11="API sand"</formula>
    </cfRule>
  </conditionalFormatting>
  <conditionalFormatting sqref="R11:R14 S11:T13 W11:Y13">
    <cfRule type="expression" dxfId="1201" priority="223">
      <formula>$L11="Kirsch sand"</formula>
    </cfRule>
  </conditionalFormatting>
  <conditionalFormatting sqref="AC11:AI14">
    <cfRule type="expression" dxfId="1200" priority="220">
      <formula>$L11="Stiff clay w/o free water"</formula>
    </cfRule>
    <cfRule type="expression" dxfId="1199" priority="222">
      <formula>$L11="API clay"</formula>
    </cfRule>
  </conditionalFormatting>
  <conditionalFormatting sqref="AC11:AI14">
    <cfRule type="expression" dxfId="1198" priority="221">
      <formula>$L11="Kirsch soft clay"</formula>
    </cfRule>
  </conditionalFormatting>
  <conditionalFormatting sqref="AC11:AI14">
    <cfRule type="expression" dxfId="1197" priority="219">
      <formula>$L11="Kirsch stiff clay"</formula>
    </cfRule>
  </conditionalFormatting>
  <conditionalFormatting sqref="AC11:AI14">
    <cfRule type="expression" dxfId="1196" priority="218">
      <formula>$L11="Reese stiff clay"</formula>
    </cfRule>
  </conditionalFormatting>
  <conditionalFormatting sqref="AC11:AI14">
    <cfRule type="expression" dxfId="1195" priority="217">
      <formula>$L11="PISA clay"</formula>
    </cfRule>
  </conditionalFormatting>
  <conditionalFormatting sqref="AA11:AA14">
    <cfRule type="expression" dxfId="1194" priority="214">
      <formula>$L11="Stiff clay w/o free water"</formula>
    </cfRule>
    <cfRule type="expression" dxfId="1193" priority="216">
      <formula>$L11="API clay"</formula>
    </cfRule>
  </conditionalFormatting>
  <conditionalFormatting sqref="AA11:AA14">
    <cfRule type="expression" dxfId="1192" priority="215">
      <formula>$L11="Kirsch soft clay"</formula>
    </cfRule>
  </conditionalFormatting>
  <conditionalFormatting sqref="AA11:AA14">
    <cfRule type="expression" dxfId="1191" priority="213">
      <formula>$L11="Kirsch stiff clay"</formula>
    </cfRule>
  </conditionalFormatting>
  <conditionalFormatting sqref="AA11:AA14">
    <cfRule type="expression" dxfId="1190" priority="212">
      <formula>$L11="Reese stiff clay"</formula>
    </cfRule>
  </conditionalFormatting>
  <conditionalFormatting sqref="AA11:AA14">
    <cfRule type="expression" dxfId="1189" priority="211">
      <formula>$L11="PISA clay"</formula>
    </cfRule>
  </conditionalFormatting>
  <conditionalFormatting sqref="AM15:AN15">
    <cfRule type="expression" dxfId="1188" priority="208">
      <formula>$L15="API sand"</formula>
    </cfRule>
  </conditionalFormatting>
  <conditionalFormatting sqref="AK15:AL15">
    <cfRule type="expression" dxfId="1187" priority="207">
      <formula>$M15="API sand"</formula>
    </cfRule>
  </conditionalFormatting>
  <conditionalFormatting sqref="AK15:AL15">
    <cfRule type="expression" dxfId="1186" priority="206">
      <formula>$M15="API clay"</formula>
    </cfRule>
  </conditionalFormatting>
  <conditionalFormatting sqref="AM15:AN15">
    <cfRule type="expression" dxfId="1185" priority="203">
      <formula>$L15="Stiff clay w/o free water"</formula>
    </cfRule>
    <cfRule type="expression" dxfId="1184" priority="205">
      <formula>$L15="API clay"</formula>
    </cfRule>
  </conditionalFormatting>
  <conditionalFormatting sqref="AM15:AN15">
    <cfRule type="expression" dxfId="1183" priority="204">
      <formula>$L15="Kirsch soft clay"</formula>
    </cfRule>
  </conditionalFormatting>
  <conditionalFormatting sqref="AM15:AN15">
    <cfRule type="expression" dxfId="1182" priority="202">
      <formula>$L15="Kirsch stiff clay"</formula>
    </cfRule>
  </conditionalFormatting>
  <conditionalFormatting sqref="AM15:AN15">
    <cfRule type="expression" dxfId="1181" priority="201">
      <formula>$L15="Kirsch sand"</formula>
    </cfRule>
  </conditionalFormatting>
  <conditionalFormatting sqref="AM15:AN15">
    <cfRule type="expression" dxfId="1180" priority="200">
      <formula>$L15="Modified Weak rock"</formula>
    </cfRule>
  </conditionalFormatting>
  <conditionalFormatting sqref="AM15:AN15">
    <cfRule type="expression" dxfId="1179" priority="199">
      <formula>$L15="Reese stiff clay"</formula>
    </cfRule>
  </conditionalFormatting>
  <conditionalFormatting sqref="AM15:AN15">
    <cfRule type="expression" dxfId="1178" priority="198">
      <formula>$L15="PISA clay"</formula>
    </cfRule>
  </conditionalFormatting>
  <conditionalFormatting sqref="AM15:AN15">
    <cfRule type="expression" dxfId="1177" priority="197">
      <formula>$L15="PISA sand"</formula>
    </cfRule>
  </conditionalFormatting>
  <conditionalFormatting sqref="N15 Q15 S15:T15 W15 Y15">
    <cfRule type="expression" dxfId="1176" priority="196">
      <formula>$L15="API sand"</formula>
    </cfRule>
  </conditionalFormatting>
  <conditionalFormatting sqref="N15">
    <cfRule type="expression" dxfId="1175" priority="195">
      <formula>$M15="API sand"</formula>
    </cfRule>
  </conditionalFormatting>
  <conditionalFormatting sqref="N15">
    <cfRule type="expression" dxfId="1174" priority="194">
      <formula>$M15="API clay"</formula>
    </cfRule>
  </conditionalFormatting>
  <conditionalFormatting sqref="N15:P15">
    <cfRule type="expression" dxfId="1173" priority="191">
      <formula>$L15="Stiff clay w/o free water"</formula>
    </cfRule>
    <cfRule type="expression" dxfId="1172" priority="193">
      <formula>$L15="API clay"</formula>
    </cfRule>
  </conditionalFormatting>
  <conditionalFormatting sqref="N15:P15">
    <cfRule type="expression" dxfId="1171" priority="192">
      <formula>$L15="Kirsch soft clay"</formula>
    </cfRule>
  </conditionalFormatting>
  <conditionalFormatting sqref="N15:P15">
    <cfRule type="expression" dxfId="1170" priority="190">
      <formula>$L15="Kirsch stiff clay"</formula>
    </cfRule>
  </conditionalFormatting>
  <conditionalFormatting sqref="N15 Q15 S15:T15 W15 Y15">
    <cfRule type="expression" dxfId="1169" priority="189">
      <formula>$L15="Kirsch sand"</formula>
    </cfRule>
  </conditionalFormatting>
  <conditionalFormatting sqref="N15">
    <cfRule type="expression" dxfId="1168" priority="188">
      <formula>$L15="Modified Weak rock"</formula>
    </cfRule>
  </conditionalFormatting>
  <conditionalFormatting sqref="N15:P15">
    <cfRule type="expression" dxfId="1167" priority="187">
      <formula>$L15="Reese stiff clay"</formula>
    </cfRule>
  </conditionalFormatting>
  <conditionalFormatting sqref="N15:P15">
    <cfRule type="expression" dxfId="1166" priority="186">
      <formula>$L15="PISA clay"</formula>
    </cfRule>
  </conditionalFormatting>
  <conditionalFormatting sqref="N15">
    <cfRule type="expression" dxfId="1165" priority="185">
      <formula>$L15="PISA sand"</formula>
    </cfRule>
  </conditionalFormatting>
  <conditionalFormatting sqref="R15">
    <cfRule type="expression" dxfId="1164" priority="184">
      <formula>$L15="API sand"</formula>
    </cfRule>
  </conditionalFormatting>
  <conditionalFormatting sqref="R15">
    <cfRule type="expression" dxfId="1163" priority="183">
      <formula>$L15="Kirsch sand"</formula>
    </cfRule>
  </conditionalFormatting>
  <conditionalFormatting sqref="AD15:AI15">
    <cfRule type="expression" dxfId="1162" priority="180">
      <formula>$L15="Stiff clay w/o free water"</formula>
    </cfRule>
    <cfRule type="expression" dxfId="1161" priority="182">
      <formula>$L15="API clay"</formula>
    </cfRule>
  </conditionalFormatting>
  <conditionalFormatting sqref="AD15:AI15">
    <cfRule type="expression" dxfId="1160" priority="181">
      <formula>$L15="Kirsch soft clay"</formula>
    </cfRule>
  </conditionalFormatting>
  <conditionalFormatting sqref="AD15:AI15">
    <cfRule type="expression" dxfId="1159" priority="179">
      <formula>$L15="Kirsch stiff clay"</formula>
    </cfRule>
  </conditionalFormatting>
  <conditionalFormatting sqref="AD15:AI15">
    <cfRule type="expression" dxfId="1158" priority="178">
      <formula>$L15="Reese stiff clay"</formula>
    </cfRule>
  </conditionalFormatting>
  <conditionalFormatting sqref="AD15:AI15">
    <cfRule type="expression" dxfId="1157" priority="177">
      <formula>$L15="PISA clay"</formula>
    </cfRule>
  </conditionalFormatting>
  <conditionalFormatting sqref="AA15">
    <cfRule type="expression" dxfId="1156" priority="174">
      <formula>$L15="Stiff clay w/o free water"</formula>
    </cfRule>
    <cfRule type="expression" dxfId="1155" priority="176">
      <formula>$L15="API clay"</formula>
    </cfRule>
  </conditionalFormatting>
  <conditionalFormatting sqref="AA15">
    <cfRule type="expression" dxfId="1154" priority="175">
      <formula>$L15="Kirsch soft clay"</formula>
    </cfRule>
  </conditionalFormatting>
  <conditionalFormatting sqref="AA15">
    <cfRule type="expression" dxfId="1153" priority="173">
      <formula>$L15="Kirsch stiff clay"</formula>
    </cfRule>
  </conditionalFormatting>
  <conditionalFormatting sqref="AA15">
    <cfRule type="expression" dxfId="1152" priority="172">
      <formula>$L15="Reese stiff clay"</formula>
    </cfRule>
  </conditionalFormatting>
  <conditionalFormatting sqref="AA15">
    <cfRule type="expression" dxfId="1151" priority="171">
      <formula>$L15="PISA clay"</formula>
    </cfRule>
  </conditionalFormatting>
  <conditionalFormatting sqref="AC15">
    <cfRule type="expression" dxfId="1150" priority="166">
      <formula>$L15="Stiff clay w/o free water"</formula>
    </cfRule>
    <cfRule type="expression" dxfId="1149" priority="168">
      <formula>$L15="API clay"</formula>
    </cfRule>
  </conditionalFormatting>
  <conditionalFormatting sqref="AC15">
    <cfRule type="expression" dxfId="1148" priority="167">
      <formula>$L15="Kirsch soft clay"</formula>
    </cfRule>
  </conditionalFormatting>
  <conditionalFormatting sqref="AC15">
    <cfRule type="expression" dxfId="1147" priority="165">
      <formula>$L15="Kirsch stiff clay"</formula>
    </cfRule>
  </conditionalFormatting>
  <conditionalFormatting sqref="AC15">
    <cfRule type="expression" dxfId="1146" priority="164">
      <formula>$L15="Reese stiff clay"</formula>
    </cfRule>
  </conditionalFormatting>
  <conditionalFormatting sqref="AC15">
    <cfRule type="expression" dxfId="1145" priority="163">
      <formula>$L15="PISA clay"</formula>
    </cfRule>
  </conditionalFormatting>
  <conditionalFormatting sqref="X15">
    <cfRule type="expression" dxfId="1144" priority="162">
      <formula>$L15="API sand"</formula>
    </cfRule>
  </conditionalFormatting>
  <conditionalFormatting sqref="X15">
    <cfRule type="expression" dxfId="1143" priority="161">
      <formula>$L15="Kirsch sand"</formula>
    </cfRule>
  </conditionalFormatting>
  <conditionalFormatting sqref="Z11:Z15">
    <cfRule type="expression" dxfId="1142" priority="152">
      <formula>$L11="API sand"</formula>
    </cfRule>
  </conditionalFormatting>
  <conditionalFormatting sqref="Z11:Z15">
    <cfRule type="expression" dxfId="1141" priority="151">
      <formula>$L11="Kirsch sand"</formula>
    </cfRule>
  </conditionalFormatting>
  <conditionalFormatting sqref="AB11:AB15">
    <cfRule type="expression" dxfId="1140" priority="150">
      <formula>$L11="API sand"</formula>
    </cfRule>
  </conditionalFormatting>
  <conditionalFormatting sqref="AB11:AB15">
    <cfRule type="expression" dxfId="1139" priority="149">
      <formula>$L11="Kirsch sand"</formula>
    </cfRule>
  </conditionalFormatting>
  <conditionalFormatting sqref="AJ11:AJ15">
    <cfRule type="expression" dxfId="1138" priority="148">
      <formula>$L11="API sand"</formula>
    </cfRule>
  </conditionalFormatting>
  <conditionalFormatting sqref="AJ11:AJ15">
    <cfRule type="expression" dxfId="1137" priority="147">
      <formula>$L11="Kirsch sand"</formula>
    </cfRule>
  </conditionalFormatting>
  <conditionalFormatting sqref="AM16:AN16">
    <cfRule type="expression" dxfId="1136" priority="146">
      <formula>$L16="API sand"</formula>
    </cfRule>
  </conditionalFormatting>
  <conditionalFormatting sqref="AK16:AL16">
    <cfRule type="expression" dxfId="1135" priority="145">
      <formula>$M16="API sand"</formula>
    </cfRule>
  </conditionalFormatting>
  <conditionalFormatting sqref="AK16:AL16">
    <cfRule type="expression" dxfId="1134" priority="144">
      <formula>$M16="API clay"</formula>
    </cfRule>
  </conditionalFormatting>
  <conditionalFormatting sqref="AM16:AN16">
    <cfRule type="expression" dxfId="1133" priority="141">
      <formula>$L16="Stiff clay w/o free water"</formula>
    </cfRule>
    <cfRule type="expression" dxfId="1132" priority="143">
      <formula>$L16="API clay"</formula>
    </cfRule>
  </conditionalFormatting>
  <conditionalFormatting sqref="AM16:AN16">
    <cfRule type="expression" dxfId="1131" priority="142">
      <formula>$L16="Kirsch soft clay"</formula>
    </cfRule>
  </conditionalFormatting>
  <conditionalFormatting sqref="AM16:AN16">
    <cfRule type="expression" dxfId="1130" priority="140">
      <formula>$L16="Kirsch stiff clay"</formula>
    </cfRule>
  </conditionalFormatting>
  <conditionalFormatting sqref="AM16:AN16">
    <cfRule type="expression" dxfId="1129" priority="139">
      <formula>$L16="Kirsch sand"</formula>
    </cfRule>
  </conditionalFormatting>
  <conditionalFormatting sqref="AM16:AN16">
    <cfRule type="expression" dxfId="1128" priority="138">
      <formula>$L16="Modified Weak rock"</formula>
    </cfRule>
  </conditionalFormatting>
  <conditionalFormatting sqref="AM16:AN16">
    <cfRule type="expression" dxfId="1127" priority="137">
      <formula>$L16="Reese stiff clay"</formula>
    </cfRule>
  </conditionalFormatting>
  <conditionalFormatting sqref="AM16:AN16">
    <cfRule type="expression" dxfId="1126" priority="136">
      <formula>$L16="PISA clay"</formula>
    </cfRule>
  </conditionalFormatting>
  <conditionalFormatting sqref="AM16:AN16">
    <cfRule type="expression" dxfId="1125" priority="135">
      <formula>$L16="PISA sand"</formula>
    </cfRule>
  </conditionalFormatting>
  <conditionalFormatting sqref="N16 Q16 S16:T16 W16:Y16">
    <cfRule type="expression" dxfId="1124" priority="134">
      <formula>$L16="API sand"</formula>
    </cfRule>
  </conditionalFormatting>
  <conditionalFormatting sqref="N16">
    <cfRule type="expression" dxfId="1123" priority="133">
      <formula>$M16="API sand"</formula>
    </cfRule>
  </conditionalFormatting>
  <conditionalFormatting sqref="N16">
    <cfRule type="expression" dxfId="1122" priority="132">
      <formula>$M16="API clay"</formula>
    </cfRule>
  </conditionalFormatting>
  <conditionalFormatting sqref="N16:P16">
    <cfRule type="expression" dxfId="1121" priority="129">
      <formula>$L16="Stiff clay w/o free water"</formula>
    </cfRule>
    <cfRule type="expression" dxfId="1120" priority="131">
      <formula>$L16="API clay"</formula>
    </cfRule>
  </conditionalFormatting>
  <conditionalFormatting sqref="N16:P16">
    <cfRule type="expression" dxfId="1119" priority="130">
      <formula>$L16="Kirsch soft clay"</formula>
    </cfRule>
  </conditionalFormatting>
  <conditionalFormatting sqref="N16:P16">
    <cfRule type="expression" dxfId="1118" priority="128">
      <formula>$L16="Kirsch stiff clay"</formula>
    </cfRule>
  </conditionalFormatting>
  <conditionalFormatting sqref="N16 Q16 S16:T16 W16:Y16">
    <cfRule type="expression" dxfId="1117" priority="127">
      <formula>$L16="Kirsch sand"</formula>
    </cfRule>
  </conditionalFormatting>
  <conditionalFormatting sqref="N16">
    <cfRule type="expression" dxfId="1116" priority="126">
      <formula>$L16="Modified Weak rock"</formula>
    </cfRule>
  </conditionalFormatting>
  <conditionalFormatting sqref="N16:P16">
    <cfRule type="expression" dxfId="1115" priority="125">
      <formula>$L16="Reese stiff clay"</formula>
    </cfRule>
  </conditionalFormatting>
  <conditionalFormatting sqref="N16:P16">
    <cfRule type="expression" dxfId="1114" priority="124">
      <formula>$L16="PISA clay"</formula>
    </cfRule>
  </conditionalFormatting>
  <conditionalFormatting sqref="N16">
    <cfRule type="expression" dxfId="1113" priority="123">
      <formula>$L16="PISA sand"</formula>
    </cfRule>
  </conditionalFormatting>
  <conditionalFormatting sqref="R16">
    <cfRule type="expression" dxfId="1112" priority="122">
      <formula>$L16="API sand"</formula>
    </cfRule>
  </conditionalFormatting>
  <conditionalFormatting sqref="R16">
    <cfRule type="expression" dxfId="1111" priority="121">
      <formula>$L16="Kirsch sand"</formula>
    </cfRule>
  </conditionalFormatting>
  <conditionalFormatting sqref="AC16:AI16">
    <cfRule type="expression" dxfId="1110" priority="118">
      <formula>$L16="Stiff clay w/o free water"</formula>
    </cfRule>
    <cfRule type="expression" dxfId="1109" priority="120">
      <formula>$L16="API clay"</formula>
    </cfRule>
  </conditionalFormatting>
  <conditionalFormatting sqref="AC16:AI16">
    <cfRule type="expression" dxfId="1108" priority="119">
      <formula>$L16="Kirsch soft clay"</formula>
    </cfRule>
  </conditionalFormatting>
  <conditionalFormatting sqref="AC16:AI16">
    <cfRule type="expression" dxfId="1107" priority="117">
      <formula>$L16="Kirsch stiff clay"</formula>
    </cfRule>
  </conditionalFormatting>
  <conditionalFormatting sqref="AC16:AI16">
    <cfRule type="expression" dxfId="1106" priority="116">
      <formula>$L16="Reese stiff clay"</formula>
    </cfRule>
  </conditionalFormatting>
  <conditionalFormatting sqref="AC16:AI16">
    <cfRule type="expression" dxfId="1105" priority="115">
      <formula>$L16="PISA clay"</formula>
    </cfRule>
  </conditionalFormatting>
  <conditionalFormatting sqref="AA16">
    <cfRule type="expression" dxfId="1104" priority="112">
      <formula>$L16="Stiff clay w/o free water"</formula>
    </cfRule>
    <cfRule type="expression" dxfId="1103" priority="114">
      <formula>$L16="API clay"</formula>
    </cfRule>
  </conditionalFormatting>
  <conditionalFormatting sqref="AA16">
    <cfRule type="expression" dxfId="1102" priority="113">
      <formula>$L16="Kirsch soft clay"</formula>
    </cfRule>
  </conditionalFormatting>
  <conditionalFormatting sqref="AA16">
    <cfRule type="expression" dxfId="1101" priority="111">
      <formula>$L16="Kirsch stiff clay"</formula>
    </cfRule>
  </conditionalFormatting>
  <conditionalFormatting sqref="AA16">
    <cfRule type="expression" dxfId="1100" priority="110">
      <formula>$L16="Reese stiff clay"</formula>
    </cfRule>
  </conditionalFormatting>
  <conditionalFormatting sqref="AA16">
    <cfRule type="expression" dxfId="1099" priority="109">
      <formula>$L16="PISA clay"</formula>
    </cfRule>
  </conditionalFormatting>
  <conditionalFormatting sqref="AM17:AN17">
    <cfRule type="expression" dxfId="1098" priority="106">
      <formula>$L17="API sand"</formula>
    </cfRule>
  </conditionalFormatting>
  <conditionalFormatting sqref="AK17:AL17">
    <cfRule type="expression" dxfId="1097" priority="105">
      <formula>$M17="API sand"</formula>
    </cfRule>
  </conditionalFormatting>
  <conditionalFormatting sqref="AK17:AL17">
    <cfRule type="expression" dxfId="1096" priority="104">
      <formula>$M17="API clay"</formula>
    </cfRule>
  </conditionalFormatting>
  <conditionalFormatting sqref="AM17:AN17">
    <cfRule type="expression" dxfId="1095" priority="101">
      <formula>$L17="Stiff clay w/o free water"</formula>
    </cfRule>
    <cfRule type="expression" dxfId="1094" priority="103">
      <formula>$L17="API clay"</formula>
    </cfRule>
  </conditionalFormatting>
  <conditionalFormatting sqref="AM17:AN17">
    <cfRule type="expression" dxfId="1093" priority="102">
      <formula>$L17="Kirsch soft clay"</formula>
    </cfRule>
  </conditionalFormatting>
  <conditionalFormatting sqref="AM17:AN17">
    <cfRule type="expression" dxfId="1092" priority="100">
      <formula>$L17="Kirsch stiff clay"</formula>
    </cfRule>
  </conditionalFormatting>
  <conditionalFormatting sqref="AM17:AN17">
    <cfRule type="expression" dxfId="1091" priority="99">
      <formula>$L17="Kirsch sand"</formula>
    </cfRule>
  </conditionalFormatting>
  <conditionalFormatting sqref="AM17:AN17">
    <cfRule type="expression" dxfId="1090" priority="98">
      <formula>$L17="Modified Weak rock"</formula>
    </cfRule>
  </conditionalFormatting>
  <conditionalFormatting sqref="AM17:AN17">
    <cfRule type="expression" dxfId="1089" priority="97">
      <formula>$L17="Reese stiff clay"</formula>
    </cfRule>
  </conditionalFormatting>
  <conditionalFormatting sqref="AM17:AN17">
    <cfRule type="expression" dxfId="1088" priority="96">
      <formula>$L17="PISA clay"</formula>
    </cfRule>
  </conditionalFormatting>
  <conditionalFormatting sqref="AM17:AN17">
    <cfRule type="expression" dxfId="1087" priority="95">
      <formula>$L17="PISA sand"</formula>
    </cfRule>
  </conditionalFormatting>
  <conditionalFormatting sqref="N17 Q17 S17:T17 W17 Y17">
    <cfRule type="expression" dxfId="1086" priority="94">
      <formula>$L17="API sand"</formula>
    </cfRule>
  </conditionalFormatting>
  <conditionalFormatting sqref="N17">
    <cfRule type="expression" dxfId="1085" priority="93">
      <formula>$M17="API sand"</formula>
    </cfRule>
  </conditionalFormatting>
  <conditionalFormatting sqref="N17">
    <cfRule type="expression" dxfId="1084" priority="92">
      <formula>$M17="API clay"</formula>
    </cfRule>
  </conditionalFormatting>
  <conditionalFormatting sqref="N17:P17">
    <cfRule type="expression" dxfId="1083" priority="89">
      <formula>$L17="Stiff clay w/o free water"</formula>
    </cfRule>
    <cfRule type="expression" dxfId="1082" priority="91">
      <formula>$L17="API clay"</formula>
    </cfRule>
  </conditionalFormatting>
  <conditionalFormatting sqref="N17:P17">
    <cfRule type="expression" dxfId="1081" priority="90">
      <formula>$L17="Kirsch soft clay"</formula>
    </cfRule>
  </conditionalFormatting>
  <conditionalFormatting sqref="N17:P17">
    <cfRule type="expression" dxfId="1080" priority="88">
      <formula>$L17="Kirsch stiff clay"</formula>
    </cfRule>
  </conditionalFormatting>
  <conditionalFormatting sqref="N17 Q17 S17:T17 W17 Y17">
    <cfRule type="expression" dxfId="1079" priority="87">
      <formula>$L17="Kirsch sand"</formula>
    </cfRule>
  </conditionalFormatting>
  <conditionalFormatting sqref="N17">
    <cfRule type="expression" dxfId="1078" priority="86">
      <formula>$L17="Modified Weak rock"</formula>
    </cfRule>
  </conditionalFormatting>
  <conditionalFormatting sqref="N17:P17">
    <cfRule type="expression" dxfId="1077" priority="85">
      <formula>$L17="Reese stiff clay"</formula>
    </cfRule>
  </conditionalFormatting>
  <conditionalFormatting sqref="N17:P17">
    <cfRule type="expression" dxfId="1076" priority="84">
      <formula>$L17="PISA clay"</formula>
    </cfRule>
  </conditionalFormatting>
  <conditionalFormatting sqref="N17">
    <cfRule type="expression" dxfId="1075" priority="83">
      <formula>$L17="PISA sand"</formula>
    </cfRule>
  </conditionalFormatting>
  <conditionalFormatting sqref="R17">
    <cfRule type="expression" dxfId="1074" priority="82">
      <formula>$L17="API sand"</formula>
    </cfRule>
  </conditionalFormatting>
  <conditionalFormatting sqref="R17">
    <cfRule type="expression" dxfId="1073" priority="81">
      <formula>$L17="Kirsch sand"</formula>
    </cfRule>
  </conditionalFormatting>
  <conditionalFormatting sqref="AD17:AI17">
    <cfRule type="expression" dxfId="1072" priority="78">
      <formula>$L17="Stiff clay w/o free water"</formula>
    </cfRule>
    <cfRule type="expression" dxfId="1071" priority="80">
      <formula>$L17="API clay"</formula>
    </cfRule>
  </conditionalFormatting>
  <conditionalFormatting sqref="AD17:AI17">
    <cfRule type="expression" dxfId="1070" priority="79">
      <formula>$L17="Kirsch soft clay"</formula>
    </cfRule>
  </conditionalFormatting>
  <conditionalFormatting sqref="AD17:AI17">
    <cfRule type="expression" dxfId="1069" priority="77">
      <formula>$L17="Kirsch stiff clay"</formula>
    </cfRule>
  </conditionalFormatting>
  <conditionalFormatting sqref="AD17:AI17">
    <cfRule type="expression" dxfId="1068" priority="76">
      <formula>$L17="Reese stiff clay"</formula>
    </cfRule>
  </conditionalFormatting>
  <conditionalFormatting sqref="AD17:AI17">
    <cfRule type="expression" dxfId="1067" priority="75">
      <formula>$L17="PISA clay"</formula>
    </cfRule>
  </conditionalFormatting>
  <conditionalFormatting sqref="AA17">
    <cfRule type="expression" dxfId="1066" priority="72">
      <formula>$L17="Stiff clay w/o free water"</formula>
    </cfRule>
    <cfRule type="expression" dxfId="1065" priority="74">
      <formula>$L17="API clay"</formula>
    </cfRule>
  </conditionalFormatting>
  <conditionalFormatting sqref="AA17">
    <cfRule type="expression" dxfId="1064" priority="73">
      <formula>$L17="Kirsch soft clay"</formula>
    </cfRule>
  </conditionalFormatting>
  <conditionalFormatting sqref="AA17">
    <cfRule type="expression" dxfId="1063" priority="71">
      <formula>$L17="Kirsch stiff clay"</formula>
    </cfRule>
  </conditionalFormatting>
  <conditionalFormatting sqref="AA17">
    <cfRule type="expression" dxfId="1062" priority="70">
      <formula>$L17="Reese stiff clay"</formula>
    </cfRule>
  </conditionalFormatting>
  <conditionalFormatting sqref="AA17">
    <cfRule type="expression" dxfId="1061" priority="69">
      <formula>$L17="PISA clay"</formula>
    </cfRule>
  </conditionalFormatting>
  <conditionalFormatting sqref="AC17">
    <cfRule type="expression" dxfId="1060" priority="64">
      <formula>$L17="Stiff clay w/o free water"</formula>
    </cfRule>
    <cfRule type="expression" dxfId="1059" priority="66">
      <formula>$L17="API clay"</formula>
    </cfRule>
  </conditionalFormatting>
  <conditionalFormatting sqref="AC17">
    <cfRule type="expression" dxfId="1058" priority="65">
      <formula>$L17="Kirsch soft clay"</formula>
    </cfRule>
  </conditionalFormatting>
  <conditionalFormatting sqref="AC17">
    <cfRule type="expression" dxfId="1057" priority="63">
      <formula>$L17="Kirsch stiff clay"</formula>
    </cfRule>
  </conditionalFormatting>
  <conditionalFormatting sqref="AC17">
    <cfRule type="expression" dxfId="1056" priority="62">
      <formula>$L17="Reese stiff clay"</formula>
    </cfRule>
  </conditionalFormatting>
  <conditionalFormatting sqref="AC17">
    <cfRule type="expression" dxfId="1055" priority="61">
      <formula>$L17="PISA clay"</formula>
    </cfRule>
  </conditionalFormatting>
  <conditionalFormatting sqref="X17">
    <cfRule type="expression" dxfId="1054" priority="60">
      <formula>$L17="API sand"</formula>
    </cfRule>
  </conditionalFormatting>
  <conditionalFormatting sqref="X17">
    <cfRule type="expression" dxfId="1053" priority="59">
      <formula>$L17="Kirsch sand"</formula>
    </cfRule>
  </conditionalFormatting>
  <conditionalFormatting sqref="Z16:Z17">
    <cfRule type="expression" dxfId="1052" priority="54">
      <formula>$L16="API sand"</formula>
    </cfRule>
  </conditionalFormatting>
  <conditionalFormatting sqref="Z16:Z17">
    <cfRule type="expression" dxfId="1051" priority="53">
      <formula>$L16="Kirsch sand"</formula>
    </cfRule>
  </conditionalFormatting>
  <conditionalFormatting sqref="AB16:AB17">
    <cfRule type="expression" dxfId="1050" priority="52">
      <formula>$L16="API sand"</formula>
    </cfRule>
  </conditionalFormatting>
  <conditionalFormatting sqref="AB16:AB17">
    <cfRule type="expression" dxfId="1049" priority="51">
      <formula>$L16="Kirsch sand"</formula>
    </cfRule>
  </conditionalFormatting>
  <conditionalFormatting sqref="AJ16:AJ17">
    <cfRule type="expression" dxfId="1048" priority="50">
      <formula>$L16="API sand"</formula>
    </cfRule>
  </conditionalFormatting>
  <conditionalFormatting sqref="AJ16:AJ17">
    <cfRule type="expression" dxfId="1047" priority="49">
      <formula>$L16="Kirsch sand"</formula>
    </cfRule>
  </conditionalFormatting>
  <conditionalFormatting sqref="U6:V9">
    <cfRule type="expression" dxfId="1046" priority="46">
      <formula>$L6="Stiff clay w/o free water"</formula>
    </cfRule>
    <cfRule type="expression" dxfId="1045" priority="48">
      <formula>$L6="API clay"</formula>
    </cfRule>
  </conditionalFormatting>
  <conditionalFormatting sqref="U6:V9">
    <cfRule type="expression" dxfId="1044" priority="47">
      <formula>$L6="Kirsch soft clay"</formula>
    </cfRule>
  </conditionalFormatting>
  <conditionalFormatting sqref="U6:V9">
    <cfRule type="expression" dxfId="1043" priority="45">
      <formula>$L6="Kirsch stiff clay"</formula>
    </cfRule>
  </conditionalFormatting>
  <conditionalFormatting sqref="U6:V9">
    <cfRule type="expression" dxfId="1042" priority="44">
      <formula>$L6="Reese stiff clay"</formula>
    </cfRule>
  </conditionalFormatting>
  <conditionalFormatting sqref="U6:V9">
    <cfRule type="expression" dxfId="1041" priority="43">
      <formula>$L6="PISA clay"</formula>
    </cfRule>
  </conditionalFormatting>
  <conditionalFormatting sqref="U10:V10">
    <cfRule type="expression" dxfId="1040" priority="40">
      <formula>$L10="Stiff clay w/o free water"</formula>
    </cfRule>
    <cfRule type="expression" dxfId="1039" priority="42">
      <formula>$L10="API clay"</formula>
    </cfRule>
  </conditionalFormatting>
  <conditionalFormatting sqref="U10:V10">
    <cfRule type="expression" dxfId="1038" priority="41">
      <formula>$L10="Kirsch soft clay"</formula>
    </cfRule>
  </conditionalFormatting>
  <conditionalFormatting sqref="U10:V10">
    <cfRule type="expression" dxfId="1037" priority="39">
      <formula>$L10="Kirsch stiff clay"</formula>
    </cfRule>
  </conditionalFormatting>
  <conditionalFormatting sqref="U10:V10">
    <cfRule type="expression" dxfId="1036" priority="38">
      <formula>$L10="Reese stiff clay"</formula>
    </cfRule>
  </conditionalFormatting>
  <conditionalFormatting sqref="U10:V10">
    <cfRule type="expression" dxfId="1035" priority="37">
      <formula>$L10="PISA clay"</formula>
    </cfRule>
  </conditionalFormatting>
  <conditionalFormatting sqref="U11:V14">
    <cfRule type="expression" dxfId="1034" priority="34">
      <formula>$L11="Stiff clay w/o free water"</formula>
    </cfRule>
    <cfRule type="expression" dxfId="1033" priority="36">
      <formula>$L11="API clay"</formula>
    </cfRule>
  </conditionalFormatting>
  <conditionalFormatting sqref="U11:V14">
    <cfRule type="expression" dxfId="1032" priority="35">
      <formula>$L11="Kirsch soft clay"</formula>
    </cfRule>
  </conditionalFormatting>
  <conditionalFormatting sqref="U11:V14">
    <cfRule type="expression" dxfId="1031" priority="33">
      <formula>$L11="Kirsch stiff clay"</formula>
    </cfRule>
  </conditionalFormatting>
  <conditionalFormatting sqref="U11:V14">
    <cfRule type="expression" dxfId="1030" priority="32">
      <formula>$L11="Reese stiff clay"</formula>
    </cfRule>
  </conditionalFormatting>
  <conditionalFormatting sqref="U11:V14">
    <cfRule type="expression" dxfId="1029" priority="31">
      <formula>$L11="PISA clay"</formula>
    </cfRule>
  </conditionalFormatting>
  <conditionalFormatting sqref="U15:V15">
    <cfRule type="expression" dxfId="1028" priority="28">
      <formula>$L15="Stiff clay w/o free water"</formula>
    </cfRule>
    <cfRule type="expression" dxfId="1027" priority="30">
      <formula>$L15="API clay"</formula>
    </cfRule>
  </conditionalFormatting>
  <conditionalFormatting sqref="U15:V15">
    <cfRule type="expression" dxfId="1026" priority="29">
      <formula>$L15="Kirsch soft clay"</formula>
    </cfRule>
  </conditionalFormatting>
  <conditionalFormatting sqref="U15:V15">
    <cfRule type="expression" dxfId="1025" priority="27">
      <formula>$L15="Kirsch stiff clay"</formula>
    </cfRule>
  </conditionalFormatting>
  <conditionalFormatting sqref="U15:V15">
    <cfRule type="expression" dxfId="1024" priority="26">
      <formula>$L15="Reese stiff clay"</formula>
    </cfRule>
  </conditionalFormatting>
  <conditionalFormatting sqref="U15:V15">
    <cfRule type="expression" dxfId="1023" priority="25">
      <formula>$L15="PISA clay"</formula>
    </cfRule>
  </conditionalFormatting>
  <conditionalFormatting sqref="U16:V16">
    <cfRule type="expression" dxfId="1022" priority="22">
      <formula>$L16="Stiff clay w/o free water"</formula>
    </cfRule>
    <cfRule type="expression" dxfId="1021" priority="24">
      <formula>$L16="API clay"</formula>
    </cfRule>
  </conditionalFormatting>
  <conditionalFormatting sqref="U16:V16">
    <cfRule type="expression" dxfId="1020" priority="23">
      <formula>$L16="Kirsch soft clay"</formula>
    </cfRule>
  </conditionalFormatting>
  <conditionalFormatting sqref="U16:V16">
    <cfRule type="expression" dxfId="1019" priority="21">
      <formula>$L16="Kirsch stiff clay"</formula>
    </cfRule>
  </conditionalFormatting>
  <conditionalFormatting sqref="U16:V16">
    <cfRule type="expression" dxfId="1018" priority="20">
      <formula>$L16="Reese stiff clay"</formula>
    </cfRule>
  </conditionalFormatting>
  <conditionalFormatting sqref="U16:V16">
    <cfRule type="expression" dxfId="1017" priority="19">
      <formula>$L16="PISA clay"</formula>
    </cfRule>
  </conditionalFormatting>
  <conditionalFormatting sqref="U17:V17">
    <cfRule type="expression" dxfId="1016" priority="16">
      <formula>$L17="Stiff clay w/o free water"</formula>
    </cfRule>
    <cfRule type="expression" dxfId="1015" priority="18">
      <formula>$L17="API clay"</formula>
    </cfRule>
  </conditionalFormatting>
  <conditionalFormatting sqref="U17:V17">
    <cfRule type="expression" dxfId="1014" priority="17">
      <formula>$L17="Kirsch soft clay"</formula>
    </cfRule>
  </conditionalFormatting>
  <conditionalFormatting sqref="U17:V17">
    <cfRule type="expression" dxfId="1013" priority="15">
      <formula>$L17="Kirsch stiff clay"</formula>
    </cfRule>
  </conditionalFormatting>
  <conditionalFormatting sqref="U17:V17">
    <cfRule type="expression" dxfId="1012" priority="14">
      <formula>$L17="Reese stiff clay"</formula>
    </cfRule>
  </conditionalFormatting>
  <conditionalFormatting sqref="U17:V17">
    <cfRule type="expression" dxfId="1011" priority="13">
      <formula>$L17="PISA clay"</formula>
    </cfRule>
  </conditionalFormatting>
  <conditionalFormatting sqref="AO6:AO9">
    <cfRule type="expression" dxfId="1010" priority="12">
      <formula>$L6="API sand"</formula>
    </cfRule>
  </conditionalFormatting>
  <conditionalFormatting sqref="AO6:AO9">
    <cfRule type="expression" dxfId="1009" priority="11">
      <formula>$L6="Kirsch sand"</formula>
    </cfRule>
  </conditionalFormatting>
  <conditionalFormatting sqref="AO10">
    <cfRule type="expression" dxfId="1008" priority="10">
      <formula>$L10="API sand"</formula>
    </cfRule>
  </conditionalFormatting>
  <conditionalFormatting sqref="AO10">
    <cfRule type="expression" dxfId="1007" priority="9">
      <formula>$L10="Kirsch sand"</formula>
    </cfRule>
  </conditionalFormatting>
  <conditionalFormatting sqref="AO11:AO14">
    <cfRule type="expression" dxfId="1006" priority="8">
      <formula>$L11="API sand"</formula>
    </cfRule>
  </conditionalFormatting>
  <conditionalFormatting sqref="AO11:AO14">
    <cfRule type="expression" dxfId="1005" priority="7">
      <formula>$L11="Kirsch sand"</formula>
    </cfRule>
  </conditionalFormatting>
  <conditionalFormatting sqref="AO15">
    <cfRule type="expression" dxfId="1004" priority="6">
      <formula>$L15="API sand"</formula>
    </cfRule>
  </conditionalFormatting>
  <conditionalFormatting sqref="AO15">
    <cfRule type="expression" dxfId="1003" priority="5">
      <formula>$L15="Kirsch sand"</formula>
    </cfRule>
  </conditionalFormatting>
  <conditionalFormatting sqref="AO16">
    <cfRule type="expression" dxfId="1002" priority="4">
      <formula>$L16="API sand"</formula>
    </cfRule>
  </conditionalFormatting>
  <conditionalFormatting sqref="AO16">
    <cfRule type="expression" dxfId="1001" priority="3">
      <formula>$L16="Kirsch sand"</formula>
    </cfRule>
  </conditionalFormatting>
  <conditionalFormatting sqref="AO17">
    <cfRule type="expression" dxfId="1000" priority="2">
      <formula>$L17="API sand"</formula>
    </cfRule>
  </conditionalFormatting>
  <conditionalFormatting sqref="AO17">
    <cfRule type="expression" dxfId="999" priority="1">
      <formula>$L17="Kirsch sand"</formula>
    </cfRule>
  </conditionalFormatting>
  <dataValidations count="3">
    <dataValidation type="list" showInputMessage="1" showErrorMessage="1" sqref="M18:M36" xr:uid="{12A76174-1018-4F44-8B49-8E634C3D6B00}">
      <formula1>"',API sand,API clay"</formula1>
    </dataValidation>
    <dataValidation type="list" showInputMessage="1" showErrorMessage="1" sqref="M6:M17" xr:uid="{97438BB9-B7B2-4E54-89EF-010752EB7F39}">
      <formula1>"Zero soil,API sand,API clay"</formula1>
    </dataValidation>
    <dataValidation type="list" showInputMessage="1" showErrorMessage="1" sqref="L6:L255" xr:uid="{7FF3D7AC-446B-4F64-94BE-5F697464F16B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30EB-B911-4220-A9B1-9779E6DDDD95}">
  <dimension ref="A1:AO255"/>
  <sheetViews>
    <sheetView zoomScaleNormal="100" workbookViewId="0">
      <selection activeCell="I12" sqref="I12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L0GW01_LB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4"/>
      <c r="S3" s="84"/>
      <c r="T3" s="82"/>
      <c r="U3" s="84"/>
      <c r="V3" s="84"/>
      <c r="W3" s="82"/>
      <c r="X3" s="83" t="s">
        <v>112</v>
      </c>
      <c r="Y3" s="82"/>
      <c r="Z3" s="82"/>
      <c r="AA3" s="82"/>
      <c r="AB3" s="82"/>
      <c r="AC3" s="83" t="s">
        <v>113</v>
      </c>
      <c r="AD3" s="40"/>
      <c r="AE3" s="40"/>
      <c r="AF3" s="40"/>
      <c r="AG3" s="40"/>
      <c r="AH3" s="40"/>
      <c r="AI3" s="40"/>
      <c r="AJ3" s="82"/>
      <c r="AK3" s="82"/>
      <c r="AL3" s="82"/>
      <c r="AM3" s="82"/>
      <c r="AN3" s="82"/>
    </row>
    <row r="4" spans="1:41" s="42" customFormat="1" x14ac:dyDescent="0.25">
      <c r="A4" s="41" t="s">
        <v>60</v>
      </c>
      <c r="B4" s="42">
        <f>COUNTIF(J:J,"&gt;0")</f>
        <v>12</v>
      </c>
      <c r="C4" s="43" t="s">
        <v>58</v>
      </c>
      <c r="D4" s="44"/>
      <c r="F4" s="42" t="s">
        <v>40</v>
      </c>
      <c r="G4" s="45">
        <v>2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7.4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8.4</v>
      </c>
      <c r="O6" s="52">
        <v>0</v>
      </c>
      <c r="P6" s="52">
        <v>0</v>
      </c>
      <c r="Q6" s="51">
        <v>29</v>
      </c>
      <c r="R6" s="51">
        <f>Q6-5</f>
        <v>24</v>
      </c>
      <c r="S6" s="51">
        <v>0.8</v>
      </c>
      <c r="T6" s="51">
        <v>0</v>
      </c>
      <c r="U6" s="53">
        <v>0</v>
      </c>
      <c r="V6" s="53">
        <v>0</v>
      </c>
      <c r="W6" s="51">
        <v>0.5</v>
      </c>
      <c r="X6" s="51">
        <v>15000</v>
      </c>
      <c r="Y6" s="51">
        <v>0</v>
      </c>
      <c r="Z6" s="51">
        <f t="shared" ref="Z6:Z17" si="0">VLOOKUP(R6,$AE$39:$AF$59,2)</f>
        <v>78.199999999999974</v>
      </c>
      <c r="AA6" s="54">
        <v>1</v>
      </c>
      <c r="AB6" s="51">
        <f t="shared" ref="AB6:AB17" si="1">VLOOKUP(R6,$AE$39:$AG$59,3)</f>
        <v>4420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7" si="2">VLOOKUP(R6,$AE$39:$AH$59,4)</f>
        <v>18.400000000000006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-3.8</v>
      </c>
      <c r="L7" s="49" t="s">
        <v>65</v>
      </c>
      <c r="M7" s="50" t="s">
        <v>65</v>
      </c>
      <c r="N7" s="51">
        <v>6.1</v>
      </c>
      <c r="O7" s="52">
        <v>10</v>
      </c>
      <c r="P7" s="52">
        <v>1.1100000000000001</v>
      </c>
      <c r="Q7" s="51">
        <v>0</v>
      </c>
      <c r="R7" s="51">
        <f t="shared" ref="R7:R10" si="3">Q7-5</f>
        <v>-5</v>
      </c>
      <c r="S7" s="51">
        <v>0.8</v>
      </c>
      <c r="T7" s="51">
        <v>0</v>
      </c>
      <c r="U7" s="53">
        <v>2.3E-2</v>
      </c>
      <c r="V7" s="53">
        <v>0</v>
      </c>
      <c r="W7" s="51">
        <v>0.5</v>
      </c>
      <c r="X7" s="51">
        <v>5000</v>
      </c>
      <c r="Y7" s="51">
        <v>0</v>
      </c>
      <c r="Z7" s="51" t="e">
        <f t="shared" si="0"/>
        <v>#N/A</v>
      </c>
      <c r="AA7" s="54">
        <v>1</v>
      </c>
      <c r="AB7" s="51" t="e">
        <f t="shared" si="1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2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-11.9</v>
      </c>
      <c r="L8" s="49" t="s">
        <v>64</v>
      </c>
      <c r="M8" s="50" t="s">
        <v>64</v>
      </c>
      <c r="N8" s="51">
        <v>9.5</v>
      </c>
      <c r="O8" s="52">
        <v>0</v>
      </c>
      <c r="P8" s="52">
        <v>0</v>
      </c>
      <c r="Q8" s="51">
        <v>34</v>
      </c>
      <c r="R8" s="51">
        <f>Q8-5</f>
        <v>29</v>
      </c>
      <c r="S8" s="51">
        <v>0.8</v>
      </c>
      <c r="T8" s="51">
        <v>0</v>
      </c>
      <c r="U8" s="53">
        <v>0</v>
      </c>
      <c r="V8" s="53">
        <v>0</v>
      </c>
      <c r="W8" s="51">
        <v>0.5</v>
      </c>
      <c r="X8" s="51">
        <v>15000</v>
      </c>
      <c r="Y8" s="51">
        <v>0</v>
      </c>
      <c r="Z8" s="51">
        <f t="shared" si="0"/>
        <v>92.999999999999972</v>
      </c>
      <c r="AA8" s="54">
        <v>1</v>
      </c>
      <c r="AB8" s="51">
        <f t="shared" si="1"/>
        <v>8640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2"/>
        <v>36.000000000000007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50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-15.9</v>
      </c>
      <c r="L9" s="49" t="s">
        <v>65</v>
      </c>
      <c r="M9" s="50" t="s">
        <v>65</v>
      </c>
      <c r="N9" s="51">
        <v>8.5</v>
      </c>
      <c r="O9" s="52">
        <v>56</v>
      </c>
      <c r="P9" s="52">
        <v>0</v>
      </c>
      <c r="Q9" s="51">
        <v>0</v>
      </c>
      <c r="R9" s="51">
        <f t="shared" si="3"/>
        <v>-5</v>
      </c>
      <c r="S9" s="51">
        <v>0.8</v>
      </c>
      <c r="T9" s="51">
        <v>0</v>
      </c>
      <c r="U9" s="53">
        <v>1.7000000000000001E-2</v>
      </c>
      <c r="V9" s="53">
        <v>0</v>
      </c>
      <c r="W9" s="51">
        <v>0.5</v>
      </c>
      <c r="X9" s="51">
        <v>18000</v>
      </c>
      <c r="Y9" s="51">
        <v>0</v>
      </c>
      <c r="Z9" s="51" t="e">
        <f t="shared" si="0"/>
        <v>#N/A</v>
      </c>
      <c r="AA9" s="54">
        <v>1</v>
      </c>
      <c r="AB9" s="51" t="e">
        <f t="shared" si="1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2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-17.600000000000001</v>
      </c>
      <c r="L10" s="49" t="s">
        <v>65</v>
      </c>
      <c r="M10" s="50" t="s">
        <v>65</v>
      </c>
      <c r="N10" s="51">
        <v>8.6999999999999993</v>
      </c>
      <c r="O10" s="52">
        <v>72</v>
      </c>
      <c r="P10" s="52">
        <v>0</v>
      </c>
      <c r="Q10" s="51">
        <v>0</v>
      </c>
      <c r="R10" s="51">
        <f t="shared" si="3"/>
        <v>-5</v>
      </c>
      <c r="S10" s="51">
        <v>0.8</v>
      </c>
      <c r="T10" s="51">
        <v>0</v>
      </c>
      <c r="U10" s="53">
        <v>1.6E-2</v>
      </c>
      <c r="V10" s="53">
        <v>0</v>
      </c>
      <c r="W10" s="51">
        <v>0.5</v>
      </c>
      <c r="X10" s="51">
        <v>15000</v>
      </c>
      <c r="Y10" s="51">
        <v>0</v>
      </c>
      <c r="Z10" s="51" t="e">
        <f t="shared" si="0"/>
        <v>#N/A</v>
      </c>
      <c r="AA10" s="54">
        <v>1</v>
      </c>
      <c r="AB10" s="51" t="e">
        <f t="shared" si="1"/>
        <v>#N/A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 t="e">
        <f t="shared" si="2"/>
        <v>#N/A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-20.8</v>
      </c>
      <c r="L11" s="49" t="s">
        <v>65</v>
      </c>
      <c r="M11" s="50" t="s">
        <v>65</v>
      </c>
      <c r="N11" s="51">
        <v>9.1</v>
      </c>
      <c r="O11" s="52">
        <v>86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1.4999999999999999E-2</v>
      </c>
      <c r="V11" s="53">
        <v>0</v>
      </c>
      <c r="W11" s="51">
        <v>0.5</v>
      </c>
      <c r="X11" s="51">
        <v>15000</v>
      </c>
      <c r="Y11" s="51">
        <v>0</v>
      </c>
      <c r="Z11" s="51" t="e">
        <f t="shared" si="0"/>
        <v>#N/A</v>
      </c>
      <c r="AA11" s="54">
        <v>1</v>
      </c>
      <c r="AB11" s="51" t="e">
        <f t="shared" si="1"/>
        <v>#N/A</v>
      </c>
      <c r="AC11" s="52">
        <v>300000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2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-25.9</v>
      </c>
      <c r="L12" s="49" t="s">
        <v>65</v>
      </c>
      <c r="M12" s="50" t="s">
        <v>65</v>
      </c>
      <c r="N12" s="51">
        <v>9.1</v>
      </c>
      <c r="O12" s="52">
        <v>104</v>
      </c>
      <c r="P12" s="52">
        <v>0</v>
      </c>
      <c r="Q12" s="51">
        <v>0</v>
      </c>
      <c r="R12" s="51">
        <f t="shared" ref="R12" si="4">Q12-5</f>
        <v>-5</v>
      </c>
      <c r="S12" s="51">
        <v>0.8</v>
      </c>
      <c r="T12" s="51">
        <v>0</v>
      </c>
      <c r="U12" s="53">
        <v>1.4E-2</v>
      </c>
      <c r="V12" s="53">
        <v>0</v>
      </c>
      <c r="W12" s="51">
        <v>0.5</v>
      </c>
      <c r="X12" s="51">
        <v>5000</v>
      </c>
      <c r="Y12" s="51">
        <v>0</v>
      </c>
      <c r="Z12" s="51" t="e">
        <f t="shared" si="0"/>
        <v>#N/A</v>
      </c>
      <c r="AA12" s="54">
        <v>1</v>
      </c>
      <c r="AB12" s="51" t="e">
        <f t="shared" si="1"/>
        <v>#N/A</v>
      </c>
      <c r="AC12" s="52">
        <v>400000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 t="e">
        <f t="shared" si="2"/>
        <v>#N/A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48">
        <v>8</v>
      </c>
      <c r="K13" s="48">
        <v>-30.1</v>
      </c>
      <c r="L13" s="49" t="s">
        <v>65</v>
      </c>
      <c r="M13" s="50" t="s">
        <v>65</v>
      </c>
      <c r="N13" s="51">
        <v>9.1999999999999993</v>
      </c>
      <c r="O13" s="52">
        <v>112</v>
      </c>
      <c r="P13" s="52">
        <v>0</v>
      </c>
      <c r="Q13" s="51">
        <v>0</v>
      </c>
      <c r="R13" s="51">
        <f>Q13-5</f>
        <v>-5</v>
      </c>
      <c r="S13" s="51">
        <v>0.8</v>
      </c>
      <c r="T13" s="51">
        <v>0</v>
      </c>
      <c r="U13" s="53">
        <v>1.2E-2</v>
      </c>
      <c r="V13" s="53">
        <v>0</v>
      </c>
      <c r="W13" s="51">
        <v>0.5</v>
      </c>
      <c r="X13" s="51">
        <v>15000</v>
      </c>
      <c r="Y13" s="51">
        <v>0</v>
      </c>
      <c r="Z13" s="51" t="e">
        <f t="shared" si="0"/>
        <v>#N/A</v>
      </c>
      <c r="AA13" s="54">
        <v>1</v>
      </c>
      <c r="AB13" s="51" t="e">
        <f t="shared" si="1"/>
        <v>#N/A</v>
      </c>
      <c r="AC13" s="52">
        <v>300000</v>
      </c>
      <c r="AD13" s="52">
        <v>0</v>
      </c>
      <c r="AE13" s="52">
        <v>0.46</v>
      </c>
      <c r="AF13" s="52">
        <v>0</v>
      </c>
      <c r="AG13" s="52">
        <v>0</v>
      </c>
      <c r="AH13" s="52">
        <v>0</v>
      </c>
      <c r="AI13" s="52">
        <v>0</v>
      </c>
      <c r="AJ13" s="51" t="e">
        <f t="shared" si="2"/>
        <v>#N/A</v>
      </c>
      <c r="AK13" s="51">
        <v>1</v>
      </c>
      <c r="AL13" s="51">
        <v>1</v>
      </c>
      <c r="AM13" s="51">
        <v>1</v>
      </c>
      <c r="AN13" s="51">
        <v>1</v>
      </c>
      <c r="AO13" s="51">
        <v>0</v>
      </c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>
        <v>9</v>
      </c>
      <c r="K14" s="48">
        <v>-36.1</v>
      </c>
      <c r="L14" s="49" t="s">
        <v>64</v>
      </c>
      <c r="M14" s="50" t="s">
        <v>64</v>
      </c>
      <c r="N14" s="51">
        <v>9.8000000000000007</v>
      </c>
      <c r="O14" s="52">
        <v>0</v>
      </c>
      <c r="P14" s="52">
        <v>0</v>
      </c>
      <c r="Q14" s="51">
        <v>36</v>
      </c>
      <c r="R14" s="51">
        <f t="shared" ref="R14:R17" si="5">Q14-5</f>
        <v>31</v>
      </c>
      <c r="S14" s="51">
        <v>0.8</v>
      </c>
      <c r="T14" s="51">
        <v>0</v>
      </c>
      <c r="U14" s="53">
        <v>0</v>
      </c>
      <c r="V14" s="53">
        <v>0</v>
      </c>
      <c r="W14" s="51">
        <v>0.5</v>
      </c>
      <c r="X14" s="51">
        <v>18000</v>
      </c>
      <c r="Y14" s="51">
        <v>0</v>
      </c>
      <c r="Z14" s="51">
        <f t="shared" si="0"/>
        <v>99.799999999999969</v>
      </c>
      <c r="AA14" s="54">
        <v>1</v>
      </c>
      <c r="AB14" s="51">
        <f t="shared" si="1"/>
        <v>10080</v>
      </c>
      <c r="AC14" s="52">
        <v>400000</v>
      </c>
      <c r="AD14" s="52">
        <v>0</v>
      </c>
      <c r="AE14" s="52">
        <v>0.46</v>
      </c>
      <c r="AF14" s="52">
        <v>0</v>
      </c>
      <c r="AG14" s="52">
        <v>0</v>
      </c>
      <c r="AH14" s="52">
        <v>0</v>
      </c>
      <c r="AI14" s="52">
        <v>0</v>
      </c>
      <c r="AJ14" s="51">
        <f t="shared" si="2"/>
        <v>42.000000000000007</v>
      </c>
      <c r="AK14" s="51">
        <v>1</v>
      </c>
      <c r="AL14" s="51">
        <v>1</v>
      </c>
      <c r="AM14" s="51">
        <v>1</v>
      </c>
      <c r="AN14" s="51">
        <v>1</v>
      </c>
      <c r="AO14" s="51">
        <v>0</v>
      </c>
    </row>
    <row r="15" spans="1:41" x14ac:dyDescent="0.25">
      <c r="A15" s="33" t="s">
        <v>44</v>
      </c>
      <c r="B15" s="66">
        <v>207000000</v>
      </c>
      <c r="C15" s="46" t="s">
        <v>47</v>
      </c>
      <c r="J15" s="48">
        <v>10</v>
      </c>
      <c r="K15" s="48">
        <v>-39.9</v>
      </c>
      <c r="L15" s="49" t="s">
        <v>64</v>
      </c>
      <c r="M15" s="50" t="s">
        <v>64</v>
      </c>
      <c r="N15" s="51">
        <v>10.1</v>
      </c>
      <c r="O15" s="52">
        <v>0</v>
      </c>
      <c r="P15" s="52">
        <v>0</v>
      </c>
      <c r="Q15" s="51">
        <v>37</v>
      </c>
      <c r="R15" s="51">
        <f t="shared" si="5"/>
        <v>32</v>
      </c>
      <c r="S15" s="51">
        <v>0.8</v>
      </c>
      <c r="T15" s="51">
        <v>0</v>
      </c>
      <c r="U15" s="53">
        <v>0</v>
      </c>
      <c r="V15" s="53">
        <v>0</v>
      </c>
      <c r="W15" s="51">
        <v>0.5</v>
      </c>
      <c r="X15" s="51">
        <v>15000</v>
      </c>
      <c r="Y15" s="51">
        <v>0</v>
      </c>
      <c r="Z15" s="51">
        <f t="shared" si="0"/>
        <v>103.59999999999997</v>
      </c>
      <c r="AA15" s="54">
        <v>1</v>
      </c>
      <c r="AB15" s="51">
        <f t="shared" si="1"/>
        <v>10560</v>
      </c>
      <c r="AC15" s="52">
        <v>300000</v>
      </c>
      <c r="AD15" s="52">
        <v>0</v>
      </c>
      <c r="AE15" s="52">
        <v>0.46</v>
      </c>
      <c r="AF15" s="52">
        <v>0</v>
      </c>
      <c r="AG15" s="52">
        <v>0</v>
      </c>
      <c r="AH15" s="52">
        <v>0</v>
      </c>
      <c r="AI15" s="52">
        <v>0</v>
      </c>
      <c r="AJ15" s="51">
        <f t="shared" si="2"/>
        <v>44.000000000000007</v>
      </c>
      <c r="AK15" s="51">
        <v>1</v>
      </c>
      <c r="AL15" s="51">
        <v>1</v>
      </c>
      <c r="AM15" s="51">
        <v>1</v>
      </c>
      <c r="AN15" s="51">
        <v>1</v>
      </c>
      <c r="AO15" s="51">
        <v>0</v>
      </c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>
        <v>11</v>
      </c>
      <c r="K16" s="48">
        <v>-44.4</v>
      </c>
      <c r="L16" s="49" t="s">
        <v>64</v>
      </c>
      <c r="M16" s="50" t="s">
        <v>64</v>
      </c>
      <c r="N16" s="51">
        <v>10.199999999999999</v>
      </c>
      <c r="O16" s="52">
        <v>0</v>
      </c>
      <c r="P16" s="52">
        <v>0</v>
      </c>
      <c r="Q16" s="51">
        <v>36.5</v>
      </c>
      <c r="R16" s="51">
        <f t="shared" si="5"/>
        <v>31.5</v>
      </c>
      <c r="S16" s="51">
        <v>0.8</v>
      </c>
      <c r="T16" s="51">
        <v>0</v>
      </c>
      <c r="U16" s="53">
        <v>0</v>
      </c>
      <c r="V16" s="53">
        <v>0</v>
      </c>
      <c r="W16" s="51">
        <v>0.5</v>
      </c>
      <c r="X16" s="51">
        <v>18000</v>
      </c>
      <c r="Y16" s="51">
        <v>0</v>
      </c>
      <c r="Z16" s="51">
        <f t="shared" si="0"/>
        <v>99.799999999999969</v>
      </c>
      <c r="AA16" s="54">
        <v>1</v>
      </c>
      <c r="AB16" s="51">
        <f t="shared" si="1"/>
        <v>10080</v>
      </c>
      <c r="AC16" s="52">
        <v>400000</v>
      </c>
      <c r="AD16" s="52">
        <v>0</v>
      </c>
      <c r="AE16" s="52">
        <v>0.46</v>
      </c>
      <c r="AF16" s="52">
        <v>0</v>
      </c>
      <c r="AG16" s="52">
        <v>0</v>
      </c>
      <c r="AH16" s="52">
        <v>0</v>
      </c>
      <c r="AI16" s="52">
        <v>0</v>
      </c>
      <c r="AJ16" s="51">
        <f t="shared" si="2"/>
        <v>42.000000000000007</v>
      </c>
      <c r="AK16" s="51">
        <v>1</v>
      </c>
      <c r="AL16" s="51">
        <v>1</v>
      </c>
      <c r="AM16" s="51">
        <v>1</v>
      </c>
      <c r="AN16" s="51">
        <v>1</v>
      </c>
      <c r="AO16" s="51">
        <v>0</v>
      </c>
    </row>
    <row r="17" spans="1:41" s="57" customFormat="1" x14ac:dyDescent="0.25">
      <c r="A17" s="33" t="s">
        <v>98</v>
      </c>
      <c r="B17" s="58">
        <v>0.53</v>
      </c>
      <c r="C17" s="46"/>
      <c r="D17" s="39"/>
      <c r="E17" s="39"/>
      <c r="J17" s="48">
        <v>12</v>
      </c>
      <c r="K17" s="48">
        <v>-49</v>
      </c>
      <c r="L17" s="49" t="s">
        <v>65</v>
      </c>
      <c r="M17" s="50" t="s">
        <v>65</v>
      </c>
      <c r="N17" s="51">
        <v>9.3000000000000007</v>
      </c>
      <c r="O17" s="52">
        <v>120</v>
      </c>
      <c r="P17" s="52">
        <v>0</v>
      </c>
      <c r="Q17" s="51">
        <v>0</v>
      </c>
      <c r="R17" s="51">
        <f t="shared" si="5"/>
        <v>-5</v>
      </c>
      <c r="S17" s="51">
        <v>0.8</v>
      </c>
      <c r="T17" s="51">
        <v>0</v>
      </c>
      <c r="U17" s="53">
        <v>1.0999999999999999E-2</v>
      </c>
      <c r="V17" s="53">
        <v>0</v>
      </c>
      <c r="W17" s="51">
        <v>0.5</v>
      </c>
      <c r="X17" s="51">
        <v>15000</v>
      </c>
      <c r="Y17" s="51">
        <v>0</v>
      </c>
      <c r="Z17" s="51" t="e">
        <f t="shared" si="0"/>
        <v>#N/A</v>
      </c>
      <c r="AA17" s="54">
        <v>1</v>
      </c>
      <c r="AB17" s="51" t="e">
        <f t="shared" si="1"/>
        <v>#N/A</v>
      </c>
      <c r="AC17" s="52">
        <v>300000</v>
      </c>
      <c r="AD17" s="52">
        <v>0</v>
      </c>
      <c r="AE17" s="52">
        <v>0.46</v>
      </c>
      <c r="AF17" s="52">
        <v>0</v>
      </c>
      <c r="AG17" s="52">
        <v>0</v>
      </c>
      <c r="AH17" s="52">
        <v>0</v>
      </c>
      <c r="AI17" s="52">
        <v>0</v>
      </c>
      <c r="AJ17" s="51" t="e">
        <f t="shared" si="2"/>
        <v>#N/A</v>
      </c>
      <c r="AK17" s="51">
        <v>1</v>
      </c>
      <c r="AL17" s="51">
        <v>1</v>
      </c>
      <c r="AM17" s="51">
        <v>1</v>
      </c>
      <c r="AN17" s="51">
        <v>1</v>
      </c>
      <c r="AO17" s="51">
        <v>0</v>
      </c>
    </row>
    <row r="18" spans="1:41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1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I19" s="48"/>
      <c r="AJ19" s="48"/>
      <c r="AK19" s="48"/>
      <c r="AL19" s="48"/>
      <c r="AM19" s="48"/>
      <c r="AN19" s="48"/>
    </row>
    <row r="20" spans="1:41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I20" s="48"/>
      <c r="AJ20" s="48"/>
      <c r="AK20" s="48"/>
      <c r="AL20" s="48"/>
      <c r="AM20" s="48"/>
      <c r="AN20" s="48"/>
    </row>
    <row r="21" spans="1:41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I21" s="48"/>
      <c r="AJ21" s="48"/>
      <c r="AK21" s="48"/>
      <c r="AL21" s="48"/>
      <c r="AM21" s="48"/>
      <c r="AN21" s="48"/>
    </row>
    <row r="22" spans="1:41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I22" s="48"/>
      <c r="AJ22" s="48"/>
      <c r="AK22" s="48"/>
      <c r="AL22" s="48"/>
      <c r="AM22" s="48"/>
      <c r="AN22" s="48"/>
    </row>
    <row r="23" spans="1:41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I23" s="48"/>
      <c r="AJ23" s="48"/>
      <c r="AK23" s="48"/>
      <c r="AL23" s="48"/>
      <c r="AM23" s="48"/>
      <c r="AN23" s="48"/>
    </row>
    <row r="24" spans="1:41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I24" s="48"/>
      <c r="AJ24" s="48"/>
      <c r="AK24" s="48"/>
      <c r="AL24" s="48"/>
      <c r="AM24" s="48"/>
      <c r="AN24" s="48"/>
    </row>
    <row r="25" spans="1:41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I25" s="48"/>
      <c r="AJ25" s="48"/>
      <c r="AK25" s="48"/>
      <c r="AL25" s="48"/>
      <c r="AM25" s="48"/>
      <c r="AN25" s="48"/>
    </row>
    <row r="26" spans="1:41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I26" s="48"/>
      <c r="AJ26" s="48"/>
      <c r="AK26" s="48"/>
      <c r="AL26" s="48"/>
      <c r="AM26" s="48"/>
      <c r="AN26" s="48"/>
    </row>
    <row r="27" spans="1:41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I27" s="48"/>
      <c r="AJ27" s="48"/>
      <c r="AK27" s="48"/>
      <c r="AL27" s="48"/>
      <c r="AM27" s="48"/>
      <c r="AN27" s="48"/>
    </row>
    <row r="28" spans="1:41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I28" s="48"/>
      <c r="AJ28" s="48"/>
      <c r="AK28" s="48"/>
      <c r="AL28" s="48"/>
      <c r="AM28" s="48"/>
      <c r="AN28" s="48"/>
    </row>
    <row r="29" spans="1:41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I29" s="48"/>
      <c r="AJ29" s="48"/>
      <c r="AK29" s="48"/>
      <c r="AL29" s="48"/>
      <c r="AM29" s="48"/>
      <c r="AN29" s="48"/>
    </row>
    <row r="30" spans="1:41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I30" s="48"/>
      <c r="AJ30" s="48"/>
      <c r="AK30" s="48"/>
      <c r="AL30" s="48"/>
      <c r="AM30" s="48"/>
      <c r="AN30" s="48"/>
    </row>
    <row r="31" spans="1:41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I31" s="48"/>
      <c r="AJ31" s="48"/>
      <c r="AK31" s="48"/>
      <c r="AL31" s="48"/>
      <c r="AM31" s="48"/>
      <c r="AN31" s="48"/>
    </row>
    <row r="32" spans="1:41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I36" s="48"/>
      <c r="AJ36" s="48"/>
      <c r="AK36" s="48"/>
      <c r="AL36" s="48"/>
      <c r="AM36" s="48"/>
      <c r="AN36" s="48"/>
    </row>
    <row r="37" spans="12:40" x14ac:dyDescent="0.25">
      <c r="L37" s="49"/>
      <c r="AE37" s="48"/>
      <c r="AF37" s="48" t="s">
        <v>105</v>
      </c>
      <c r="AG37" s="48" t="s">
        <v>106</v>
      </c>
      <c r="AH37" s="48" t="s">
        <v>66</v>
      </c>
    </row>
    <row r="38" spans="12:40" x14ac:dyDescent="0.25">
      <c r="L38" s="49"/>
      <c r="AE38" s="33" t="s">
        <v>99</v>
      </c>
      <c r="AF38" s="33" t="s">
        <v>100</v>
      </c>
      <c r="AG38" s="33" t="s">
        <v>101</v>
      </c>
    </row>
    <row r="39" spans="12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9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9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9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9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9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9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9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9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9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9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9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9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9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9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9"/>
      <c r="AE60" s="33">
        <v>36</v>
      </c>
    </row>
    <row r="61" spans="12:34" x14ac:dyDescent="0.25">
      <c r="L61" s="49"/>
      <c r="AE61" s="33">
        <v>37</v>
      </c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6:AN9">
    <cfRule type="expression" dxfId="998" priority="332">
      <formula>$L6="API sand"</formula>
    </cfRule>
  </conditionalFormatting>
  <conditionalFormatting sqref="AK6:AL9 R18:S20 R29:S36 S21:S28 AD21:AD28 AB18:AB35">
    <cfRule type="expression" dxfId="997" priority="331">
      <formula>$M6="API sand"</formula>
    </cfRule>
  </conditionalFormatting>
  <conditionalFormatting sqref="AK6:AL9 R18:T20 R29:T36 S21:T28 AD21:AD28 AB18:AB35">
    <cfRule type="expression" dxfId="996" priority="330">
      <formula>$M6="API clay"</formula>
    </cfRule>
  </conditionalFormatting>
  <conditionalFormatting sqref="AM6:AN9 U18:W36">
    <cfRule type="expression" dxfId="995" priority="327">
      <formula>$L6="Stiff clay w/o free water"</formula>
    </cfRule>
    <cfRule type="expression" dxfId="994" priority="329">
      <formula>$L6="API clay"</formula>
    </cfRule>
  </conditionalFormatting>
  <conditionalFormatting sqref="AM6:AN9 U18:Y36">
    <cfRule type="expression" dxfId="993" priority="328">
      <formula>$L6="Kirsch soft clay"</formula>
    </cfRule>
  </conditionalFormatting>
  <conditionalFormatting sqref="AM6:AN9 U18:Y36">
    <cfRule type="expression" dxfId="992" priority="326">
      <formula>$L6="Kirsch stiff clay"</formula>
    </cfRule>
  </conditionalFormatting>
  <conditionalFormatting sqref="AM6:AN9">
    <cfRule type="expression" dxfId="991" priority="325">
      <formula>$L6="Kirsch sand"</formula>
    </cfRule>
  </conditionalFormatting>
  <conditionalFormatting sqref="AM6:AN9 AC18:AI18 AC19:AD19 AI19">
    <cfRule type="expression" dxfId="990" priority="324">
      <formula>$L6="Modified Weak rock"</formula>
    </cfRule>
  </conditionalFormatting>
  <conditionalFormatting sqref="AM6:AN9 U18:V36">
    <cfRule type="expression" dxfId="989" priority="323">
      <formula>$L6="Reese stiff clay"</formula>
    </cfRule>
  </conditionalFormatting>
  <conditionalFormatting sqref="N18:N36 Q18:Q36 AM18:AN36">
    <cfRule type="expression" dxfId="988" priority="322">
      <formula>$L18="API sand"</formula>
    </cfRule>
  </conditionalFormatting>
  <conditionalFormatting sqref="N18:N36 Z18:Z36 AB36 AJ18:AL36">
    <cfRule type="expression" dxfId="987" priority="321">
      <formula>$M18="API sand"</formula>
    </cfRule>
  </conditionalFormatting>
  <conditionalFormatting sqref="Z36:AB36 AK18:AL36 N18:N36 Z18:AA35">
    <cfRule type="expression" dxfId="986" priority="320">
      <formula>$M18="API clay"</formula>
    </cfRule>
  </conditionalFormatting>
  <conditionalFormatting sqref="N18:P18 AM18:AN36 N29:P36 N19:N28 P19:P28">
    <cfRule type="expression" dxfId="985" priority="317">
      <formula>$L18="Stiff clay w/o free water"</formula>
    </cfRule>
    <cfRule type="expression" dxfId="984" priority="319">
      <formula>$L18="API clay"</formula>
    </cfRule>
  </conditionalFormatting>
  <conditionalFormatting sqref="N18:P18 AM18:AN36 N29:P36 N19:N28 P19:P28">
    <cfRule type="expression" dxfId="983" priority="318">
      <formula>$L18="Kirsch soft clay"</formula>
    </cfRule>
  </conditionalFormatting>
  <conditionalFormatting sqref="N18:P18 AM18:AN36 N29:P36 N19:N28 P19:P28">
    <cfRule type="expression" dxfId="982" priority="316">
      <formula>$L18="Kirsch stiff clay"</formula>
    </cfRule>
  </conditionalFormatting>
  <conditionalFormatting sqref="N18:N36 Q18:Q36 X18:Y36 AM18:AN36">
    <cfRule type="expression" dxfId="981" priority="315">
      <formula>$L18="Kirsch sand"</formula>
    </cfRule>
  </conditionalFormatting>
  <conditionalFormatting sqref="N18:N36 AM18:AN36 AC20:AD36 AI20:AI36">
    <cfRule type="expression" dxfId="980" priority="314">
      <formula>$L18="Modified Weak rock"</formula>
    </cfRule>
  </conditionalFormatting>
  <conditionalFormatting sqref="N18:P18 AM18:AN36 N29:P36 N19:N28 P19:P28">
    <cfRule type="expression" dxfId="979" priority="313">
      <formula>$L18="Reese stiff clay"</formula>
    </cfRule>
  </conditionalFormatting>
  <conditionalFormatting sqref="AM6:AN9">
    <cfRule type="expression" dxfId="978" priority="312">
      <formula>$L6="PISA clay"</formula>
    </cfRule>
  </conditionalFormatting>
  <conditionalFormatting sqref="AM6:AN9">
    <cfRule type="expression" dxfId="977" priority="311">
      <formula>$L6="PISA sand"</formula>
    </cfRule>
  </conditionalFormatting>
  <conditionalFormatting sqref="O19:O21">
    <cfRule type="expression" dxfId="976" priority="310">
      <formula>$L19="API sand"</formula>
    </cfRule>
  </conditionalFormatting>
  <conditionalFormatting sqref="O19:O21">
    <cfRule type="expression" dxfId="975" priority="309">
      <formula>$L19="Kirsch sand"</formula>
    </cfRule>
  </conditionalFormatting>
  <conditionalFormatting sqref="O22:O28">
    <cfRule type="expression" dxfId="974" priority="308">
      <formula>$L22="API sand"</formula>
    </cfRule>
  </conditionalFormatting>
  <conditionalFormatting sqref="O22:O28">
    <cfRule type="expression" dxfId="973" priority="307">
      <formula>$L22="Kirsch sand"</formula>
    </cfRule>
  </conditionalFormatting>
  <conditionalFormatting sqref="N6:N9 Q6:Q9 S9:T9 W9:Y9">
    <cfRule type="expression" dxfId="972" priority="306">
      <formula>$L6="API sand"</formula>
    </cfRule>
  </conditionalFormatting>
  <conditionalFormatting sqref="N6:N9">
    <cfRule type="expression" dxfId="971" priority="305">
      <formula>$M6="API sand"</formula>
    </cfRule>
  </conditionalFormatting>
  <conditionalFormatting sqref="N6:N9">
    <cfRule type="expression" dxfId="970" priority="304">
      <formula>$M6="API clay"</formula>
    </cfRule>
  </conditionalFormatting>
  <conditionalFormatting sqref="N6:P9">
    <cfRule type="expression" dxfId="969" priority="301">
      <formula>$L6="Stiff clay w/o free water"</formula>
    </cfRule>
    <cfRule type="expression" dxfId="968" priority="303">
      <formula>$L6="API clay"</formula>
    </cfRule>
  </conditionalFormatting>
  <conditionalFormatting sqref="N6:P9">
    <cfRule type="expression" dxfId="967" priority="302">
      <formula>$L6="Kirsch soft clay"</formula>
    </cfRule>
  </conditionalFormatting>
  <conditionalFormatting sqref="N6:P9">
    <cfRule type="expression" dxfId="966" priority="300">
      <formula>$L6="Kirsch stiff clay"</formula>
    </cfRule>
  </conditionalFormatting>
  <conditionalFormatting sqref="N6:N9 Q6:Q9 S9:T9 W9:Y9">
    <cfRule type="expression" dxfId="965" priority="299">
      <formula>$L6="Kirsch sand"</formula>
    </cfRule>
  </conditionalFormatting>
  <conditionalFormatting sqref="N6:N9">
    <cfRule type="expression" dxfId="964" priority="298">
      <formula>$L6="Modified Weak rock"</formula>
    </cfRule>
  </conditionalFormatting>
  <conditionalFormatting sqref="N6:P9">
    <cfRule type="expression" dxfId="963" priority="297">
      <formula>$L6="Reese stiff clay"</formula>
    </cfRule>
  </conditionalFormatting>
  <conditionalFormatting sqref="N6:P9">
    <cfRule type="expression" dxfId="962" priority="296">
      <formula>$L6="PISA clay"</formula>
    </cfRule>
  </conditionalFormatting>
  <conditionalFormatting sqref="N6:N9">
    <cfRule type="expression" dxfId="961" priority="295">
      <formula>$L6="PISA sand"</formula>
    </cfRule>
  </conditionalFormatting>
  <conditionalFormatting sqref="R6:R9 S6:T8 W6:Y8">
    <cfRule type="expression" dxfId="960" priority="294">
      <formula>$L6="API sand"</formula>
    </cfRule>
  </conditionalFormatting>
  <conditionalFormatting sqref="R6:R9 S6:T8 W6:Y8">
    <cfRule type="expression" dxfId="959" priority="293">
      <formula>$L6="Kirsch sand"</formula>
    </cfRule>
  </conditionalFormatting>
  <conditionalFormatting sqref="AC6:AI9">
    <cfRule type="expression" dxfId="958" priority="290">
      <formula>$L6="Stiff clay w/o free water"</formula>
    </cfRule>
    <cfRule type="expression" dxfId="957" priority="292">
      <formula>$L6="API clay"</formula>
    </cfRule>
  </conditionalFormatting>
  <conditionalFormatting sqref="AC6:AI9">
    <cfRule type="expression" dxfId="956" priority="291">
      <formula>$L6="Kirsch soft clay"</formula>
    </cfRule>
  </conditionalFormatting>
  <conditionalFormatting sqref="AC6:AI9">
    <cfRule type="expression" dxfId="955" priority="289">
      <formula>$L6="Kirsch stiff clay"</formula>
    </cfRule>
  </conditionalFormatting>
  <conditionalFormatting sqref="AC6:AI9">
    <cfRule type="expression" dxfId="954" priority="288">
      <formula>$L6="Reese stiff clay"</formula>
    </cfRule>
  </conditionalFormatting>
  <conditionalFormatting sqref="AC6:AI9">
    <cfRule type="expression" dxfId="953" priority="287">
      <formula>$L6="PISA clay"</formula>
    </cfRule>
  </conditionalFormatting>
  <conditionalFormatting sqref="AA6:AA9">
    <cfRule type="expression" dxfId="952" priority="284">
      <formula>$L6="Stiff clay w/o free water"</formula>
    </cfRule>
    <cfRule type="expression" dxfId="951" priority="286">
      <formula>$L6="API clay"</formula>
    </cfRule>
  </conditionalFormatting>
  <conditionalFormatting sqref="AA6:AA9">
    <cfRule type="expression" dxfId="950" priority="285">
      <formula>$L6="Kirsch soft clay"</formula>
    </cfRule>
  </conditionalFormatting>
  <conditionalFormatting sqref="AA6:AA9">
    <cfRule type="expression" dxfId="949" priority="283">
      <formula>$L6="Kirsch stiff clay"</formula>
    </cfRule>
  </conditionalFormatting>
  <conditionalFormatting sqref="AA6:AA9">
    <cfRule type="expression" dxfId="948" priority="282">
      <formula>$L6="Reese stiff clay"</formula>
    </cfRule>
  </conditionalFormatting>
  <conditionalFormatting sqref="AA6:AA9">
    <cfRule type="expression" dxfId="947" priority="281">
      <formula>$L6="PISA clay"</formula>
    </cfRule>
  </conditionalFormatting>
  <conditionalFormatting sqref="AM10:AN10">
    <cfRule type="expression" dxfId="946" priority="280">
      <formula>$L10="API sand"</formula>
    </cfRule>
  </conditionalFormatting>
  <conditionalFormatting sqref="AK10:AL10">
    <cfRule type="expression" dxfId="945" priority="279">
      <formula>$M10="API sand"</formula>
    </cfRule>
  </conditionalFormatting>
  <conditionalFormatting sqref="AK10:AL10">
    <cfRule type="expression" dxfId="944" priority="278">
      <formula>$M10="API clay"</formula>
    </cfRule>
  </conditionalFormatting>
  <conditionalFormatting sqref="AM10:AN10">
    <cfRule type="expression" dxfId="943" priority="275">
      <formula>$L10="Stiff clay w/o free water"</formula>
    </cfRule>
    <cfRule type="expression" dxfId="942" priority="277">
      <formula>$L10="API clay"</formula>
    </cfRule>
  </conditionalFormatting>
  <conditionalFormatting sqref="AM10:AN10">
    <cfRule type="expression" dxfId="941" priority="276">
      <formula>$L10="Kirsch soft clay"</formula>
    </cfRule>
  </conditionalFormatting>
  <conditionalFormatting sqref="AM10:AN10">
    <cfRule type="expression" dxfId="940" priority="274">
      <formula>$L10="Kirsch stiff clay"</formula>
    </cfRule>
  </conditionalFormatting>
  <conditionalFormatting sqref="AM10:AN10">
    <cfRule type="expression" dxfId="939" priority="273">
      <formula>$L10="Kirsch sand"</formula>
    </cfRule>
  </conditionalFormatting>
  <conditionalFormatting sqref="AM10:AN10">
    <cfRule type="expression" dxfId="938" priority="272">
      <formula>$L10="Modified Weak rock"</formula>
    </cfRule>
  </conditionalFormatting>
  <conditionalFormatting sqref="AM10:AN10">
    <cfRule type="expression" dxfId="937" priority="271">
      <formula>$L10="Reese stiff clay"</formula>
    </cfRule>
  </conditionalFormatting>
  <conditionalFormatting sqref="AM10:AN10">
    <cfRule type="expression" dxfId="936" priority="270">
      <formula>$L10="PISA clay"</formula>
    </cfRule>
  </conditionalFormatting>
  <conditionalFormatting sqref="AM10:AN10">
    <cfRule type="expression" dxfId="935" priority="269">
      <formula>$L10="PISA sand"</formula>
    </cfRule>
  </conditionalFormatting>
  <conditionalFormatting sqref="N10 Q10 S10:T10 W10 Y10">
    <cfRule type="expression" dxfId="934" priority="268">
      <formula>$L10="API sand"</formula>
    </cfRule>
  </conditionalFormatting>
  <conditionalFormatting sqref="N10">
    <cfRule type="expression" dxfId="933" priority="267">
      <formula>$M10="API sand"</formula>
    </cfRule>
  </conditionalFormatting>
  <conditionalFormatting sqref="N10">
    <cfRule type="expression" dxfId="932" priority="266">
      <formula>$M10="API clay"</formula>
    </cfRule>
  </conditionalFormatting>
  <conditionalFormatting sqref="N10:P10">
    <cfRule type="expression" dxfId="931" priority="263">
      <formula>$L10="Stiff clay w/o free water"</formula>
    </cfRule>
    <cfRule type="expression" dxfId="930" priority="265">
      <formula>$L10="API clay"</formula>
    </cfRule>
  </conditionalFormatting>
  <conditionalFormatting sqref="N10:P10">
    <cfRule type="expression" dxfId="929" priority="264">
      <formula>$L10="Kirsch soft clay"</formula>
    </cfRule>
  </conditionalFormatting>
  <conditionalFormatting sqref="N10:P10">
    <cfRule type="expression" dxfId="928" priority="262">
      <formula>$L10="Kirsch stiff clay"</formula>
    </cfRule>
  </conditionalFormatting>
  <conditionalFormatting sqref="N10 Q10 S10:T10 W10 Y10">
    <cfRule type="expression" dxfId="927" priority="261">
      <formula>$L10="Kirsch sand"</formula>
    </cfRule>
  </conditionalFormatting>
  <conditionalFormatting sqref="N10">
    <cfRule type="expression" dxfId="926" priority="260">
      <formula>$L10="Modified Weak rock"</formula>
    </cfRule>
  </conditionalFormatting>
  <conditionalFormatting sqref="N10:P10">
    <cfRule type="expression" dxfId="925" priority="259">
      <formula>$L10="Reese stiff clay"</formula>
    </cfRule>
  </conditionalFormatting>
  <conditionalFormatting sqref="N10:P10">
    <cfRule type="expression" dxfId="924" priority="258">
      <formula>$L10="PISA clay"</formula>
    </cfRule>
  </conditionalFormatting>
  <conditionalFormatting sqref="N10">
    <cfRule type="expression" dxfId="923" priority="257">
      <formula>$L10="PISA sand"</formula>
    </cfRule>
  </conditionalFormatting>
  <conditionalFormatting sqref="R10">
    <cfRule type="expression" dxfId="922" priority="256">
      <formula>$L10="API sand"</formula>
    </cfRule>
  </conditionalFormatting>
  <conditionalFormatting sqref="R10">
    <cfRule type="expression" dxfId="921" priority="255">
      <formula>$L10="Kirsch sand"</formula>
    </cfRule>
  </conditionalFormatting>
  <conditionalFormatting sqref="AD10:AI10">
    <cfRule type="expression" dxfId="920" priority="252">
      <formula>$L10="Stiff clay w/o free water"</formula>
    </cfRule>
    <cfRule type="expression" dxfId="919" priority="254">
      <formula>$L10="API clay"</formula>
    </cfRule>
  </conditionalFormatting>
  <conditionalFormatting sqref="AD10:AI10">
    <cfRule type="expression" dxfId="918" priority="253">
      <formula>$L10="Kirsch soft clay"</formula>
    </cfRule>
  </conditionalFormatting>
  <conditionalFormatting sqref="AD10:AI10">
    <cfRule type="expression" dxfId="917" priority="251">
      <formula>$L10="Kirsch stiff clay"</formula>
    </cfRule>
  </conditionalFormatting>
  <conditionalFormatting sqref="AD10:AI10">
    <cfRule type="expression" dxfId="916" priority="250">
      <formula>$L10="Reese stiff clay"</formula>
    </cfRule>
  </conditionalFormatting>
  <conditionalFormatting sqref="AD10:AI10">
    <cfRule type="expression" dxfId="915" priority="249">
      <formula>$L10="PISA clay"</formula>
    </cfRule>
  </conditionalFormatting>
  <conditionalFormatting sqref="AA10">
    <cfRule type="expression" dxfId="914" priority="246">
      <formula>$L10="Stiff clay w/o free water"</formula>
    </cfRule>
    <cfRule type="expression" dxfId="913" priority="248">
      <formula>$L10="API clay"</formula>
    </cfRule>
  </conditionalFormatting>
  <conditionalFormatting sqref="AA10">
    <cfRule type="expression" dxfId="912" priority="247">
      <formula>$L10="Kirsch soft clay"</formula>
    </cfRule>
  </conditionalFormatting>
  <conditionalFormatting sqref="AA10">
    <cfRule type="expression" dxfId="911" priority="245">
      <formula>$L10="Kirsch stiff clay"</formula>
    </cfRule>
  </conditionalFormatting>
  <conditionalFormatting sqref="AA10">
    <cfRule type="expression" dxfId="910" priority="244">
      <formula>$L10="Reese stiff clay"</formula>
    </cfRule>
  </conditionalFormatting>
  <conditionalFormatting sqref="AA10">
    <cfRule type="expression" dxfId="909" priority="243">
      <formula>$L10="PISA clay"</formula>
    </cfRule>
  </conditionalFormatting>
  <conditionalFormatting sqref="AC10">
    <cfRule type="expression" dxfId="908" priority="240">
      <formula>$L10="Stiff clay w/o free water"</formula>
    </cfRule>
    <cfRule type="expression" dxfId="907" priority="242">
      <formula>$L10="API clay"</formula>
    </cfRule>
  </conditionalFormatting>
  <conditionalFormatting sqref="AC10">
    <cfRule type="expression" dxfId="906" priority="241">
      <formula>$L10="Kirsch soft clay"</formula>
    </cfRule>
  </conditionalFormatting>
  <conditionalFormatting sqref="AC10">
    <cfRule type="expression" dxfId="905" priority="239">
      <formula>$L10="Kirsch stiff clay"</formula>
    </cfRule>
  </conditionalFormatting>
  <conditionalFormatting sqref="AC10">
    <cfRule type="expression" dxfId="904" priority="238">
      <formula>$L10="Reese stiff clay"</formula>
    </cfRule>
  </conditionalFormatting>
  <conditionalFormatting sqref="AC10">
    <cfRule type="expression" dxfId="903" priority="237">
      <formula>$L10="PISA clay"</formula>
    </cfRule>
  </conditionalFormatting>
  <conditionalFormatting sqref="X10">
    <cfRule type="expression" dxfId="902" priority="236">
      <formula>$L10="API sand"</formula>
    </cfRule>
  </conditionalFormatting>
  <conditionalFormatting sqref="X10">
    <cfRule type="expression" dxfId="901" priority="235">
      <formula>$L10="Kirsch sand"</formula>
    </cfRule>
  </conditionalFormatting>
  <conditionalFormatting sqref="Z6:Z10">
    <cfRule type="expression" dxfId="900" priority="234">
      <formula>$L6="API sand"</formula>
    </cfRule>
  </conditionalFormatting>
  <conditionalFormatting sqref="Z6:Z10">
    <cfRule type="expression" dxfId="899" priority="233">
      <formula>$L6="Kirsch sand"</formula>
    </cfRule>
  </conditionalFormatting>
  <conditionalFormatting sqref="AB6:AB10">
    <cfRule type="expression" dxfId="898" priority="232">
      <formula>$L6="API sand"</formula>
    </cfRule>
  </conditionalFormatting>
  <conditionalFormatting sqref="AB6:AB10">
    <cfRule type="expression" dxfId="897" priority="231">
      <formula>$L6="Kirsch sand"</formula>
    </cfRule>
  </conditionalFormatting>
  <conditionalFormatting sqref="AJ6:AJ10">
    <cfRule type="expression" dxfId="896" priority="230">
      <formula>$L6="API sand"</formula>
    </cfRule>
  </conditionalFormatting>
  <conditionalFormatting sqref="AJ6:AJ10">
    <cfRule type="expression" dxfId="895" priority="229">
      <formula>$L6="Kirsch sand"</formula>
    </cfRule>
  </conditionalFormatting>
  <conditionalFormatting sqref="AE37:AH37">
    <cfRule type="expression" dxfId="894" priority="333">
      <formula>$L19="Modified Weak rock"</formula>
    </cfRule>
  </conditionalFormatting>
  <conditionalFormatting sqref="AM11:AN14">
    <cfRule type="expression" dxfId="893" priority="228">
      <formula>$L11="API sand"</formula>
    </cfRule>
  </conditionalFormatting>
  <conditionalFormatting sqref="AK11:AL14">
    <cfRule type="expression" dxfId="892" priority="227">
      <formula>$M11="API sand"</formula>
    </cfRule>
  </conditionalFormatting>
  <conditionalFormatting sqref="AK11:AL14">
    <cfRule type="expression" dxfId="891" priority="226">
      <formula>$M11="API clay"</formula>
    </cfRule>
  </conditionalFormatting>
  <conditionalFormatting sqref="AM11:AN14">
    <cfRule type="expression" dxfId="890" priority="223">
      <formula>$L11="Stiff clay w/o free water"</formula>
    </cfRule>
    <cfRule type="expression" dxfId="889" priority="225">
      <formula>$L11="API clay"</formula>
    </cfRule>
  </conditionalFormatting>
  <conditionalFormatting sqref="AM11:AN14">
    <cfRule type="expression" dxfId="888" priority="224">
      <formula>$L11="Kirsch soft clay"</formula>
    </cfRule>
  </conditionalFormatting>
  <conditionalFormatting sqref="AM11:AN14">
    <cfRule type="expression" dxfId="887" priority="222">
      <formula>$L11="Kirsch stiff clay"</formula>
    </cfRule>
  </conditionalFormatting>
  <conditionalFormatting sqref="AM11:AN14">
    <cfRule type="expression" dxfId="886" priority="221">
      <formula>$L11="Kirsch sand"</formula>
    </cfRule>
  </conditionalFormatting>
  <conditionalFormatting sqref="AM11:AN14">
    <cfRule type="expression" dxfId="885" priority="220">
      <formula>$L11="Modified Weak rock"</formula>
    </cfRule>
  </conditionalFormatting>
  <conditionalFormatting sqref="AM11:AN14">
    <cfRule type="expression" dxfId="884" priority="219">
      <formula>$L11="Reese stiff clay"</formula>
    </cfRule>
  </conditionalFormatting>
  <conditionalFormatting sqref="AM11:AN14">
    <cfRule type="expression" dxfId="883" priority="218">
      <formula>$L11="PISA clay"</formula>
    </cfRule>
  </conditionalFormatting>
  <conditionalFormatting sqref="AM11:AN14">
    <cfRule type="expression" dxfId="882" priority="217">
      <formula>$L11="PISA sand"</formula>
    </cfRule>
  </conditionalFormatting>
  <conditionalFormatting sqref="N11:N14 Q11:Q14 S14:T14 W14:Y14">
    <cfRule type="expression" dxfId="881" priority="216">
      <formula>$L11="API sand"</formula>
    </cfRule>
  </conditionalFormatting>
  <conditionalFormatting sqref="N11:N14">
    <cfRule type="expression" dxfId="880" priority="215">
      <formula>$M11="API sand"</formula>
    </cfRule>
  </conditionalFormatting>
  <conditionalFormatting sqref="N11:N14">
    <cfRule type="expression" dxfId="879" priority="214">
      <formula>$M11="API clay"</formula>
    </cfRule>
  </conditionalFormatting>
  <conditionalFormatting sqref="N11:P14">
    <cfRule type="expression" dxfId="878" priority="211">
      <formula>$L11="Stiff clay w/o free water"</formula>
    </cfRule>
    <cfRule type="expression" dxfId="877" priority="213">
      <formula>$L11="API clay"</formula>
    </cfRule>
  </conditionalFormatting>
  <conditionalFormatting sqref="N11:P14">
    <cfRule type="expression" dxfId="876" priority="212">
      <formula>$L11="Kirsch soft clay"</formula>
    </cfRule>
  </conditionalFormatting>
  <conditionalFormatting sqref="N11:P14">
    <cfRule type="expression" dxfId="875" priority="210">
      <formula>$L11="Kirsch stiff clay"</formula>
    </cfRule>
  </conditionalFormatting>
  <conditionalFormatting sqref="N11:N14 Q11:Q14 S14:T14 W14:Y14">
    <cfRule type="expression" dxfId="874" priority="209">
      <formula>$L11="Kirsch sand"</formula>
    </cfRule>
  </conditionalFormatting>
  <conditionalFormatting sqref="N11:N14">
    <cfRule type="expression" dxfId="873" priority="208">
      <formula>$L11="Modified Weak rock"</formula>
    </cfRule>
  </conditionalFormatting>
  <conditionalFormatting sqref="N11:P14">
    <cfRule type="expression" dxfId="872" priority="207">
      <formula>$L11="Reese stiff clay"</formula>
    </cfRule>
  </conditionalFormatting>
  <conditionalFormatting sqref="N11:P14">
    <cfRule type="expression" dxfId="871" priority="206">
      <formula>$L11="PISA clay"</formula>
    </cfRule>
  </conditionalFormatting>
  <conditionalFormatting sqref="N11:N14">
    <cfRule type="expression" dxfId="870" priority="205">
      <formula>$L11="PISA sand"</formula>
    </cfRule>
  </conditionalFormatting>
  <conditionalFormatting sqref="R11:R14 S11:T13 W11:Y13">
    <cfRule type="expression" dxfId="869" priority="204">
      <formula>$L11="API sand"</formula>
    </cfRule>
  </conditionalFormatting>
  <conditionalFormatting sqref="R11:R14 S11:T13 W11:Y13">
    <cfRule type="expression" dxfId="868" priority="203">
      <formula>$L11="Kirsch sand"</formula>
    </cfRule>
  </conditionalFormatting>
  <conditionalFormatting sqref="AC11:AI14">
    <cfRule type="expression" dxfId="867" priority="200">
      <formula>$L11="Stiff clay w/o free water"</formula>
    </cfRule>
    <cfRule type="expression" dxfId="866" priority="202">
      <formula>$L11="API clay"</formula>
    </cfRule>
  </conditionalFormatting>
  <conditionalFormatting sqref="AC11:AI14">
    <cfRule type="expression" dxfId="865" priority="201">
      <formula>$L11="Kirsch soft clay"</formula>
    </cfRule>
  </conditionalFormatting>
  <conditionalFormatting sqref="AC11:AI14">
    <cfRule type="expression" dxfId="864" priority="199">
      <formula>$L11="Kirsch stiff clay"</formula>
    </cfRule>
  </conditionalFormatting>
  <conditionalFormatting sqref="AC11:AI14">
    <cfRule type="expression" dxfId="863" priority="198">
      <formula>$L11="Reese stiff clay"</formula>
    </cfRule>
  </conditionalFormatting>
  <conditionalFormatting sqref="AC11:AI14">
    <cfRule type="expression" dxfId="862" priority="197">
      <formula>$L11="PISA clay"</formula>
    </cfRule>
  </conditionalFormatting>
  <conditionalFormatting sqref="AA11:AA14">
    <cfRule type="expression" dxfId="861" priority="194">
      <formula>$L11="Stiff clay w/o free water"</formula>
    </cfRule>
    <cfRule type="expression" dxfId="860" priority="196">
      <formula>$L11="API clay"</formula>
    </cfRule>
  </conditionalFormatting>
  <conditionalFormatting sqref="AA11:AA14">
    <cfRule type="expression" dxfId="859" priority="195">
      <formula>$L11="Kirsch soft clay"</formula>
    </cfRule>
  </conditionalFormatting>
  <conditionalFormatting sqref="AA11:AA14">
    <cfRule type="expression" dxfId="858" priority="193">
      <formula>$L11="Kirsch stiff clay"</formula>
    </cfRule>
  </conditionalFormatting>
  <conditionalFormatting sqref="AA11:AA14">
    <cfRule type="expression" dxfId="857" priority="192">
      <formula>$L11="Reese stiff clay"</formula>
    </cfRule>
  </conditionalFormatting>
  <conditionalFormatting sqref="AA11:AA14">
    <cfRule type="expression" dxfId="856" priority="191">
      <formula>$L11="PISA clay"</formula>
    </cfRule>
  </conditionalFormatting>
  <conditionalFormatting sqref="AM15:AN15">
    <cfRule type="expression" dxfId="855" priority="190">
      <formula>$L15="API sand"</formula>
    </cfRule>
  </conditionalFormatting>
  <conditionalFormatting sqref="AK15:AL15">
    <cfRule type="expression" dxfId="854" priority="189">
      <formula>$M15="API sand"</formula>
    </cfRule>
  </conditionalFormatting>
  <conditionalFormatting sqref="AK15:AL15">
    <cfRule type="expression" dxfId="853" priority="188">
      <formula>$M15="API clay"</formula>
    </cfRule>
  </conditionalFormatting>
  <conditionalFormatting sqref="AM15:AN15">
    <cfRule type="expression" dxfId="852" priority="185">
      <formula>$L15="Stiff clay w/o free water"</formula>
    </cfRule>
    <cfRule type="expression" dxfId="851" priority="187">
      <formula>$L15="API clay"</formula>
    </cfRule>
  </conditionalFormatting>
  <conditionalFormatting sqref="AM15:AN15">
    <cfRule type="expression" dxfId="850" priority="186">
      <formula>$L15="Kirsch soft clay"</formula>
    </cfRule>
  </conditionalFormatting>
  <conditionalFormatting sqref="AM15:AN15">
    <cfRule type="expression" dxfId="849" priority="184">
      <formula>$L15="Kirsch stiff clay"</formula>
    </cfRule>
  </conditionalFormatting>
  <conditionalFormatting sqref="AM15:AN15">
    <cfRule type="expression" dxfId="848" priority="183">
      <formula>$L15="Kirsch sand"</formula>
    </cfRule>
  </conditionalFormatting>
  <conditionalFormatting sqref="AM15:AN15">
    <cfRule type="expression" dxfId="847" priority="182">
      <formula>$L15="Modified Weak rock"</formula>
    </cfRule>
  </conditionalFormatting>
  <conditionalFormatting sqref="AM15:AN15">
    <cfRule type="expression" dxfId="846" priority="181">
      <formula>$L15="Reese stiff clay"</formula>
    </cfRule>
  </conditionalFormatting>
  <conditionalFormatting sqref="AM15:AN15">
    <cfRule type="expression" dxfId="845" priority="180">
      <formula>$L15="PISA clay"</formula>
    </cfRule>
  </conditionalFormatting>
  <conditionalFormatting sqref="AM15:AN15">
    <cfRule type="expression" dxfId="844" priority="179">
      <formula>$L15="PISA sand"</formula>
    </cfRule>
  </conditionalFormatting>
  <conditionalFormatting sqref="N15 Q15 S15:T15 W15 Y15">
    <cfRule type="expression" dxfId="843" priority="178">
      <formula>$L15="API sand"</formula>
    </cfRule>
  </conditionalFormatting>
  <conditionalFormatting sqref="N15">
    <cfRule type="expression" dxfId="842" priority="177">
      <formula>$M15="API sand"</formula>
    </cfRule>
  </conditionalFormatting>
  <conditionalFormatting sqref="N15">
    <cfRule type="expression" dxfId="841" priority="176">
      <formula>$M15="API clay"</formula>
    </cfRule>
  </conditionalFormatting>
  <conditionalFormatting sqref="N15:P15">
    <cfRule type="expression" dxfId="840" priority="173">
      <formula>$L15="Stiff clay w/o free water"</formula>
    </cfRule>
    <cfRule type="expression" dxfId="839" priority="175">
      <formula>$L15="API clay"</formula>
    </cfRule>
  </conditionalFormatting>
  <conditionalFormatting sqref="N15:P15">
    <cfRule type="expression" dxfId="838" priority="174">
      <formula>$L15="Kirsch soft clay"</formula>
    </cfRule>
  </conditionalFormatting>
  <conditionalFormatting sqref="N15:P15">
    <cfRule type="expression" dxfId="837" priority="172">
      <formula>$L15="Kirsch stiff clay"</formula>
    </cfRule>
  </conditionalFormatting>
  <conditionalFormatting sqref="N15 Q15 S15:T15 W15 Y15">
    <cfRule type="expression" dxfId="836" priority="171">
      <formula>$L15="Kirsch sand"</formula>
    </cfRule>
  </conditionalFormatting>
  <conditionalFormatting sqref="N15">
    <cfRule type="expression" dxfId="835" priority="170">
      <formula>$L15="Modified Weak rock"</formula>
    </cfRule>
  </conditionalFormatting>
  <conditionalFormatting sqref="N15:P15">
    <cfRule type="expression" dxfId="834" priority="169">
      <formula>$L15="Reese stiff clay"</formula>
    </cfRule>
  </conditionalFormatting>
  <conditionalFormatting sqref="N15:P15">
    <cfRule type="expression" dxfId="833" priority="168">
      <formula>$L15="PISA clay"</formula>
    </cfRule>
  </conditionalFormatting>
  <conditionalFormatting sqref="N15">
    <cfRule type="expression" dxfId="832" priority="167">
      <formula>$L15="PISA sand"</formula>
    </cfRule>
  </conditionalFormatting>
  <conditionalFormatting sqref="R15">
    <cfRule type="expression" dxfId="831" priority="166">
      <formula>$L15="API sand"</formula>
    </cfRule>
  </conditionalFormatting>
  <conditionalFormatting sqref="R15">
    <cfRule type="expression" dxfId="830" priority="165">
      <formula>$L15="Kirsch sand"</formula>
    </cfRule>
  </conditionalFormatting>
  <conditionalFormatting sqref="AD15:AI15">
    <cfRule type="expression" dxfId="829" priority="162">
      <formula>$L15="Stiff clay w/o free water"</formula>
    </cfRule>
    <cfRule type="expression" dxfId="828" priority="164">
      <formula>$L15="API clay"</formula>
    </cfRule>
  </conditionalFormatting>
  <conditionalFormatting sqref="AD15:AI15">
    <cfRule type="expression" dxfId="827" priority="163">
      <formula>$L15="Kirsch soft clay"</formula>
    </cfRule>
  </conditionalFormatting>
  <conditionalFormatting sqref="AD15:AI15">
    <cfRule type="expression" dxfId="826" priority="161">
      <formula>$L15="Kirsch stiff clay"</formula>
    </cfRule>
  </conditionalFormatting>
  <conditionalFormatting sqref="AD15:AI15">
    <cfRule type="expression" dxfId="825" priority="160">
      <formula>$L15="Reese stiff clay"</formula>
    </cfRule>
  </conditionalFormatting>
  <conditionalFormatting sqref="AD15:AI15">
    <cfRule type="expression" dxfId="824" priority="159">
      <formula>$L15="PISA clay"</formula>
    </cfRule>
  </conditionalFormatting>
  <conditionalFormatting sqref="AA15">
    <cfRule type="expression" dxfId="823" priority="156">
      <formula>$L15="Stiff clay w/o free water"</formula>
    </cfRule>
    <cfRule type="expression" dxfId="822" priority="158">
      <formula>$L15="API clay"</formula>
    </cfRule>
  </conditionalFormatting>
  <conditionalFormatting sqref="AA15">
    <cfRule type="expression" dxfId="821" priority="157">
      <formula>$L15="Kirsch soft clay"</formula>
    </cfRule>
  </conditionalFormatting>
  <conditionalFormatting sqref="AA15">
    <cfRule type="expression" dxfId="820" priority="155">
      <formula>$L15="Kirsch stiff clay"</formula>
    </cfRule>
  </conditionalFormatting>
  <conditionalFormatting sqref="AA15">
    <cfRule type="expression" dxfId="819" priority="154">
      <formula>$L15="Reese stiff clay"</formula>
    </cfRule>
  </conditionalFormatting>
  <conditionalFormatting sqref="AA15">
    <cfRule type="expression" dxfId="818" priority="153">
      <formula>$L15="PISA clay"</formula>
    </cfRule>
  </conditionalFormatting>
  <conditionalFormatting sqref="AC15">
    <cfRule type="expression" dxfId="817" priority="150">
      <formula>$L15="Stiff clay w/o free water"</formula>
    </cfRule>
    <cfRule type="expression" dxfId="816" priority="152">
      <formula>$L15="API clay"</formula>
    </cfRule>
  </conditionalFormatting>
  <conditionalFormatting sqref="AC15">
    <cfRule type="expression" dxfId="815" priority="151">
      <formula>$L15="Kirsch soft clay"</formula>
    </cfRule>
  </conditionalFormatting>
  <conditionalFormatting sqref="AC15">
    <cfRule type="expression" dxfId="814" priority="149">
      <formula>$L15="Kirsch stiff clay"</formula>
    </cfRule>
  </conditionalFormatting>
  <conditionalFormatting sqref="AC15">
    <cfRule type="expression" dxfId="813" priority="148">
      <formula>$L15="Reese stiff clay"</formula>
    </cfRule>
  </conditionalFormatting>
  <conditionalFormatting sqref="AC15">
    <cfRule type="expression" dxfId="812" priority="147">
      <formula>$L15="PISA clay"</formula>
    </cfRule>
  </conditionalFormatting>
  <conditionalFormatting sqref="X15">
    <cfRule type="expression" dxfId="811" priority="146">
      <formula>$L15="API sand"</formula>
    </cfRule>
  </conditionalFormatting>
  <conditionalFormatting sqref="X15">
    <cfRule type="expression" dxfId="810" priority="145">
      <formula>$L15="Kirsch sand"</formula>
    </cfRule>
  </conditionalFormatting>
  <conditionalFormatting sqref="Z11:Z15">
    <cfRule type="expression" dxfId="809" priority="144">
      <formula>$L11="API sand"</formula>
    </cfRule>
  </conditionalFormatting>
  <conditionalFormatting sqref="Z11:Z15">
    <cfRule type="expression" dxfId="808" priority="143">
      <formula>$L11="Kirsch sand"</formula>
    </cfRule>
  </conditionalFormatting>
  <conditionalFormatting sqref="AB11:AB15">
    <cfRule type="expression" dxfId="807" priority="142">
      <formula>$L11="API sand"</formula>
    </cfRule>
  </conditionalFormatting>
  <conditionalFormatting sqref="AB11:AB15">
    <cfRule type="expression" dxfId="806" priority="141">
      <formula>$L11="Kirsch sand"</formula>
    </cfRule>
  </conditionalFormatting>
  <conditionalFormatting sqref="AJ11:AJ15">
    <cfRule type="expression" dxfId="805" priority="140">
      <formula>$L11="API sand"</formula>
    </cfRule>
  </conditionalFormatting>
  <conditionalFormatting sqref="AJ11:AJ15">
    <cfRule type="expression" dxfId="804" priority="139">
      <formula>$L11="Kirsch sand"</formula>
    </cfRule>
  </conditionalFormatting>
  <conditionalFormatting sqref="AM16:AN16">
    <cfRule type="expression" dxfId="803" priority="138">
      <formula>$L16="API sand"</formula>
    </cfRule>
  </conditionalFormatting>
  <conditionalFormatting sqref="AK16:AL16">
    <cfRule type="expression" dxfId="802" priority="137">
      <formula>$M16="API sand"</formula>
    </cfRule>
  </conditionalFormatting>
  <conditionalFormatting sqref="AK16:AL16">
    <cfRule type="expression" dxfId="801" priority="136">
      <formula>$M16="API clay"</formula>
    </cfRule>
  </conditionalFormatting>
  <conditionalFormatting sqref="AM16:AN16">
    <cfRule type="expression" dxfId="800" priority="133">
      <formula>$L16="Stiff clay w/o free water"</formula>
    </cfRule>
    <cfRule type="expression" dxfId="799" priority="135">
      <formula>$L16="API clay"</formula>
    </cfRule>
  </conditionalFormatting>
  <conditionalFormatting sqref="AM16:AN16">
    <cfRule type="expression" dxfId="798" priority="134">
      <formula>$L16="Kirsch soft clay"</formula>
    </cfRule>
  </conditionalFormatting>
  <conditionalFormatting sqref="AM16:AN16">
    <cfRule type="expression" dxfId="797" priority="132">
      <formula>$L16="Kirsch stiff clay"</formula>
    </cfRule>
  </conditionalFormatting>
  <conditionalFormatting sqref="AM16:AN16">
    <cfRule type="expression" dxfId="796" priority="131">
      <formula>$L16="Kirsch sand"</formula>
    </cfRule>
  </conditionalFormatting>
  <conditionalFormatting sqref="AM16:AN16">
    <cfRule type="expression" dxfId="795" priority="130">
      <formula>$L16="Modified Weak rock"</formula>
    </cfRule>
  </conditionalFormatting>
  <conditionalFormatting sqref="AM16:AN16">
    <cfRule type="expression" dxfId="794" priority="129">
      <formula>$L16="Reese stiff clay"</formula>
    </cfRule>
  </conditionalFormatting>
  <conditionalFormatting sqref="AM16:AN16">
    <cfRule type="expression" dxfId="793" priority="128">
      <formula>$L16="PISA clay"</formula>
    </cfRule>
  </conditionalFormatting>
  <conditionalFormatting sqref="AM16:AN16">
    <cfRule type="expression" dxfId="792" priority="127">
      <formula>$L16="PISA sand"</formula>
    </cfRule>
  </conditionalFormatting>
  <conditionalFormatting sqref="N16 Q16 S16:T16 W16:Y16">
    <cfRule type="expression" dxfId="791" priority="126">
      <formula>$L16="API sand"</formula>
    </cfRule>
  </conditionalFormatting>
  <conditionalFormatting sqref="N16">
    <cfRule type="expression" dxfId="790" priority="125">
      <formula>$M16="API sand"</formula>
    </cfRule>
  </conditionalFormatting>
  <conditionalFormatting sqref="N16">
    <cfRule type="expression" dxfId="789" priority="124">
      <formula>$M16="API clay"</formula>
    </cfRule>
  </conditionalFormatting>
  <conditionalFormatting sqref="N16:P16">
    <cfRule type="expression" dxfId="788" priority="121">
      <formula>$L16="Stiff clay w/o free water"</formula>
    </cfRule>
    <cfRule type="expression" dxfId="787" priority="123">
      <formula>$L16="API clay"</formula>
    </cfRule>
  </conditionalFormatting>
  <conditionalFormatting sqref="N16:P16">
    <cfRule type="expression" dxfId="786" priority="122">
      <formula>$L16="Kirsch soft clay"</formula>
    </cfRule>
  </conditionalFormatting>
  <conditionalFormatting sqref="N16:P16">
    <cfRule type="expression" dxfId="785" priority="120">
      <formula>$L16="Kirsch stiff clay"</formula>
    </cfRule>
  </conditionalFormatting>
  <conditionalFormatting sqref="N16 Q16 S16:T16 W16:Y16">
    <cfRule type="expression" dxfId="784" priority="119">
      <formula>$L16="Kirsch sand"</formula>
    </cfRule>
  </conditionalFormatting>
  <conditionalFormatting sqref="N16">
    <cfRule type="expression" dxfId="783" priority="118">
      <formula>$L16="Modified Weak rock"</formula>
    </cfRule>
  </conditionalFormatting>
  <conditionalFormatting sqref="N16:P16">
    <cfRule type="expression" dxfId="782" priority="117">
      <formula>$L16="Reese stiff clay"</formula>
    </cfRule>
  </conditionalFormatting>
  <conditionalFormatting sqref="N16:P16">
    <cfRule type="expression" dxfId="781" priority="116">
      <formula>$L16="PISA clay"</formula>
    </cfRule>
  </conditionalFormatting>
  <conditionalFormatting sqref="N16">
    <cfRule type="expression" dxfId="780" priority="115">
      <formula>$L16="PISA sand"</formula>
    </cfRule>
  </conditionalFormatting>
  <conditionalFormatting sqref="R16">
    <cfRule type="expression" dxfId="779" priority="114">
      <formula>$L16="API sand"</formula>
    </cfRule>
  </conditionalFormatting>
  <conditionalFormatting sqref="R16">
    <cfRule type="expression" dxfId="778" priority="113">
      <formula>$L16="Kirsch sand"</formula>
    </cfRule>
  </conditionalFormatting>
  <conditionalFormatting sqref="AC16:AI16">
    <cfRule type="expression" dxfId="777" priority="110">
      <formula>$L16="Stiff clay w/o free water"</formula>
    </cfRule>
    <cfRule type="expression" dxfId="776" priority="112">
      <formula>$L16="API clay"</formula>
    </cfRule>
  </conditionalFormatting>
  <conditionalFormatting sqref="AC16:AI16">
    <cfRule type="expression" dxfId="775" priority="111">
      <formula>$L16="Kirsch soft clay"</formula>
    </cfRule>
  </conditionalFormatting>
  <conditionalFormatting sqref="AC16:AI16">
    <cfRule type="expression" dxfId="774" priority="109">
      <formula>$L16="Kirsch stiff clay"</formula>
    </cfRule>
  </conditionalFormatting>
  <conditionalFormatting sqref="AC16:AI16">
    <cfRule type="expression" dxfId="773" priority="108">
      <formula>$L16="Reese stiff clay"</formula>
    </cfRule>
  </conditionalFormatting>
  <conditionalFormatting sqref="AC16:AI16">
    <cfRule type="expression" dxfId="772" priority="107">
      <formula>$L16="PISA clay"</formula>
    </cfRule>
  </conditionalFormatting>
  <conditionalFormatting sqref="AA16">
    <cfRule type="expression" dxfId="771" priority="104">
      <formula>$L16="Stiff clay w/o free water"</formula>
    </cfRule>
    <cfRule type="expression" dxfId="770" priority="106">
      <formula>$L16="API clay"</formula>
    </cfRule>
  </conditionalFormatting>
  <conditionalFormatting sqref="AA16">
    <cfRule type="expression" dxfId="769" priority="105">
      <formula>$L16="Kirsch soft clay"</formula>
    </cfRule>
  </conditionalFormatting>
  <conditionalFormatting sqref="AA16">
    <cfRule type="expression" dxfId="768" priority="103">
      <formula>$L16="Kirsch stiff clay"</formula>
    </cfRule>
  </conditionalFormatting>
  <conditionalFormatting sqref="AA16">
    <cfRule type="expression" dxfId="767" priority="102">
      <formula>$L16="Reese stiff clay"</formula>
    </cfRule>
  </conditionalFormatting>
  <conditionalFormatting sqref="AA16">
    <cfRule type="expression" dxfId="766" priority="101">
      <formula>$L16="PISA clay"</formula>
    </cfRule>
  </conditionalFormatting>
  <conditionalFormatting sqref="AM17:AN17">
    <cfRule type="expression" dxfId="765" priority="100">
      <formula>$L17="API sand"</formula>
    </cfRule>
  </conditionalFormatting>
  <conditionalFormatting sqref="AK17:AL17">
    <cfRule type="expression" dxfId="764" priority="99">
      <formula>$M17="API sand"</formula>
    </cfRule>
  </conditionalFormatting>
  <conditionalFormatting sqref="AK17:AL17">
    <cfRule type="expression" dxfId="763" priority="98">
      <formula>$M17="API clay"</formula>
    </cfRule>
  </conditionalFormatting>
  <conditionalFormatting sqref="AM17:AN17">
    <cfRule type="expression" dxfId="762" priority="95">
      <formula>$L17="Stiff clay w/o free water"</formula>
    </cfRule>
    <cfRule type="expression" dxfId="761" priority="97">
      <formula>$L17="API clay"</formula>
    </cfRule>
  </conditionalFormatting>
  <conditionalFormatting sqref="AM17:AN17">
    <cfRule type="expression" dxfId="760" priority="96">
      <formula>$L17="Kirsch soft clay"</formula>
    </cfRule>
  </conditionalFormatting>
  <conditionalFormatting sqref="AM17:AN17">
    <cfRule type="expression" dxfId="759" priority="94">
      <formula>$L17="Kirsch stiff clay"</formula>
    </cfRule>
  </conditionalFormatting>
  <conditionalFormatting sqref="AM17:AN17">
    <cfRule type="expression" dxfId="758" priority="93">
      <formula>$L17="Kirsch sand"</formula>
    </cfRule>
  </conditionalFormatting>
  <conditionalFormatting sqref="AM17:AN17">
    <cfRule type="expression" dxfId="757" priority="92">
      <formula>$L17="Modified Weak rock"</formula>
    </cfRule>
  </conditionalFormatting>
  <conditionalFormatting sqref="AM17:AN17">
    <cfRule type="expression" dxfId="756" priority="91">
      <formula>$L17="Reese stiff clay"</formula>
    </cfRule>
  </conditionalFormatting>
  <conditionalFormatting sqref="AM17:AN17">
    <cfRule type="expression" dxfId="755" priority="90">
      <formula>$L17="PISA clay"</formula>
    </cfRule>
  </conditionalFormatting>
  <conditionalFormatting sqref="AM17:AN17">
    <cfRule type="expression" dxfId="754" priority="89">
      <formula>$L17="PISA sand"</formula>
    </cfRule>
  </conditionalFormatting>
  <conditionalFormatting sqref="N17 Q17 S17:T17 W17 Y17">
    <cfRule type="expression" dxfId="753" priority="88">
      <formula>$L17="API sand"</formula>
    </cfRule>
  </conditionalFormatting>
  <conditionalFormatting sqref="N17">
    <cfRule type="expression" dxfId="752" priority="87">
      <formula>$M17="API sand"</formula>
    </cfRule>
  </conditionalFormatting>
  <conditionalFormatting sqref="N17">
    <cfRule type="expression" dxfId="751" priority="86">
      <formula>$M17="API clay"</formula>
    </cfRule>
  </conditionalFormatting>
  <conditionalFormatting sqref="N17:P17">
    <cfRule type="expression" dxfId="750" priority="83">
      <formula>$L17="Stiff clay w/o free water"</formula>
    </cfRule>
    <cfRule type="expression" dxfId="749" priority="85">
      <formula>$L17="API clay"</formula>
    </cfRule>
  </conditionalFormatting>
  <conditionalFormatting sqref="N17:P17">
    <cfRule type="expression" dxfId="748" priority="84">
      <formula>$L17="Kirsch soft clay"</formula>
    </cfRule>
  </conditionalFormatting>
  <conditionalFormatting sqref="N17:P17">
    <cfRule type="expression" dxfId="747" priority="82">
      <formula>$L17="Kirsch stiff clay"</formula>
    </cfRule>
  </conditionalFormatting>
  <conditionalFormatting sqref="N17 Q17 S17:T17 W17 Y17">
    <cfRule type="expression" dxfId="746" priority="81">
      <formula>$L17="Kirsch sand"</formula>
    </cfRule>
  </conditionalFormatting>
  <conditionalFormatting sqref="N17">
    <cfRule type="expression" dxfId="745" priority="80">
      <formula>$L17="Modified Weak rock"</formula>
    </cfRule>
  </conditionalFormatting>
  <conditionalFormatting sqref="N17:P17">
    <cfRule type="expression" dxfId="744" priority="79">
      <formula>$L17="Reese stiff clay"</formula>
    </cfRule>
  </conditionalFormatting>
  <conditionalFormatting sqref="N17:P17">
    <cfRule type="expression" dxfId="743" priority="78">
      <formula>$L17="PISA clay"</formula>
    </cfRule>
  </conditionalFormatting>
  <conditionalFormatting sqref="N17">
    <cfRule type="expression" dxfId="742" priority="77">
      <formula>$L17="PISA sand"</formula>
    </cfRule>
  </conditionalFormatting>
  <conditionalFormatting sqref="R17">
    <cfRule type="expression" dxfId="741" priority="76">
      <formula>$L17="API sand"</formula>
    </cfRule>
  </conditionalFormatting>
  <conditionalFormatting sqref="R17">
    <cfRule type="expression" dxfId="740" priority="75">
      <formula>$L17="Kirsch sand"</formula>
    </cfRule>
  </conditionalFormatting>
  <conditionalFormatting sqref="AD17:AI17">
    <cfRule type="expression" dxfId="739" priority="72">
      <formula>$L17="Stiff clay w/o free water"</formula>
    </cfRule>
    <cfRule type="expression" dxfId="738" priority="74">
      <formula>$L17="API clay"</formula>
    </cfRule>
  </conditionalFormatting>
  <conditionalFormatting sqref="AD17:AI17">
    <cfRule type="expression" dxfId="737" priority="73">
      <formula>$L17="Kirsch soft clay"</formula>
    </cfRule>
  </conditionalFormatting>
  <conditionalFormatting sqref="AD17:AI17">
    <cfRule type="expression" dxfId="736" priority="71">
      <formula>$L17="Kirsch stiff clay"</formula>
    </cfRule>
  </conditionalFormatting>
  <conditionalFormatting sqref="AD17:AI17">
    <cfRule type="expression" dxfId="735" priority="70">
      <formula>$L17="Reese stiff clay"</formula>
    </cfRule>
  </conditionalFormatting>
  <conditionalFormatting sqref="AD17:AI17">
    <cfRule type="expression" dxfId="734" priority="69">
      <formula>$L17="PISA clay"</formula>
    </cfRule>
  </conditionalFormatting>
  <conditionalFormatting sqref="AA17">
    <cfRule type="expression" dxfId="733" priority="66">
      <formula>$L17="Stiff clay w/o free water"</formula>
    </cfRule>
    <cfRule type="expression" dxfId="732" priority="68">
      <formula>$L17="API clay"</formula>
    </cfRule>
  </conditionalFormatting>
  <conditionalFormatting sqref="AA17">
    <cfRule type="expression" dxfId="731" priority="67">
      <formula>$L17="Kirsch soft clay"</formula>
    </cfRule>
  </conditionalFormatting>
  <conditionalFormatting sqref="AA17">
    <cfRule type="expression" dxfId="730" priority="65">
      <formula>$L17="Kirsch stiff clay"</formula>
    </cfRule>
  </conditionalFormatting>
  <conditionalFormatting sqref="AA17">
    <cfRule type="expression" dxfId="729" priority="64">
      <formula>$L17="Reese stiff clay"</formula>
    </cfRule>
  </conditionalFormatting>
  <conditionalFormatting sqref="AA17">
    <cfRule type="expression" dxfId="728" priority="63">
      <formula>$L17="PISA clay"</formula>
    </cfRule>
  </conditionalFormatting>
  <conditionalFormatting sqref="AC17">
    <cfRule type="expression" dxfId="727" priority="60">
      <formula>$L17="Stiff clay w/o free water"</formula>
    </cfRule>
    <cfRule type="expression" dxfId="726" priority="62">
      <formula>$L17="API clay"</formula>
    </cfRule>
  </conditionalFormatting>
  <conditionalFormatting sqref="AC17">
    <cfRule type="expression" dxfId="725" priority="61">
      <formula>$L17="Kirsch soft clay"</formula>
    </cfRule>
  </conditionalFormatting>
  <conditionalFormatting sqref="AC17">
    <cfRule type="expression" dxfId="724" priority="59">
      <formula>$L17="Kirsch stiff clay"</formula>
    </cfRule>
  </conditionalFormatting>
  <conditionalFormatting sqref="AC17">
    <cfRule type="expression" dxfId="723" priority="58">
      <formula>$L17="Reese stiff clay"</formula>
    </cfRule>
  </conditionalFormatting>
  <conditionalFormatting sqref="AC17">
    <cfRule type="expression" dxfId="722" priority="57">
      <formula>$L17="PISA clay"</formula>
    </cfRule>
  </conditionalFormatting>
  <conditionalFormatting sqref="X17">
    <cfRule type="expression" dxfId="721" priority="56">
      <formula>$L17="API sand"</formula>
    </cfRule>
  </conditionalFormatting>
  <conditionalFormatting sqref="X17">
    <cfRule type="expression" dxfId="720" priority="55">
      <formula>$L17="Kirsch sand"</formula>
    </cfRule>
  </conditionalFormatting>
  <conditionalFormatting sqref="Z16:Z17">
    <cfRule type="expression" dxfId="719" priority="54">
      <formula>$L16="API sand"</formula>
    </cfRule>
  </conditionalFormatting>
  <conditionalFormatting sqref="Z16:Z17">
    <cfRule type="expression" dxfId="718" priority="53">
      <formula>$L16="Kirsch sand"</formula>
    </cfRule>
  </conditionalFormatting>
  <conditionalFormatting sqref="AB16:AB17">
    <cfRule type="expression" dxfId="717" priority="52">
      <formula>$L16="API sand"</formula>
    </cfRule>
  </conditionalFormatting>
  <conditionalFormatting sqref="AB16:AB17">
    <cfRule type="expression" dxfId="716" priority="51">
      <formula>$L16="Kirsch sand"</formula>
    </cfRule>
  </conditionalFormatting>
  <conditionalFormatting sqref="AJ16:AJ17">
    <cfRule type="expression" dxfId="715" priority="50">
      <formula>$L16="API sand"</formula>
    </cfRule>
  </conditionalFormatting>
  <conditionalFormatting sqref="AJ16:AJ17">
    <cfRule type="expression" dxfId="714" priority="49">
      <formula>$L16="Kirsch sand"</formula>
    </cfRule>
  </conditionalFormatting>
  <conditionalFormatting sqref="U6:V9">
    <cfRule type="expression" dxfId="713" priority="46">
      <formula>$L6="Stiff clay w/o free water"</formula>
    </cfRule>
    <cfRule type="expression" dxfId="712" priority="48">
      <formula>$L6="API clay"</formula>
    </cfRule>
  </conditionalFormatting>
  <conditionalFormatting sqref="U6:V9">
    <cfRule type="expression" dxfId="711" priority="47">
      <formula>$L6="Kirsch soft clay"</formula>
    </cfRule>
  </conditionalFormatting>
  <conditionalFormatting sqref="U6:V9">
    <cfRule type="expression" dxfId="710" priority="45">
      <formula>$L6="Kirsch stiff clay"</formula>
    </cfRule>
  </conditionalFormatting>
  <conditionalFormatting sqref="U6:V9">
    <cfRule type="expression" dxfId="709" priority="44">
      <formula>$L6="Reese stiff clay"</formula>
    </cfRule>
  </conditionalFormatting>
  <conditionalFormatting sqref="U6:V9">
    <cfRule type="expression" dxfId="708" priority="43">
      <formula>$L6="PISA clay"</formula>
    </cfRule>
  </conditionalFormatting>
  <conditionalFormatting sqref="U10:V10">
    <cfRule type="expression" dxfId="707" priority="40">
      <formula>$L10="Stiff clay w/o free water"</formula>
    </cfRule>
    <cfRule type="expression" dxfId="706" priority="42">
      <formula>$L10="API clay"</formula>
    </cfRule>
  </conditionalFormatting>
  <conditionalFormatting sqref="U10:V10">
    <cfRule type="expression" dxfId="705" priority="41">
      <formula>$L10="Kirsch soft clay"</formula>
    </cfRule>
  </conditionalFormatting>
  <conditionalFormatting sqref="U10:V10">
    <cfRule type="expression" dxfId="704" priority="39">
      <formula>$L10="Kirsch stiff clay"</formula>
    </cfRule>
  </conditionalFormatting>
  <conditionalFormatting sqref="U10:V10">
    <cfRule type="expression" dxfId="703" priority="38">
      <formula>$L10="Reese stiff clay"</formula>
    </cfRule>
  </conditionalFormatting>
  <conditionalFormatting sqref="U10:V10">
    <cfRule type="expression" dxfId="702" priority="37">
      <formula>$L10="PISA clay"</formula>
    </cfRule>
  </conditionalFormatting>
  <conditionalFormatting sqref="U11:V14">
    <cfRule type="expression" dxfId="701" priority="34">
      <formula>$L11="Stiff clay w/o free water"</formula>
    </cfRule>
    <cfRule type="expression" dxfId="700" priority="36">
      <formula>$L11="API clay"</formula>
    </cfRule>
  </conditionalFormatting>
  <conditionalFormatting sqref="U11:V14">
    <cfRule type="expression" dxfId="699" priority="35">
      <formula>$L11="Kirsch soft clay"</formula>
    </cfRule>
  </conditionalFormatting>
  <conditionalFormatting sqref="U11:V14">
    <cfRule type="expression" dxfId="698" priority="33">
      <formula>$L11="Kirsch stiff clay"</formula>
    </cfRule>
  </conditionalFormatting>
  <conditionalFormatting sqref="U11:V14">
    <cfRule type="expression" dxfId="697" priority="32">
      <formula>$L11="Reese stiff clay"</formula>
    </cfRule>
  </conditionalFormatting>
  <conditionalFormatting sqref="U11:V14">
    <cfRule type="expression" dxfId="696" priority="31">
      <formula>$L11="PISA clay"</formula>
    </cfRule>
  </conditionalFormatting>
  <conditionalFormatting sqref="U15:V15">
    <cfRule type="expression" dxfId="695" priority="28">
      <formula>$L15="Stiff clay w/o free water"</formula>
    </cfRule>
    <cfRule type="expression" dxfId="694" priority="30">
      <formula>$L15="API clay"</formula>
    </cfRule>
  </conditionalFormatting>
  <conditionalFormatting sqref="U15:V15">
    <cfRule type="expression" dxfId="693" priority="29">
      <formula>$L15="Kirsch soft clay"</formula>
    </cfRule>
  </conditionalFormatting>
  <conditionalFormatting sqref="U15:V15">
    <cfRule type="expression" dxfId="692" priority="27">
      <formula>$L15="Kirsch stiff clay"</formula>
    </cfRule>
  </conditionalFormatting>
  <conditionalFormatting sqref="U15:V15">
    <cfRule type="expression" dxfId="691" priority="26">
      <formula>$L15="Reese stiff clay"</formula>
    </cfRule>
  </conditionalFormatting>
  <conditionalFormatting sqref="U15:V15">
    <cfRule type="expression" dxfId="690" priority="25">
      <formula>$L15="PISA clay"</formula>
    </cfRule>
  </conditionalFormatting>
  <conditionalFormatting sqref="U16:V16">
    <cfRule type="expression" dxfId="689" priority="22">
      <formula>$L16="Stiff clay w/o free water"</formula>
    </cfRule>
    <cfRule type="expression" dxfId="688" priority="24">
      <formula>$L16="API clay"</formula>
    </cfRule>
  </conditionalFormatting>
  <conditionalFormatting sqref="U16:V16">
    <cfRule type="expression" dxfId="687" priority="23">
      <formula>$L16="Kirsch soft clay"</formula>
    </cfRule>
  </conditionalFormatting>
  <conditionalFormatting sqref="U16:V16">
    <cfRule type="expression" dxfId="686" priority="21">
      <formula>$L16="Kirsch stiff clay"</formula>
    </cfRule>
  </conditionalFormatting>
  <conditionalFormatting sqref="U16:V16">
    <cfRule type="expression" dxfId="685" priority="20">
      <formula>$L16="Reese stiff clay"</formula>
    </cfRule>
  </conditionalFormatting>
  <conditionalFormatting sqref="U16:V16">
    <cfRule type="expression" dxfId="684" priority="19">
      <formula>$L16="PISA clay"</formula>
    </cfRule>
  </conditionalFormatting>
  <conditionalFormatting sqref="U17:V17">
    <cfRule type="expression" dxfId="683" priority="16">
      <formula>$L17="Stiff clay w/o free water"</formula>
    </cfRule>
    <cfRule type="expression" dxfId="682" priority="18">
      <formula>$L17="API clay"</formula>
    </cfRule>
  </conditionalFormatting>
  <conditionalFormatting sqref="U17:V17">
    <cfRule type="expression" dxfId="681" priority="17">
      <formula>$L17="Kirsch soft clay"</formula>
    </cfRule>
  </conditionalFormatting>
  <conditionalFormatting sqref="U17:V17">
    <cfRule type="expression" dxfId="680" priority="15">
      <formula>$L17="Kirsch stiff clay"</formula>
    </cfRule>
  </conditionalFormatting>
  <conditionalFormatting sqref="U17:V17">
    <cfRule type="expression" dxfId="679" priority="14">
      <formula>$L17="Reese stiff clay"</formula>
    </cfRule>
  </conditionalFormatting>
  <conditionalFormatting sqref="U17:V17">
    <cfRule type="expression" dxfId="678" priority="13">
      <formula>$L17="PISA clay"</formula>
    </cfRule>
  </conditionalFormatting>
  <conditionalFormatting sqref="AO6:AO9">
    <cfRule type="expression" dxfId="677" priority="12">
      <formula>$L6="API sand"</formula>
    </cfRule>
  </conditionalFormatting>
  <conditionalFormatting sqref="AO6:AO9">
    <cfRule type="expression" dxfId="676" priority="11">
      <formula>$L6="Kirsch sand"</formula>
    </cfRule>
  </conditionalFormatting>
  <conditionalFormatting sqref="AO10">
    <cfRule type="expression" dxfId="675" priority="10">
      <formula>$L10="API sand"</formula>
    </cfRule>
  </conditionalFormatting>
  <conditionalFormatting sqref="AO10">
    <cfRule type="expression" dxfId="674" priority="9">
      <formula>$L10="Kirsch sand"</formula>
    </cfRule>
  </conditionalFormatting>
  <conditionalFormatting sqref="AO11:AO14">
    <cfRule type="expression" dxfId="673" priority="8">
      <formula>$L11="API sand"</formula>
    </cfRule>
  </conditionalFormatting>
  <conditionalFormatting sqref="AO11:AO14">
    <cfRule type="expression" dxfId="672" priority="7">
      <formula>$L11="Kirsch sand"</formula>
    </cfRule>
  </conditionalFormatting>
  <conditionalFormatting sqref="AO15">
    <cfRule type="expression" dxfId="671" priority="6">
      <formula>$L15="API sand"</formula>
    </cfRule>
  </conditionalFormatting>
  <conditionalFormatting sqref="AO15">
    <cfRule type="expression" dxfId="670" priority="5">
      <formula>$L15="Kirsch sand"</formula>
    </cfRule>
  </conditionalFormatting>
  <conditionalFormatting sqref="AO16">
    <cfRule type="expression" dxfId="669" priority="4">
      <formula>$L16="API sand"</formula>
    </cfRule>
  </conditionalFormatting>
  <conditionalFormatting sqref="AO16">
    <cfRule type="expression" dxfId="668" priority="3">
      <formula>$L16="Kirsch sand"</formula>
    </cfRule>
  </conditionalFormatting>
  <conditionalFormatting sqref="AO17">
    <cfRule type="expression" dxfId="667" priority="2">
      <formula>$L17="API sand"</formula>
    </cfRule>
  </conditionalFormatting>
  <conditionalFormatting sqref="AO17">
    <cfRule type="expression" dxfId="666" priority="1">
      <formula>$L17="Kirsch sand"</formula>
    </cfRule>
  </conditionalFormatting>
  <dataValidations count="3">
    <dataValidation type="list" showInputMessage="1" showErrorMessage="1" sqref="L6:L255" xr:uid="{3464FEA8-6E1D-4EB4-8371-C53A39AF485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137E7E9-FA3D-4A27-A2F1-B9F217752919}">
      <formula1>"Zero soil,API sand,API clay"</formula1>
    </dataValidation>
    <dataValidation type="list" showInputMessage="1" showErrorMessage="1" sqref="M18:M36" xr:uid="{E256FDF2-96FA-4E03-BCDC-27F38AC022E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8BFB-1FAC-46DE-BEF1-0936BC53F683}">
  <dimension ref="A1:AO255"/>
  <sheetViews>
    <sheetView zoomScaleNormal="100" workbookViewId="0">
      <selection activeCell="Q24" sqref="Q24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4"/>
      <c r="S3" s="84"/>
      <c r="T3" s="82"/>
      <c r="U3" s="84"/>
      <c r="V3" s="84"/>
      <c r="W3" s="82"/>
      <c r="X3" s="83" t="s">
        <v>112</v>
      </c>
      <c r="Y3" s="82"/>
      <c r="Z3" s="82"/>
      <c r="AA3" s="82"/>
      <c r="AB3" s="82"/>
      <c r="AC3" s="83" t="s">
        <v>113</v>
      </c>
      <c r="AD3" s="40"/>
      <c r="AE3" s="40"/>
      <c r="AF3" s="40"/>
      <c r="AG3" s="40"/>
      <c r="AH3" s="40"/>
      <c r="AI3" s="40"/>
      <c r="AJ3" s="82"/>
      <c r="AK3" s="82"/>
      <c r="AL3" s="82"/>
      <c r="AM3" s="82"/>
      <c r="AN3" s="82"/>
    </row>
    <row r="4" spans="1:41" s="42" customFormat="1" x14ac:dyDescent="0.25">
      <c r="A4" s="41" t="s">
        <v>60</v>
      </c>
      <c r="B4" s="42">
        <f>COUNTIF(J:J,"&gt;0")</f>
        <v>12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7.4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8.4</v>
      </c>
      <c r="O6" s="52">
        <v>0</v>
      </c>
      <c r="P6" s="52">
        <v>0</v>
      </c>
      <c r="Q6" s="51">
        <v>31</v>
      </c>
      <c r="R6" s="51">
        <f>Q6-5</f>
        <v>26</v>
      </c>
      <c r="S6" s="51">
        <v>0.8</v>
      </c>
      <c r="T6" s="51">
        <v>0</v>
      </c>
      <c r="U6" s="53">
        <v>0</v>
      </c>
      <c r="V6" s="53">
        <v>0</v>
      </c>
      <c r="W6" s="51">
        <v>0.5</v>
      </c>
      <c r="X6" s="51">
        <v>15000</v>
      </c>
      <c r="Y6" s="51">
        <v>0</v>
      </c>
      <c r="Z6" s="51">
        <f t="shared" ref="Z6:Z17" si="0">VLOOKUP(R6,$AE$39:$AF$59,2)</f>
        <v>83.999999999999972</v>
      </c>
      <c r="AA6" s="54">
        <v>1</v>
      </c>
      <c r="AB6" s="51">
        <f t="shared" ref="AB6:AB17" si="1">VLOOKUP(R6,$AE$39:$AG$59,3)</f>
        <v>5760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7" si="2">VLOOKUP(R6,$AE$39:$AH$59,4)</f>
        <v>24.000000000000007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-3.8</v>
      </c>
      <c r="L7" s="49" t="s">
        <v>65</v>
      </c>
      <c r="M7" s="50" t="s">
        <v>65</v>
      </c>
      <c r="N7" s="51">
        <v>6.1</v>
      </c>
      <c r="O7" s="52">
        <v>16</v>
      </c>
      <c r="P7" s="52">
        <v>3.95</v>
      </c>
      <c r="Q7" s="51">
        <v>0</v>
      </c>
      <c r="R7" s="51">
        <f t="shared" ref="R7:R10" si="3">Q7-5</f>
        <v>-5</v>
      </c>
      <c r="S7" s="51">
        <v>0.8</v>
      </c>
      <c r="T7" s="51">
        <v>0</v>
      </c>
      <c r="U7" s="53">
        <v>2.3E-2</v>
      </c>
      <c r="V7" s="53">
        <v>0</v>
      </c>
      <c r="W7" s="51">
        <v>0.5</v>
      </c>
      <c r="X7" s="51">
        <v>5000</v>
      </c>
      <c r="Y7" s="51">
        <v>0</v>
      </c>
      <c r="Z7" s="51" t="e">
        <f t="shared" si="0"/>
        <v>#N/A</v>
      </c>
      <c r="AA7" s="54">
        <v>1</v>
      </c>
      <c r="AB7" s="51" t="e">
        <f t="shared" si="1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2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-11.9</v>
      </c>
      <c r="L8" s="49" t="s">
        <v>64</v>
      </c>
      <c r="M8" s="50" t="s">
        <v>64</v>
      </c>
      <c r="N8" s="51">
        <v>9.5</v>
      </c>
      <c r="O8" s="52">
        <v>0</v>
      </c>
      <c r="P8" s="52">
        <v>0</v>
      </c>
      <c r="Q8" s="51">
        <v>37</v>
      </c>
      <c r="R8" s="51">
        <f>Q8-5</f>
        <v>32</v>
      </c>
      <c r="S8" s="51">
        <v>0.8</v>
      </c>
      <c r="T8" s="51">
        <v>0</v>
      </c>
      <c r="U8" s="53">
        <v>0</v>
      </c>
      <c r="V8" s="53">
        <v>0</v>
      </c>
      <c r="W8" s="51">
        <v>0.5</v>
      </c>
      <c r="X8" s="51">
        <v>15000</v>
      </c>
      <c r="Y8" s="51">
        <v>0</v>
      </c>
      <c r="Z8" s="51">
        <f t="shared" si="0"/>
        <v>103.59999999999997</v>
      </c>
      <c r="AA8" s="54">
        <v>1</v>
      </c>
      <c r="AB8" s="51">
        <f t="shared" si="1"/>
        <v>10560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2"/>
        <v>44.000000000000007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50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-15.9</v>
      </c>
      <c r="L9" s="49" t="s">
        <v>65</v>
      </c>
      <c r="M9" s="50" t="s">
        <v>65</v>
      </c>
      <c r="N9" s="51">
        <v>8.5</v>
      </c>
      <c r="O9" s="52">
        <v>93</v>
      </c>
      <c r="P9" s="52">
        <v>0</v>
      </c>
      <c r="Q9" s="51">
        <v>0</v>
      </c>
      <c r="R9" s="51">
        <f t="shared" si="3"/>
        <v>-5</v>
      </c>
      <c r="S9" s="51">
        <v>0.8</v>
      </c>
      <c r="T9" s="51">
        <v>0</v>
      </c>
      <c r="U9" s="53">
        <v>1.7000000000000001E-2</v>
      </c>
      <c r="V9" s="53">
        <v>0</v>
      </c>
      <c r="W9" s="51">
        <v>0.5</v>
      </c>
      <c r="X9" s="51">
        <v>18000</v>
      </c>
      <c r="Y9" s="51">
        <v>0</v>
      </c>
      <c r="Z9" s="51" t="e">
        <f t="shared" si="0"/>
        <v>#N/A</v>
      </c>
      <c r="AA9" s="54">
        <v>1</v>
      </c>
      <c r="AB9" s="51" t="e">
        <f t="shared" si="1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2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-17.600000000000001</v>
      </c>
      <c r="L10" s="49" t="s">
        <v>65</v>
      </c>
      <c r="M10" s="50" t="s">
        <v>65</v>
      </c>
      <c r="N10" s="51">
        <v>8.6999999999999993</v>
      </c>
      <c r="O10" s="52">
        <v>120</v>
      </c>
      <c r="P10" s="52">
        <v>0</v>
      </c>
      <c r="Q10" s="51">
        <v>0</v>
      </c>
      <c r="R10" s="51">
        <f t="shared" si="3"/>
        <v>-5</v>
      </c>
      <c r="S10" s="51">
        <v>0.8</v>
      </c>
      <c r="T10" s="51">
        <v>0</v>
      </c>
      <c r="U10" s="53">
        <v>1.6E-2</v>
      </c>
      <c r="V10" s="53">
        <v>0</v>
      </c>
      <c r="W10" s="51">
        <v>0.5</v>
      </c>
      <c r="X10" s="51">
        <v>15000</v>
      </c>
      <c r="Y10" s="51">
        <v>0</v>
      </c>
      <c r="Z10" s="51" t="e">
        <f t="shared" si="0"/>
        <v>#N/A</v>
      </c>
      <c r="AA10" s="54">
        <v>1</v>
      </c>
      <c r="AB10" s="51" t="e">
        <f t="shared" si="1"/>
        <v>#N/A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 t="e">
        <f t="shared" si="2"/>
        <v>#N/A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-20.8</v>
      </c>
      <c r="L11" s="49" t="s">
        <v>65</v>
      </c>
      <c r="M11" s="50" t="s">
        <v>65</v>
      </c>
      <c r="N11" s="51">
        <v>9.1</v>
      </c>
      <c r="O11" s="52">
        <v>144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1.4999999999999999E-2</v>
      </c>
      <c r="V11" s="53">
        <v>0</v>
      </c>
      <c r="W11" s="51">
        <v>0.5</v>
      </c>
      <c r="X11" s="51">
        <v>15000</v>
      </c>
      <c r="Y11" s="51">
        <v>0</v>
      </c>
      <c r="Z11" s="51" t="e">
        <f t="shared" si="0"/>
        <v>#N/A</v>
      </c>
      <c r="AA11" s="54">
        <v>1</v>
      </c>
      <c r="AB11" s="51" t="e">
        <f t="shared" si="1"/>
        <v>#N/A</v>
      </c>
      <c r="AC11" s="52">
        <v>300000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2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-25.9</v>
      </c>
      <c r="L12" s="49" t="s">
        <v>65</v>
      </c>
      <c r="M12" s="50" t="s">
        <v>65</v>
      </c>
      <c r="N12" s="51">
        <v>9.1</v>
      </c>
      <c r="O12" s="52">
        <v>173</v>
      </c>
      <c r="P12" s="52">
        <v>0</v>
      </c>
      <c r="Q12" s="51">
        <v>0</v>
      </c>
      <c r="R12" s="51">
        <f t="shared" ref="R12" si="4">Q12-5</f>
        <v>-5</v>
      </c>
      <c r="S12" s="51">
        <v>0.8</v>
      </c>
      <c r="T12" s="51">
        <v>0</v>
      </c>
      <c r="U12" s="53">
        <v>1.4E-2</v>
      </c>
      <c r="V12" s="53">
        <v>0</v>
      </c>
      <c r="W12" s="51">
        <v>0.5</v>
      </c>
      <c r="X12" s="51">
        <v>5000</v>
      </c>
      <c r="Y12" s="51">
        <v>0</v>
      </c>
      <c r="Z12" s="51" t="e">
        <f t="shared" si="0"/>
        <v>#N/A</v>
      </c>
      <c r="AA12" s="54">
        <v>1</v>
      </c>
      <c r="AB12" s="51" t="e">
        <f t="shared" si="1"/>
        <v>#N/A</v>
      </c>
      <c r="AC12" s="52">
        <v>400000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 t="e">
        <f t="shared" si="2"/>
        <v>#N/A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48">
        <v>8</v>
      </c>
      <c r="K13" s="48">
        <v>-30.1</v>
      </c>
      <c r="L13" s="49" t="s">
        <v>65</v>
      </c>
      <c r="M13" s="50" t="s">
        <v>65</v>
      </c>
      <c r="N13" s="51">
        <v>9.1999999999999993</v>
      </c>
      <c r="O13" s="52">
        <v>187</v>
      </c>
      <c r="P13" s="52">
        <v>0</v>
      </c>
      <c r="Q13" s="51">
        <v>0</v>
      </c>
      <c r="R13" s="51">
        <f>Q13-5</f>
        <v>-5</v>
      </c>
      <c r="S13" s="51">
        <v>0.8</v>
      </c>
      <c r="T13" s="51">
        <v>0</v>
      </c>
      <c r="U13" s="53">
        <v>1.2E-2</v>
      </c>
      <c r="V13" s="53">
        <v>0</v>
      </c>
      <c r="W13" s="51">
        <v>0.5</v>
      </c>
      <c r="X13" s="51">
        <v>15000</v>
      </c>
      <c r="Y13" s="51">
        <v>0</v>
      </c>
      <c r="Z13" s="51" t="e">
        <f t="shared" si="0"/>
        <v>#N/A</v>
      </c>
      <c r="AA13" s="54">
        <v>1</v>
      </c>
      <c r="AB13" s="51" t="e">
        <f t="shared" si="1"/>
        <v>#N/A</v>
      </c>
      <c r="AC13" s="52">
        <v>300000</v>
      </c>
      <c r="AD13" s="52">
        <v>0</v>
      </c>
      <c r="AE13" s="52">
        <v>0.46</v>
      </c>
      <c r="AF13" s="52">
        <v>0</v>
      </c>
      <c r="AG13" s="52">
        <v>0</v>
      </c>
      <c r="AH13" s="52">
        <v>0</v>
      </c>
      <c r="AI13" s="52">
        <v>0</v>
      </c>
      <c r="AJ13" s="51" t="e">
        <f t="shared" si="2"/>
        <v>#N/A</v>
      </c>
      <c r="AK13" s="51">
        <v>1</v>
      </c>
      <c r="AL13" s="51">
        <v>1</v>
      </c>
      <c r="AM13" s="51">
        <v>1</v>
      </c>
      <c r="AN13" s="51">
        <v>1</v>
      </c>
      <c r="AO13" s="51">
        <v>0</v>
      </c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>
        <v>9</v>
      </c>
      <c r="K14" s="48">
        <v>-36.1</v>
      </c>
      <c r="L14" s="49" t="s">
        <v>64</v>
      </c>
      <c r="M14" s="50" t="s">
        <v>64</v>
      </c>
      <c r="N14" s="51">
        <v>9.8000000000000007</v>
      </c>
      <c r="O14" s="52">
        <v>0</v>
      </c>
      <c r="P14" s="52">
        <v>0</v>
      </c>
      <c r="Q14" s="51">
        <v>39</v>
      </c>
      <c r="R14" s="51">
        <f t="shared" ref="R14:R17" si="5">Q14-5</f>
        <v>34</v>
      </c>
      <c r="S14" s="51">
        <v>0.8</v>
      </c>
      <c r="T14" s="51">
        <v>0</v>
      </c>
      <c r="U14" s="53">
        <v>0</v>
      </c>
      <c r="V14" s="53">
        <v>0</v>
      </c>
      <c r="W14" s="51">
        <v>0.5</v>
      </c>
      <c r="X14" s="51">
        <v>18000</v>
      </c>
      <c r="Y14" s="51">
        <v>0</v>
      </c>
      <c r="Z14" s="51">
        <f t="shared" si="0"/>
        <v>111.19999999999996</v>
      </c>
      <c r="AA14" s="54">
        <v>1</v>
      </c>
      <c r="AB14" s="51">
        <f t="shared" si="1"/>
        <v>11520</v>
      </c>
      <c r="AC14" s="52">
        <v>400000</v>
      </c>
      <c r="AD14" s="52">
        <v>0</v>
      </c>
      <c r="AE14" s="52">
        <v>0.46</v>
      </c>
      <c r="AF14" s="52">
        <v>0</v>
      </c>
      <c r="AG14" s="52">
        <v>0</v>
      </c>
      <c r="AH14" s="52">
        <v>0</v>
      </c>
      <c r="AI14" s="52">
        <v>0</v>
      </c>
      <c r="AJ14" s="51">
        <f t="shared" si="2"/>
        <v>48.000000000000007</v>
      </c>
      <c r="AK14" s="51">
        <v>1</v>
      </c>
      <c r="AL14" s="51">
        <v>1</v>
      </c>
      <c r="AM14" s="51">
        <v>1</v>
      </c>
      <c r="AN14" s="51">
        <v>1</v>
      </c>
      <c r="AO14" s="51">
        <v>0</v>
      </c>
    </row>
    <row r="15" spans="1:41" x14ac:dyDescent="0.25">
      <c r="A15" s="33" t="s">
        <v>44</v>
      </c>
      <c r="B15" s="66">
        <v>207000000</v>
      </c>
      <c r="C15" s="46" t="s">
        <v>47</v>
      </c>
      <c r="J15" s="48">
        <v>10</v>
      </c>
      <c r="K15" s="48">
        <v>-39.9</v>
      </c>
      <c r="L15" s="49" t="s">
        <v>64</v>
      </c>
      <c r="M15" s="50" t="s">
        <v>64</v>
      </c>
      <c r="N15" s="51">
        <v>10.1</v>
      </c>
      <c r="O15" s="52">
        <v>0</v>
      </c>
      <c r="P15" s="52">
        <v>0</v>
      </c>
      <c r="Q15" s="51">
        <v>40</v>
      </c>
      <c r="R15" s="51">
        <f t="shared" si="5"/>
        <v>35</v>
      </c>
      <c r="S15" s="51">
        <v>0.8</v>
      </c>
      <c r="T15" s="51">
        <v>0</v>
      </c>
      <c r="U15" s="53">
        <v>0</v>
      </c>
      <c r="V15" s="53">
        <v>0</v>
      </c>
      <c r="W15" s="51">
        <v>0.5</v>
      </c>
      <c r="X15" s="51">
        <v>15000</v>
      </c>
      <c r="Y15" s="51">
        <v>0</v>
      </c>
      <c r="Z15" s="51">
        <f t="shared" si="0"/>
        <v>114.99999999999996</v>
      </c>
      <c r="AA15" s="54">
        <v>1</v>
      </c>
      <c r="AB15" s="51">
        <f t="shared" si="1"/>
        <v>12000</v>
      </c>
      <c r="AC15" s="52">
        <v>300000</v>
      </c>
      <c r="AD15" s="52">
        <v>0</v>
      </c>
      <c r="AE15" s="52">
        <v>0.46</v>
      </c>
      <c r="AF15" s="52">
        <v>0</v>
      </c>
      <c r="AG15" s="52">
        <v>0</v>
      </c>
      <c r="AH15" s="52">
        <v>0</v>
      </c>
      <c r="AI15" s="52">
        <v>0</v>
      </c>
      <c r="AJ15" s="51">
        <f t="shared" si="2"/>
        <v>50.000000000000007</v>
      </c>
      <c r="AK15" s="51">
        <v>1</v>
      </c>
      <c r="AL15" s="51">
        <v>1</v>
      </c>
      <c r="AM15" s="51">
        <v>1</v>
      </c>
      <c r="AN15" s="51">
        <v>1</v>
      </c>
      <c r="AO15" s="51">
        <v>0</v>
      </c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>
        <v>11</v>
      </c>
      <c r="K16" s="48">
        <v>-44.4</v>
      </c>
      <c r="L16" s="49" t="s">
        <v>64</v>
      </c>
      <c r="M16" s="50" t="s">
        <v>64</v>
      </c>
      <c r="N16" s="51">
        <v>10.199999999999999</v>
      </c>
      <c r="O16" s="52">
        <v>0</v>
      </c>
      <c r="P16" s="52">
        <v>0</v>
      </c>
      <c r="Q16" s="51">
        <v>39.5</v>
      </c>
      <c r="R16" s="51">
        <f t="shared" si="5"/>
        <v>34.5</v>
      </c>
      <c r="S16" s="51">
        <v>0.8</v>
      </c>
      <c r="T16" s="51">
        <v>0</v>
      </c>
      <c r="U16" s="53">
        <v>0</v>
      </c>
      <c r="V16" s="53">
        <v>0</v>
      </c>
      <c r="W16" s="51">
        <v>0.5</v>
      </c>
      <c r="X16" s="51">
        <v>18000</v>
      </c>
      <c r="Y16" s="51">
        <v>0</v>
      </c>
      <c r="Z16" s="51">
        <f t="shared" si="0"/>
        <v>111.19999999999996</v>
      </c>
      <c r="AA16" s="54">
        <v>1</v>
      </c>
      <c r="AB16" s="51">
        <f t="shared" si="1"/>
        <v>11520</v>
      </c>
      <c r="AC16" s="52">
        <v>400000</v>
      </c>
      <c r="AD16" s="52">
        <v>0</v>
      </c>
      <c r="AE16" s="52">
        <v>0.46</v>
      </c>
      <c r="AF16" s="52">
        <v>0</v>
      </c>
      <c r="AG16" s="52">
        <v>0</v>
      </c>
      <c r="AH16" s="52">
        <v>0</v>
      </c>
      <c r="AI16" s="52">
        <v>0</v>
      </c>
      <c r="AJ16" s="51">
        <f t="shared" si="2"/>
        <v>48.000000000000007</v>
      </c>
      <c r="AK16" s="51">
        <v>1</v>
      </c>
      <c r="AL16" s="51">
        <v>1</v>
      </c>
      <c r="AM16" s="51">
        <v>1</v>
      </c>
      <c r="AN16" s="51">
        <v>1</v>
      </c>
      <c r="AO16" s="51">
        <v>0</v>
      </c>
    </row>
    <row r="17" spans="1:41" s="57" customFormat="1" x14ac:dyDescent="0.25">
      <c r="A17" s="33" t="s">
        <v>98</v>
      </c>
      <c r="B17" s="58">
        <v>0.53</v>
      </c>
      <c r="C17" s="46"/>
      <c r="D17" s="39"/>
      <c r="E17" s="39"/>
      <c r="J17" s="48">
        <v>12</v>
      </c>
      <c r="K17" s="48">
        <v>-49</v>
      </c>
      <c r="L17" s="49" t="s">
        <v>65</v>
      </c>
      <c r="M17" s="50" t="s">
        <v>65</v>
      </c>
      <c r="N17" s="51">
        <v>9.3000000000000007</v>
      </c>
      <c r="O17" s="52">
        <v>200</v>
      </c>
      <c r="P17" s="52">
        <v>0</v>
      </c>
      <c r="Q17" s="51">
        <v>0</v>
      </c>
      <c r="R17" s="51">
        <f t="shared" si="5"/>
        <v>-5</v>
      </c>
      <c r="S17" s="51">
        <v>0.8</v>
      </c>
      <c r="T17" s="51">
        <v>0</v>
      </c>
      <c r="U17" s="53">
        <v>1.0999999999999999E-2</v>
      </c>
      <c r="V17" s="53">
        <v>0</v>
      </c>
      <c r="W17" s="51">
        <v>0.5</v>
      </c>
      <c r="X17" s="51">
        <v>15000</v>
      </c>
      <c r="Y17" s="51">
        <v>0</v>
      </c>
      <c r="Z17" s="51" t="e">
        <f t="shared" si="0"/>
        <v>#N/A</v>
      </c>
      <c r="AA17" s="54">
        <v>1</v>
      </c>
      <c r="AB17" s="51" t="e">
        <f t="shared" si="1"/>
        <v>#N/A</v>
      </c>
      <c r="AC17" s="52">
        <v>300000</v>
      </c>
      <c r="AD17" s="52">
        <v>0</v>
      </c>
      <c r="AE17" s="52">
        <v>0.46</v>
      </c>
      <c r="AF17" s="52">
        <v>0</v>
      </c>
      <c r="AG17" s="52">
        <v>0</v>
      </c>
      <c r="AH17" s="52">
        <v>0</v>
      </c>
      <c r="AI17" s="52">
        <v>0</v>
      </c>
      <c r="AJ17" s="51" t="e">
        <f t="shared" si="2"/>
        <v>#N/A</v>
      </c>
      <c r="AK17" s="51">
        <v>1</v>
      </c>
      <c r="AL17" s="51">
        <v>1</v>
      </c>
      <c r="AM17" s="51">
        <v>1</v>
      </c>
      <c r="AN17" s="51">
        <v>1</v>
      </c>
      <c r="AO17" s="51">
        <v>0</v>
      </c>
    </row>
    <row r="18" spans="1:41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1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I19" s="48"/>
      <c r="AJ19" s="48"/>
      <c r="AK19" s="48"/>
      <c r="AL19" s="48"/>
      <c r="AM19" s="48"/>
      <c r="AN19" s="48"/>
    </row>
    <row r="20" spans="1:41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I20" s="48"/>
      <c r="AJ20" s="48"/>
      <c r="AK20" s="48"/>
      <c r="AL20" s="48"/>
      <c r="AM20" s="48"/>
      <c r="AN20" s="48"/>
    </row>
    <row r="21" spans="1:41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I21" s="48"/>
      <c r="AJ21" s="48"/>
      <c r="AK21" s="48"/>
      <c r="AL21" s="48"/>
      <c r="AM21" s="48"/>
      <c r="AN21" s="48"/>
    </row>
    <row r="22" spans="1:41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I22" s="48"/>
      <c r="AJ22" s="48"/>
      <c r="AK22" s="48"/>
      <c r="AL22" s="48"/>
      <c r="AM22" s="48"/>
      <c r="AN22" s="48"/>
    </row>
    <row r="23" spans="1:41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I23" s="48"/>
      <c r="AJ23" s="48"/>
      <c r="AK23" s="48"/>
      <c r="AL23" s="48"/>
      <c r="AM23" s="48"/>
      <c r="AN23" s="48"/>
    </row>
    <row r="24" spans="1:41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I24" s="48"/>
      <c r="AJ24" s="48"/>
      <c r="AK24" s="48"/>
      <c r="AL24" s="48"/>
      <c r="AM24" s="48"/>
      <c r="AN24" s="48"/>
    </row>
    <row r="25" spans="1:41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I25" s="48"/>
      <c r="AJ25" s="48"/>
      <c r="AK25" s="48"/>
      <c r="AL25" s="48"/>
      <c r="AM25" s="48"/>
      <c r="AN25" s="48"/>
    </row>
    <row r="26" spans="1:41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I26" s="48"/>
      <c r="AJ26" s="48"/>
      <c r="AK26" s="48"/>
      <c r="AL26" s="48"/>
      <c r="AM26" s="48"/>
      <c r="AN26" s="48"/>
    </row>
    <row r="27" spans="1:41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I27" s="48"/>
      <c r="AJ27" s="48"/>
      <c r="AK27" s="48"/>
      <c r="AL27" s="48"/>
      <c r="AM27" s="48"/>
      <c r="AN27" s="48"/>
    </row>
    <row r="28" spans="1:41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I28" s="48"/>
      <c r="AJ28" s="48"/>
      <c r="AK28" s="48"/>
      <c r="AL28" s="48"/>
      <c r="AM28" s="48"/>
      <c r="AN28" s="48"/>
    </row>
    <row r="29" spans="1:41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I29" s="48"/>
      <c r="AJ29" s="48"/>
      <c r="AK29" s="48"/>
      <c r="AL29" s="48"/>
      <c r="AM29" s="48"/>
      <c r="AN29" s="48"/>
    </row>
    <row r="30" spans="1:41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I30" s="48"/>
      <c r="AJ30" s="48"/>
      <c r="AK30" s="48"/>
      <c r="AL30" s="48"/>
      <c r="AM30" s="48"/>
      <c r="AN30" s="48"/>
    </row>
    <row r="31" spans="1:41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I31" s="48"/>
      <c r="AJ31" s="48"/>
      <c r="AK31" s="48"/>
      <c r="AL31" s="48"/>
      <c r="AM31" s="48"/>
      <c r="AN31" s="48"/>
    </row>
    <row r="32" spans="1:41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I36" s="48"/>
      <c r="AJ36" s="48"/>
      <c r="AK36" s="48"/>
      <c r="AL36" s="48"/>
      <c r="AM36" s="48"/>
      <c r="AN36" s="48"/>
    </row>
    <row r="37" spans="12:40" x14ac:dyDescent="0.25">
      <c r="L37" s="49"/>
      <c r="AE37" s="48"/>
      <c r="AF37" s="48" t="s">
        <v>105</v>
      </c>
      <c r="AG37" s="48" t="s">
        <v>106</v>
      </c>
      <c r="AH37" s="48" t="s">
        <v>66</v>
      </c>
    </row>
    <row r="38" spans="12:40" x14ac:dyDescent="0.25">
      <c r="L38" s="49"/>
      <c r="AE38" s="33" t="s">
        <v>99</v>
      </c>
      <c r="AF38" s="33" t="s">
        <v>100</v>
      </c>
      <c r="AG38" s="33" t="s">
        <v>101</v>
      </c>
    </row>
    <row r="39" spans="12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9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9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9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9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9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9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9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9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9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9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9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9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9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9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9"/>
      <c r="AE60" s="33">
        <v>36</v>
      </c>
    </row>
    <row r="61" spans="12:34" x14ac:dyDescent="0.25">
      <c r="L61" s="49"/>
      <c r="AE61" s="33">
        <v>37</v>
      </c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6:AN9">
    <cfRule type="expression" dxfId="665" priority="332">
      <formula>$L6="API sand"</formula>
    </cfRule>
  </conditionalFormatting>
  <conditionalFormatting sqref="AK6:AL9 R18:S20 R29:S36 S21:S28 AD21:AD28 AB18:AB35">
    <cfRule type="expression" dxfId="664" priority="331">
      <formula>$M6="API sand"</formula>
    </cfRule>
  </conditionalFormatting>
  <conditionalFormatting sqref="AK6:AL9 R18:T20 R29:T36 S21:T28 AD21:AD28 AB18:AB35">
    <cfRule type="expression" dxfId="663" priority="330">
      <formula>$M6="API clay"</formula>
    </cfRule>
  </conditionalFormatting>
  <conditionalFormatting sqref="AM6:AN9 U18:W36">
    <cfRule type="expression" dxfId="662" priority="327">
      <formula>$L6="Stiff clay w/o free water"</formula>
    </cfRule>
    <cfRule type="expression" dxfId="661" priority="329">
      <formula>$L6="API clay"</formula>
    </cfRule>
  </conditionalFormatting>
  <conditionalFormatting sqref="AM6:AN9 U18:Y36">
    <cfRule type="expression" dxfId="660" priority="328">
      <formula>$L6="Kirsch soft clay"</formula>
    </cfRule>
  </conditionalFormatting>
  <conditionalFormatting sqref="AM6:AN9 U18:Y36">
    <cfRule type="expression" dxfId="659" priority="326">
      <formula>$L6="Kirsch stiff clay"</formula>
    </cfRule>
  </conditionalFormatting>
  <conditionalFormatting sqref="AM6:AN9">
    <cfRule type="expression" dxfId="658" priority="325">
      <formula>$L6="Kirsch sand"</formula>
    </cfRule>
  </conditionalFormatting>
  <conditionalFormatting sqref="AM6:AN9 AC18:AI18 AC19:AD19 AI19">
    <cfRule type="expression" dxfId="657" priority="324">
      <formula>$L6="Modified Weak rock"</formula>
    </cfRule>
  </conditionalFormatting>
  <conditionalFormatting sqref="AM6:AN9 U18:V36">
    <cfRule type="expression" dxfId="656" priority="323">
      <formula>$L6="Reese stiff clay"</formula>
    </cfRule>
  </conditionalFormatting>
  <conditionalFormatting sqref="N18:N36 Q18:Q36 AM18:AN36">
    <cfRule type="expression" dxfId="655" priority="322">
      <formula>$L18="API sand"</formula>
    </cfRule>
  </conditionalFormatting>
  <conditionalFormatting sqref="N18:N36 Z18:Z36 AB36 AJ18:AL36">
    <cfRule type="expression" dxfId="654" priority="321">
      <formula>$M18="API sand"</formula>
    </cfRule>
  </conditionalFormatting>
  <conditionalFormatting sqref="Z36:AB36 AK18:AL36 N18:N36 Z18:AA35">
    <cfRule type="expression" dxfId="653" priority="320">
      <formula>$M18="API clay"</formula>
    </cfRule>
  </conditionalFormatting>
  <conditionalFormatting sqref="N18:P18 AM18:AN36 N29:P36 N19:N28 P19:P28">
    <cfRule type="expression" dxfId="652" priority="317">
      <formula>$L18="Stiff clay w/o free water"</formula>
    </cfRule>
    <cfRule type="expression" dxfId="651" priority="319">
      <formula>$L18="API clay"</formula>
    </cfRule>
  </conditionalFormatting>
  <conditionalFormatting sqref="N18:P18 AM18:AN36 N29:P36 N19:N28 P19:P28">
    <cfRule type="expression" dxfId="650" priority="318">
      <formula>$L18="Kirsch soft clay"</formula>
    </cfRule>
  </conditionalFormatting>
  <conditionalFormatting sqref="N18:P18 AM18:AN36 N29:P36 N19:N28 P19:P28">
    <cfRule type="expression" dxfId="649" priority="316">
      <formula>$L18="Kirsch stiff clay"</formula>
    </cfRule>
  </conditionalFormatting>
  <conditionalFormatting sqref="N18:N36 Q18:Q36 X18:Y36 AM18:AN36">
    <cfRule type="expression" dxfId="648" priority="315">
      <formula>$L18="Kirsch sand"</formula>
    </cfRule>
  </conditionalFormatting>
  <conditionalFormatting sqref="N18:N36 AM18:AN36 AC20:AD36 AI20:AI36">
    <cfRule type="expression" dxfId="647" priority="314">
      <formula>$L18="Modified Weak rock"</formula>
    </cfRule>
  </conditionalFormatting>
  <conditionalFormatting sqref="N18:P18 AM18:AN36 N29:P36 N19:N28 P19:P28">
    <cfRule type="expression" dxfId="646" priority="313">
      <formula>$L18="Reese stiff clay"</formula>
    </cfRule>
  </conditionalFormatting>
  <conditionalFormatting sqref="AM6:AN9">
    <cfRule type="expression" dxfId="645" priority="312">
      <formula>$L6="PISA clay"</formula>
    </cfRule>
  </conditionalFormatting>
  <conditionalFormatting sqref="AM6:AN9">
    <cfRule type="expression" dxfId="644" priority="311">
      <formula>$L6="PISA sand"</formula>
    </cfRule>
  </conditionalFormatting>
  <conditionalFormatting sqref="O19:O21">
    <cfRule type="expression" dxfId="643" priority="310">
      <formula>$L19="API sand"</formula>
    </cfRule>
  </conditionalFormatting>
  <conditionalFormatting sqref="O19:O21">
    <cfRule type="expression" dxfId="642" priority="309">
      <formula>$L19="Kirsch sand"</formula>
    </cfRule>
  </conditionalFormatting>
  <conditionalFormatting sqref="O22:O28">
    <cfRule type="expression" dxfId="641" priority="308">
      <formula>$L22="API sand"</formula>
    </cfRule>
  </conditionalFormatting>
  <conditionalFormatting sqref="O22:O28">
    <cfRule type="expression" dxfId="640" priority="307">
      <formula>$L22="Kirsch sand"</formula>
    </cfRule>
  </conditionalFormatting>
  <conditionalFormatting sqref="N6:N9 Q6:Q9 S9:T9 W9:Y9">
    <cfRule type="expression" dxfId="639" priority="306">
      <formula>$L6="API sand"</formula>
    </cfRule>
  </conditionalFormatting>
  <conditionalFormatting sqref="N6:N9">
    <cfRule type="expression" dxfId="638" priority="305">
      <formula>$M6="API sand"</formula>
    </cfRule>
  </conditionalFormatting>
  <conditionalFormatting sqref="N6:N9">
    <cfRule type="expression" dxfId="637" priority="304">
      <formula>$M6="API clay"</formula>
    </cfRule>
  </conditionalFormatting>
  <conditionalFormatting sqref="N6:P9">
    <cfRule type="expression" dxfId="636" priority="301">
      <formula>$L6="Stiff clay w/o free water"</formula>
    </cfRule>
    <cfRule type="expression" dxfId="635" priority="303">
      <formula>$L6="API clay"</formula>
    </cfRule>
  </conditionalFormatting>
  <conditionalFormatting sqref="N6:P9">
    <cfRule type="expression" dxfId="634" priority="302">
      <formula>$L6="Kirsch soft clay"</formula>
    </cfRule>
  </conditionalFormatting>
  <conditionalFormatting sqref="N6:P9">
    <cfRule type="expression" dxfId="633" priority="300">
      <formula>$L6="Kirsch stiff clay"</formula>
    </cfRule>
  </conditionalFormatting>
  <conditionalFormatting sqref="N6:N9 Q6:Q9 S9:T9 W9:Y9">
    <cfRule type="expression" dxfId="632" priority="299">
      <formula>$L6="Kirsch sand"</formula>
    </cfRule>
  </conditionalFormatting>
  <conditionalFormatting sqref="N6:N9">
    <cfRule type="expression" dxfId="631" priority="298">
      <formula>$L6="Modified Weak rock"</formula>
    </cfRule>
  </conditionalFormatting>
  <conditionalFormatting sqref="N6:P9">
    <cfRule type="expression" dxfId="630" priority="297">
      <formula>$L6="Reese stiff clay"</formula>
    </cfRule>
  </conditionalFormatting>
  <conditionalFormatting sqref="N6:P9">
    <cfRule type="expression" dxfId="629" priority="296">
      <formula>$L6="PISA clay"</formula>
    </cfRule>
  </conditionalFormatting>
  <conditionalFormatting sqref="N6:N9">
    <cfRule type="expression" dxfId="628" priority="295">
      <formula>$L6="PISA sand"</formula>
    </cfRule>
  </conditionalFormatting>
  <conditionalFormatting sqref="R6:R9 S6:T8 W6:Y8">
    <cfRule type="expression" dxfId="627" priority="294">
      <formula>$L6="API sand"</formula>
    </cfRule>
  </conditionalFormatting>
  <conditionalFormatting sqref="R6:R9 S6:T8 W6:Y8">
    <cfRule type="expression" dxfId="626" priority="293">
      <formula>$L6="Kirsch sand"</formula>
    </cfRule>
  </conditionalFormatting>
  <conditionalFormatting sqref="AC6:AI9">
    <cfRule type="expression" dxfId="625" priority="290">
      <formula>$L6="Stiff clay w/o free water"</formula>
    </cfRule>
    <cfRule type="expression" dxfId="624" priority="292">
      <formula>$L6="API clay"</formula>
    </cfRule>
  </conditionalFormatting>
  <conditionalFormatting sqref="AC6:AI9">
    <cfRule type="expression" dxfId="623" priority="291">
      <formula>$L6="Kirsch soft clay"</formula>
    </cfRule>
  </conditionalFormatting>
  <conditionalFormatting sqref="AC6:AI9">
    <cfRule type="expression" dxfId="622" priority="289">
      <formula>$L6="Kirsch stiff clay"</formula>
    </cfRule>
  </conditionalFormatting>
  <conditionalFormatting sqref="AC6:AI9">
    <cfRule type="expression" dxfId="621" priority="288">
      <formula>$L6="Reese stiff clay"</formula>
    </cfRule>
  </conditionalFormatting>
  <conditionalFormatting sqref="AC6:AI9">
    <cfRule type="expression" dxfId="620" priority="287">
      <formula>$L6="PISA clay"</formula>
    </cfRule>
  </conditionalFormatting>
  <conditionalFormatting sqref="AA6:AA9">
    <cfRule type="expression" dxfId="619" priority="284">
      <formula>$L6="Stiff clay w/o free water"</formula>
    </cfRule>
    <cfRule type="expression" dxfId="618" priority="286">
      <formula>$L6="API clay"</formula>
    </cfRule>
  </conditionalFormatting>
  <conditionalFormatting sqref="AA6:AA9">
    <cfRule type="expression" dxfId="617" priority="285">
      <formula>$L6="Kirsch soft clay"</formula>
    </cfRule>
  </conditionalFormatting>
  <conditionalFormatting sqref="AA6:AA9">
    <cfRule type="expression" dxfId="616" priority="283">
      <formula>$L6="Kirsch stiff clay"</formula>
    </cfRule>
  </conditionalFormatting>
  <conditionalFormatting sqref="AA6:AA9">
    <cfRule type="expression" dxfId="615" priority="282">
      <formula>$L6="Reese stiff clay"</formula>
    </cfRule>
  </conditionalFormatting>
  <conditionalFormatting sqref="AA6:AA9">
    <cfRule type="expression" dxfId="614" priority="281">
      <formula>$L6="PISA clay"</formula>
    </cfRule>
  </conditionalFormatting>
  <conditionalFormatting sqref="AM10:AN10">
    <cfRule type="expression" dxfId="613" priority="280">
      <formula>$L10="API sand"</formula>
    </cfRule>
  </conditionalFormatting>
  <conditionalFormatting sqref="AK10:AL10">
    <cfRule type="expression" dxfId="612" priority="279">
      <formula>$M10="API sand"</formula>
    </cfRule>
  </conditionalFormatting>
  <conditionalFormatting sqref="AK10:AL10">
    <cfRule type="expression" dxfId="611" priority="278">
      <formula>$M10="API clay"</formula>
    </cfRule>
  </conditionalFormatting>
  <conditionalFormatting sqref="AM10:AN10">
    <cfRule type="expression" dxfId="610" priority="275">
      <formula>$L10="Stiff clay w/o free water"</formula>
    </cfRule>
    <cfRule type="expression" dxfId="609" priority="277">
      <formula>$L10="API clay"</formula>
    </cfRule>
  </conditionalFormatting>
  <conditionalFormatting sqref="AM10:AN10">
    <cfRule type="expression" dxfId="608" priority="276">
      <formula>$L10="Kirsch soft clay"</formula>
    </cfRule>
  </conditionalFormatting>
  <conditionalFormatting sqref="AM10:AN10">
    <cfRule type="expression" dxfId="607" priority="274">
      <formula>$L10="Kirsch stiff clay"</formula>
    </cfRule>
  </conditionalFormatting>
  <conditionalFormatting sqref="AM10:AN10">
    <cfRule type="expression" dxfId="606" priority="273">
      <formula>$L10="Kirsch sand"</formula>
    </cfRule>
  </conditionalFormatting>
  <conditionalFormatting sqref="AM10:AN10">
    <cfRule type="expression" dxfId="605" priority="272">
      <formula>$L10="Modified Weak rock"</formula>
    </cfRule>
  </conditionalFormatting>
  <conditionalFormatting sqref="AM10:AN10">
    <cfRule type="expression" dxfId="604" priority="271">
      <formula>$L10="Reese stiff clay"</formula>
    </cfRule>
  </conditionalFormatting>
  <conditionalFormatting sqref="AM10:AN10">
    <cfRule type="expression" dxfId="603" priority="270">
      <formula>$L10="PISA clay"</formula>
    </cfRule>
  </conditionalFormatting>
  <conditionalFormatting sqref="AM10:AN10">
    <cfRule type="expression" dxfId="602" priority="269">
      <formula>$L10="PISA sand"</formula>
    </cfRule>
  </conditionalFormatting>
  <conditionalFormatting sqref="N10 Q10 S10:T10 W10 Y10">
    <cfRule type="expression" dxfId="601" priority="268">
      <formula>$L10="API sand"</formula>
    </cfRule>
  </conditionalFormatting>
  <conditionalFormatting sqref="N10">
    <cfRule type="expression" dxfId="600" priority="267">
      <formula>$M10="API sand"</formula>
    </cfRule>
  </conditionalFormatting>
  <conditionalFormatting sqref="N10">
    <cfRule type="expression" dxfId="599" priority="266">
      <formula>$M10="API clay"</formula>
    </cfRule>
  </conditionalFormatting>
  <conditionalFormatting sqref="N10:P10">
    <cfRule type="expression" dxfId="598" priority="263">
      <formula>$L10="Stiff clay w/o free water"</formula>
    </cfRule>
    <cfRule type="expression" dxfId="597" priority="265">
      <formula>$L10="API clay"</formula>
    </cfRule>
  </conditionalFormatting>
  <conditionalFormatting sqref="N10:P10">
    <cfRule type="expression" dxfId="596" priority="264">
      <formula>$L10="Kirsch soft clay"</formula>
    </cfRule>
  </conditionalFormatting>
  <conditionalFormatting sqref="N10:P10">
    <cfRule type="expression" dxfId="595" priority="262">
      <formula>$L10="Kirsch stiff clay"</formula>
    </cfRule>
  </conditionalFormatting>
  <conditionalFormatting sqref="N10 Q10 S10:T10 W10 Y10">
    <cfRule type="expression" dxfId="594" priority="261">
      <formula>$L10="Kirsch sand"</formula>
    </cfRule>
  </conditionalFormatting>
  <conditionalFormatting sqref="N10">
    <cfRule type="expression" dxfId="593" priority="260">
      <formula>$L10="Modified Weak rock"</formula>
    </cfRule>
  </conditionalFormatting>
  <conditionalFormatting sqref="N10:P10">
    <cfRule type="expression" dxfId="592" priority="259">
      <formula>$L10="Reese stiff clay"</formula>
    </cfRule>
  </conditionalFormatting>
  <conditionalFormatting sqref="N10:P10">
    <cfRule type="expression" dxfId="591" priority="258">
      <formula>$L10="PISA clay"</formula>
    </cfRule>
  </conditionalFormatting>
  <conditionalFormatting sqref="N10">
    <cfRule type="expression" dxfId="590" priority="257">
      <formula>$L10="PISA sand"</formula>
    </cfRule>
  </conditionalFormatting>
  <conditionalFormatting sqref="R10">
    <cfRule type="expression" dxfId="589" priority="256">
      <formula>$L10="API sand"</formula>
    </cfRule>
  </conditionalFormatting>
  <conditionalFormatting sqref="R10">
    <cfRule type="expression" dxfId="588" priority="255">
      <formula>$L10="Kirsch sand"</formula>
    </cfRule>
  </conditionalFormatting>
  <conditionalFormatting sqref="AD10:AI10">
    <cfRule type="expression" dxfId="587" priority="252">
      <formula>$L10="Stiff clay w/o free water"</formula>
    </cfRule>
    <cfRule type="expression" dxfId="586" priority="254">
      <formula>$L10="API clay"</formula>
    </cfRule>
  </conditionalFormatting>
  <conditionalFormatting sqref="AD10:AI10">
    <cfRule type="expression" dxfId="585" priority="253">
      <formula>$L10="Kirsch soft clay"</formula>
    </cfRule>
  </conditionalFormatting>
  <conditionalFormatting sqref="AD10:AI10">
    <cfRule type="expression" dxfId="584" priority="251">
      <formula>$L10="Kirsch stiff clay"</formula>
    </cfRule>
  </conditionalFormatting>
  <conditionalFormatting sqref="AD10:AI10">
    <cfRule type="expression" dxfId="583" priority="250">
      <formula>$L10="Reese stiff clay"</formula>
    </cfRule>
  </conditionalFormatting>
  <conditionalFormatting sqref="AD10:AI10">
    <cfRule type="expression" dxfId="582" priority="249">
      <formula>$L10="PISA clay"</formula>
    </cfRule>
  </conditionalFormatting>
  <conditionalFormatting sqref="AA10">
    <cfRule type="expression" dxfId="581" priority="246">
      <formula>$L10="Stiff clay w/o free water"</formula>
    </cfRule>
    <cfRule type="expression" dxfId="580" priority="248">
      <formula>$L10="API clay"</formula>
    </cfRule>
  </conditionalFormatting>
  <conditionalFormatting sqref="AA10">
    <cfRule type="expression" dxfId="579" priority="247">
      <formula>$L10="Kirsch soft clay"</formula>
    </cfRule>
  </conditionalFormatting>
  <conditionalFormatting sqref="AA10">
    <cfRule type="expression" dxfId="578" priority="245">
      <formula>$L10="Kirsch stiff clay"</formula>
    </cfRule>
  </conditionalFormatting>
  <conditionalFormatting sqref="AA10">
    <cfRule type="expression" dxfId="577" priority="244">
      <formula>$L10="Reese stiff clay"</formula>
    </cfRule>
  </conditionalFormatting>
  <conditionalFormatting sqref="AA10">
    <cfRule type="expression" dxfId="576" priority="243">
      <formula>$L10="PISA clay"</formula>
    </cfRule>
  </conditionalFormatting>
  <conditionalFormatting sqref="AC10">
    <cfRule type="expression" dxfId="575" priority="240">
      <formula>$L10="Stiff clay w/o free water"</formula>
    </cfRule>
    <cfRule type="expression" dxfId="574" priority="242">
      <formula>$L10="API clay"</formula>
    </cfRule>
  </conditionalFormatting>
  <conditionalFormatting sqref="AC10">
    <cfRule type="expression" dxfId="573" priority="241">
      <formula>$L10="Kirsch soft clay"</formula>
    </cfRule>
  </conditionalFormatting>
  <conditionalFormatting sqref="AC10">
    <cfRule type="expression" dxfId="572" priority="239">
      <formula>$L10="Kirsch stiff clay"</formula>
    </cfRule>
  </conditionalFormatting>
  <conditionalFormatting sqref="AC10">
    <cfRule type="expression" dxfId="571" priority="238">
      <formula>$L10="Reese stiff clay"</formula>
    </cfRule>
  </conditionalFormatting>
  <conditionalFormatting sqref="AC10">
    <cfRule type="expression" dxfId="570" priority="237">
      <formula>$L10="PISA clay"</formula>
    </cfRule>
  </conditionalFormatting>
  <conditionalFormatting sqref="X10">
    <cfRule type="expression" dxfId="569" priority="236">
      <formula>$L10="API sand"</formula>
    </cfRule>
  </conditionalFormatting>
  <conditionalFormatting sqref="X10">
    <cfRule type="expression" dxfId="568" priority="235">
      <formula>$L10="Kirsch sand"</formula>
    </cfRule>
  </conditionalFormatting>
  <conditionalFormatting sqref="Z6:Z10">
    <cfRule type="expression" dxfId="567" priority="234">
      <formula>$L6="API sand"</formula>
    </cfRule>
  </conditionalFormatting>
  <conditionalFormatting sqref="Z6:Z10">
    <cfRule type="expression" dxfId="566" priority="233">
      <formula>$L6="Kirsch sand"</formula>
    </cfRule>
  </conditionalFormatting>
  <conditionalFormatting sqref="AB6:AB10">
    <cfRule type="expression" dxfId="565" priority="232">
      <formula>$L6="API sand"</formula>
    </cfRule>
  </conditionalFormatting>
  <conditionalFormatting sqref="AB6:AB10">
    <cfRule type="expression" dxfId="564" priority="231">
      <formula>$L6="Kirsch sand"</formula>
    </cfRule>
  </conditionalFormatting>
  <conditionalFormatting sqref="AJ6:AJ10">
    <cfRule type="expression" dxfId="563" priority="230">
      <formula>$L6="API sand"</formula>
    </cfRule>
  </conditionalFormatting>
  <conditionalFormatting sqref="AJ6:AJ10">
    <cfRule type="expression" dxfId="562" priority="229">
      <formula>$L6="Kirsch sand"</formula>
    </cfRule>
  </conditionalFormatting>
  <conditionalFormatting sqref="AE37:AH37">
    <cfRule type="expression" dxfId="561" priority="333">
      <formula>$L19="Modified Weak rock"</formula>
    </cfRule>
  </conditionalFormatting>
  <conditionalFormatting sqref="AM11:AN14">
    <cfRule type="expression" dxfId="560" priority="228">
      <formula>$L11="API sand"</formula>
    </cfRule>
  </conditionalFormatting>
  <conditionalFormatting sqref="AK11:AL14">
    <cfRule type="expression" dxfId="559" priority="227">
      <formula>$M11="API sand"</formula>
    </cfRule>
  </conditionalFormatting>
  <conditionalFormatting sqref="AK11:AL14">
    <cfRule type="expression" dxfId="558" priority="226">
      <formula>$M11="API clay"</formula>
    </cfRule>
  </conditionalFormatting>
  <conditionalFormatting sqref="AM11:AN14">
    <cfRule type="expression" dxfId="557" priority="223">
      <formula>$L11="Stiff clay w/o free water"</formula>
    </cfRule>
    <cfRule type="expression" dxfId="556" priority="225">
      <formula>$L11="API clay"</formula>
    </cfRule>
  </conditionalFormatting>
  <conditionalFormatting sqref="AM11:AN14">
    <cfRule type="expression" dxfId="555" priority="224">
      <formula>$L11="Kirsch soft clay"</formula>
    </cfRule>
  </conditionalFormatting>
  <conditionalFormatting sqref="AM11:AN14">
    <cfRule type="expression" dxfId="554" priority="222">
      <formula>$L11="Kirsch stiff clay"</formula>
    </cfRule>
  </conditionalFormatting>
  <conditionalFormatting sqref="AM11:AN14">
    <cfRule type="expression" dxfId="553" priority="221">
      <formula>$L11="Kirsch sand"</formula>
    </cfRule>
  </conditionalFormatting>
  <conditionalFormatting sqref="AM11:AN14">
    <cfRule type="expression" dxfId="552" priority="220">
      <formula>$L11="Modified Weak rock"</formula>
    </cfRule>
  </conditionalFormatting>
  <conditionalFormatting sqref="AM11:AN14">
    <cfRule type="expression" dxfId="551" priority="219">
      <formula>$L11="Reese stiff clay"</formula>
    </cfRule>
  </conditionalFormatting>
  <conditionalFormatting sqref="AM11:AN14">
    <cfRule type="expression" dxfId="550" priority="218">
      <formula>$L11="PISA clay"</formula>
    </cfRule>
  </conditionalFormatting>
  <conditionalFormatting sqref="AM11:AN14">
    <cfRule type="expression" dxfId="549" priority="217">
      <formula>$L11="PISA sand"</formula>
    </cfRule>
  </conditionalFormatting>
  <conditionalFormatting sqref="N11:N14 Q11:Q14 S14:T14 W14:Y14">
    <cfRule type="expression" dxfId="548" priority="216">
      <formula>$L11="API sand"</formula>
    </cfRule>
  </conditionalFormatting>
  <conditionalFormatting sqref="N11:N14">
    <cfRule type="expression" dxfId="547" priority="215">
      <formula>$M11="API sand"</formula>
    </cfRule>
  </conditionalFormatting>
  <conditionalFormatting sqref="N11:N14">
    <cfRule type="expression" dxfId="546" priority="214">
      <formula>$M11="API clay"</formula>
    </cfRule>
  </conditionalFormatting>
  <conditionalFormatting sqref="N11:P14">
    <cfRule type="expression" dxfId="545" priority="211">
      <formula>$L11="Stiff clay w/o free water"</formula>
    </cfRule>
    <cfRule type="expression" dxfId="544" priority="213">
      <formula>$L11="API clay"</formula>
    </cfRule>
  </conditionalFormatting>
  <conditionalFormatting sqref="N11:P14">
    <cfRule type="expression" dxfId="543" priority="212">
      <formula>$L11="Kirsch soft clay"</formula>
    </cfRule>
  </conditionalFormatting>
  <conditionalFormatting sqref="N11:P14">
    <cfRule type="expression" dxfId="542" priority="210">
      <formula>$L11="Kirsch stiff clay"</formula>
    </cfRule>
  </conditionalFormatting>
  <conditionalFormatting sqref="N11:N14 Q11:Q14 S14:T14 W14:Y14">
    <cfRule type="expression" dxfId="541" priority="209">
      <formula>$L11="Kirsch sand"</formula>
    </cfRule>
  </conditionalFormatting>
  <conditionalFormatting sqref="N11:N14">
    <cfRule type="expression" dxfId="540" priority="208">
      <formula>$L11="Modified Weak rock"</formula>
    </cfRule>
  </conditionalFormatting>
  <conditionalFormatting sqref="N11:P14">
    <cfRule type="expression" dxfId="539" priority="207">
      <formula>$L11="Reese stiff clay"</formula>
    </cfRule>
  </conditionalFormatting>
  <conditionalFormatting sqref="N11:P14">
    <cfRule type="expression" dxfId="538" priority="206">
      <formula>$L11="PISA clay"</formula>
    </cfRule>
  </conditionalFormatting>
  <conditionalFormatting sqref="N11:N14">
    <cfRule type="expression" dxfId="537" priority="205">
      <formula>$L11="PISA sand"</formula>
    </cfRule>
  </conditionalFormatting>
  <conditionalFormatting sqref="R11:R14 S11:T13 W11:Y13">
    <cfRule type="expression" dxfId="536" priority="204">
      <formula>$L11="API sand"</formula>
    </cfRule>
  </conditionalFormatting>
  <conditionalFormatting sqref="R11:R14 S11:T13 W11:Y13">
    <cfRule type="expression" dxfId="535" priority="203">
      <formula>$L11="Kirsch sand"</formula>
    </cfRule>
  </conditionalFormatting>
  <conditionalFormatting sqref="AC11:AI14">
    <cfRule type="expression" dxfId="534" priority="200">
      <formula>$L11="Stiff clay w/o free water"</formula>
    </cfRule>
    <cfRule type="expression" dxfId="533" priority="202">
      <formula>$L11="API clay"</formula>
    </cfRule>
  </conditionalFormatting>
  <conditionalFormatting sqref="AC11:AI14">
    <cfRule type="expression" dxfId="532" priority="201">
      <formula>$L11="Kirsch soft clay"</formula>
    </cfRule>
  </conditionalFormatting>
  <conditionalFormatting sqref="AC11:AI14">
    <cfRule type="expression" dxfId="531" priority="199">
      <formula>$L11="Kirsch stiff clay"</formula>
    </cfRule>
  </conditionalFormatting>
  <conditionalFormatting sqref="AC11:AI14">
    <cfRule type="expression" dxfId="530" priority="198">
      <formula>$L11="Reese stiff clay"</formula>
    </cfRule>
  </conditionalFormatting>
  <conditionalFormatting sqref="AC11:AI14">
    <cfRule type="expression" dxfId="529" priority="197">
      <formula>$L11="PISA clay"</formula>
    </cfRule>
  </conditionalFormatting>
  <conditionalFormatting sqref="AA11:AA14">
    <cfRule type="expression" dxfId="528" priority="194">
      <formula>$L11="Stiff clay w/o free water"</formula>
    </cfRule>
    <cfRule type="expression" dxfId="527" priority="196">
      <formula>$L11="API clay"</formula>
    </cfRule>
  </conditionalFormatting>
  <conditionalFormatting sqref="AA11:AA14">
    <cfRule type="expression" dxfId="526" priority="195">
      <formula>$L11="Kirsch soft clay"</formula>
    </cfRule>
  </conditionalFormatting>
  <conditionalFormatting sqref="AA11:AA14">
    <cfRule type="expression" dxfId="525" priority="193">
      <formula>$L11="Kirsch stiff clay"</formula>
    </cfRule>
  </conditionalFormatting>
  <conditionalFormatting sqref="AA11:AA14">
    <cfRule type="expression" dxfId="524" priority="192">
      <formula>$L11="Reese stiff clay"</formula>
    </cfRule>
  </conditionalFormatting>
  <conditionalFormatting sqref="AA11:AA14">
    <cfRule type="expression" dxfId="523" priority="191">
      <formula>$L11="PISA clay"</formula>
    </cfRule>
  </conditionalFormatting>
  <conditionalFormatting sqref="AM15:AN15">
    <cfRule type="expression" dxfId="522" priority="190">
      <formula>$L15="API sand"</formula>
    </cfRule>
  </conditionalFormatting>
  <conditionalFormatting sqref="AK15:AL15">
    <cfRule type="expression" dxfId="521" priority="189">
      <formula>$M15="API sand"</formula>
    </cfRule>
  </conditionalFormatting>
  <conditionalFormatting sqref="AK15:AL15">
    <cfRule type="expression" dxfId="520" priority="188">
      <formula>$M15="API clay"</formula>
    </cfRule>
  </conditionalFormatting>
  <conditionalFormatting sqref="AM15:AN15">
    <cfRule type="expression" dxfId="519" priority="185">
      <formula>$L15="Stiff clay w/o free water"</formula>
    </cfRule>
    <cfRule type="expression" dxfId="518" priority="187">
      <formula>$L15="API clay"</formula>
    </cfRule>
  </conditionalFormatting>
  <conditionalFormatting sqref="AM15:AN15">
    <cfRule type="expression" dxfId="517" priority="186">
      <formula>$L15="Kirsch soft clay"</formula>
    </cfRule>
  </conditionalFormatting>
  <conditionalFormatting sqref="AM15:AN15">
    <cfRule type="expression" dxfId="516" priority="184">
      <formula>$L15="Kirsch stiff clay"</formula>
    </cfRule>
  </conditionalFormatting>
  <conditionalFormatting sqref="AM15:AN15">
    <cfRule type="expression" dxfId="515" priority="183">
      <formula>$L15="Kirsch sand"</formula>
    </cfRule>
  </conditionalFormatting>
  <conditionalFormatting sqref="AM15:AN15">
    <cfRule type="expression" dxfId="514" priority="182">
      <formula>$L15="Modified Weak rock"</formula>
    </cfRule>
  </conditionalFormatting>
  <conditionalFormatting sqref="AM15:AN15">
    <cfRule type="expression" dxfId="513" priority="181">
      <formula>$L15="Reese stiff clay"</formula>
    </cfRule>
  </conditionalFormatting>
  <conditionalFormatting sqref="AM15:AN15">
    <cfRule type="expression" dxfId="512" priority="180">
      <formula>$L15="PISA clay"</formula>
    </cfRule>
  </conditionalFormatting>
  <conditionalFormatting sqref="AM15:AN15">
    <cfRule type="expression" dxfId="511" priority="179">
      <formula>$L15="PISA sand"</formula>
    </cfRule>
  </conditionalFormatting>
  <conditionalFormatting sqref="N15 Q15 S15:T15 W15 Y15">
    <cfRule type="expression" dxfId="510" priority="178">
      <formula>$L15="API sand"</formula>
    </cfRule>
  </conditionalFormatting>
  <conditionalFormatting sqref="N15">
    <cfRule type="expression" dxfId="509" priority="177">
      <formula>$M15="API sand"</formula>
    </cfRule>
  </conditionalFormatting>
  <conditionalFormatting sqref="N15">
    <cfRule type="expression" dxfId="508" priority="176">
      <formula>$M15="API clay"</formula>
    </cfRule>
  </conditionalFormatting>
  <conditionalFormatting sqref="N15:P15">
    <cfRule type="expression" dxfId="507" priority="173">
      <formula>$L15="Stiff clay w/o free water"</formula>
    </cfRule>
    <cfRule type="expression" dxfId="506" priority="175">
      <formula>$L15="API clay"</formula>
    </cfRule>
  </conditionalFormatting>
  <conditionalFormatting sqref="N15:P15">
    <cfRule type="expression" dxfId="505" priority="174">
      <formula>$L15="Kirsch soft clay"</formula>
    </cfRule>
  </conditionalFormatting>
  <conditionalFormatting sqref="N15:P15">
    <cfRule type="expression" dxfId="504" priority="172">
      <formula>$L15="Kirsch stiff clay"</formula>
    </cfRule>
  </conditionalFormatting>
  <conditionalFormatting sqref="N15 Q15 S15:T15 W15 Y15">
    <cfRule type="expression" dxfId="503" priority="171">
      <formula>$L15="Kirsch sand"</formula>
    </cfRule>
  </conditionalFormatting>
  <conditionalFormatting sqref="N15">
    <cfRule type="expression" dxfId="502" priority="170">
      <formula>$L15="Modified Weak rock"</formula>
    </cfRule>
  </conditionalFormatting>
  <conditionalFormatting sqref="N15:P15">
    <cfRule type="expression" dxfId="501" priority="169">
      <formula>$L15="Reese stiff clay"</formula>
    </cfRule>
  </conditionalFormatting>
  <conditionalFormatting sqref="N15:P15">
    <cfRule type="expression" dxfId="500" priority="168">
      <formula>$L15="PISA clay"</formula>
    </cfRule>
  </conditionalFormatting>
  <conditionalFormatting sqref="N15">
    <cfRule type="expression" dxfId="499" priority="167">
      <formula>$L15="PISA sand"</formula>
    </cfRule>
  </conditionalFormatting>
  <conditionalFormatting sqref="R15">
    <cfRule type="expression" dxfId="498" priority="166">
      <formula>$L15="API sand"</formula>
    </cfRule>
  </conditionalFormatting>
  <conditionalFormatting sqref="R15">
    <cfRule type="expression" dxfId="497" priority="165">
      <formula>$L15="Kirsch sand"</formula>
    </cfRule>
  </conditionalFormatting>
  <conditionalFormatting sqref="AD15:AI15">
    <cfRule type="expression" dxfId="496" priority="162">
      <formula>$L15="Stiff clay w/o free water"</formula>
    </cfRule>
    <cfRule type="expression" dxfId="495" priority="164">
      <formula>$L15="API clay"</formula>
    </cfRule>
  </conditionalFormatting>
  <conditionalFormatting sqref="AD15:AI15">
    <cfRule type="expression" dxfId="494" priority="163">
      <formula>$L15="Kirsch soft clay"</formula>
    </cfRule>
  </conditionalFormatting>
  <conditionalFormatting sqref="AD15:AI15">
    <cfRule type="expression" dxfId="493" priority="161">
      <formula>$L15="Kirsch stiff clay"</formula>
    </cfRule>
  </conditionalFormatting>
  <conditionalFormatting sqref="AD15:AI15">
    <cfRule type="expression" dxfId="492" priority="160">
      <formula>$L15="Reese stiff clay"</formula>
    </cfRule>
  </conditionalFormatting>
  <conditionalFormatting sqref="AD15:AI15">
    <cfRule type="expression" dxfId="491" priority="159">
      <formula>$L15="PISA clay"</formula>
    </cfRule>
  </conditionalFormatting>
  <conditionalFormatting sqref="AA15">
    <cfRule type="expression" dxfId="490" priority="156">
      <formula>$L15="Stiff clay w/o free water"</formula>
    </cfRule>
    <cfRule type="expression" dxfId="489" priority="158">
      <formula>$L15="API clay"</formula>
    </cfRule>
  </conditionalFormatting>
  <conditionalFormatting sqref="AA15">
    <cfRule type="expression" dxfId="488" priority="157">
      <formula>$L15="Kirsch soft clay"</formula>
    </cfRule>
  </conditionalFormatting>
  <conditionalFormatting sqref="AA15">
    <cfRule type="expression" dxfId="487" priority="155">
      <formula>$L15="Kirsch stiff clay"</formula>
    </cfRule>
  </conditionalFormatting>
  <conditionalFormatting sqref="AA15">
    <cfRule type="expression" dxfId="486" priority="154">
      <formula>$L15="Reese stiff clay"</formula>
    </cfRule>
  </conditionalFormatting>
  <conditionalFormatting sqref="AA15">
    <cfRule type="expression" dxfId="485" priority="153">
      <formula>$L15="PISA clay"</formula>
    </cfRule>
  </conditionalFormatting>
  <conditionalFormatting sqref="AC15">
    <cfRule type="expression" dxfId="484" priority="150">
      <formula>$L15="Stiff clay w/o free water"</formula>
    </cfRule>
    <cfRule type="expression" dxfId="483" priority="152">
      <formula>$L15="API clay"</formula>
    </cfRule>
  </conditionalFormatting>
  <conditionalFormatting sqref="AC15">
    <cfRule type="expression" dxfId="482" priority="151">
      <formula>$L15="Kirsch soft clay"</formula>
    </cfRule>
  </conditionalFormatting>
  <conditionalFormatting sqref="AC15">
    <cfRule type="expression" dxfId="481" priority="149">
      <formula>$L15="Kirsch stiff clay"</formula>
    </cfRule>
  </conditionalFormatting>
  <conditionalFormatting sqref="AC15">
    <cfRule type="expression" dxfId="480" priority="148">
      <formula>$L15="Reese stiff clay"</formula>
    </cfRule>
  </conditionalFormatting>
  <conditionalFormatting sqref="AC15">
    <cfRule type="expression" dxfId="479" priority="147">
      <formula>$L15="PISA clay"</formula>
    </cfRule>
  </conditionalFormatting>
  <conditionalFormatting sqref="X15">
    <cfRule type="expression" dxfId="478" priority="146">
      <formula>$L15="API sand"</formula>
    </cfRule>
  </conditionalFormatting>
  <conditionalFormatting sqref="X15">
    <cfRule type="expression" dxfId="477" priority="145">
      <formula>$L15="Kirsch sand"</formula>
    </cfRule>
  </conditionalFormatting>
  <conditionalFormatting sqref="Z11:Z15">
    <cfRule type="expression" dxfId="476" priority="144">
      <formula>$L11="API sand"</formula>
    </cfRule>
  </conditionalFormatting>
  <conditionalFormatting sqref="Z11:Z15">
    <cfRule type="expression" dxfId="475" priority="143">
      <formula>$L11="Kirsch sand"</formula>
    </cfRule>
  </conditionalFormatting>
  <conditionalFormatting sqref="AB11:AB15">
    <cfRule type="expression" dxfId="474" priority="142">
      <formula>$L11="API sand"</formula>
    </cfRule>
  </conditionalFormatting>
  <conditionalFormatting sqref="AB11:AB15">
    <cfRule type="expression" dxfId="473" priority="141">
      <formula>$L11="Kirsch sand"</formula>
    </cfRule>
  </conditionalFormatting>
  <conditionalFormatting sqref="AJ11:AJ15">
    <cfRule type="expression" dxfId="472" priority="140">
      <formula>$L11="API sand"</formula>
    </cfRule>
  </conditionalFormatting>
  <conditionalFormatting sqref="AJ11:AJ15">
    <cfRule type="expression" dxfId="471" priority="139">
      <formula>$L11="Kirsch sand"</formula>
    </cfRule>
  </conditionalFormatting>
  <conditionalFormatting sqref="AM16:AN16">
    <cfRule type="expression" dxfId="470" priority="138">
      <formula>$L16="API sand"</formula>
    </cfRule>
  </conditionalFormatting>
  <conditionalFormatting sqref="AK16:AL16">
    <cfRule type="expression" dxfId="469" priority="137">
      <formula>$M16="API sand"</formula>
    </cfRule>
  </conditionalFormatting>
  <conditionalFormatting sqref="AK16:AL16">
    <cfRule type="expression" dxfId="468" priority="136">
      <formula>$M16="API clay"</formula>
    </cfRule>
  </conditionalFormatting>
  <conditionalFormatting sqref="AM16:AN16">
    <cfRule type="expression" dxfId="467" priority="133">
      <formula>$L16="Stiff clay w/o free water"</formula>
    </cfRule>
    <cfRule type="expression" dxfId="466" priority="135">
      <formula>$L16="API clay"</formula>
    </cfRule>
  </conditionalFormatting>
  <conditionalFormatting sqref="AM16:AN16">
    <cfRule type="expression" dxfId="465" priority="134">
      <formula>$L16="Kirsch soft clay"</formula>
    </cfRule>
  </conditionalFormatting>
  <conditionalFormatting sqref="AM16:AN16">
    <cfRule type="expression" dxfId="464" priority="132">
      <formula>$L16="Kirsch stiff clay"</formula>
    </cfRule>
  </conditionalFormatting>
  <conditionalFormatting sqref="AM16:AN16">
    <cfRule type="expression" dxfId="463" priority="131">
      <formula>$L16="Kirsch sand"</formula>
    </cfRule>
  </conditionalFormatting>
  <conditionalFormatting sqref="AM16:AN16">
    <cfRule type="expression" dxfId="462" priority="130">
      <formula>$L16="Modified Weak rock"</formula>
    </cfRule>
  </conditionalFormatting>
  <conditionalFormatting sqref="AM16:AN16">
    <cfRule type="expression" dxfId="461" priority="129">
      <formula>$L16="Reese stiff clay"</formula>
    </cfRule>
  </conditionalFormatting>
  <conditionalFormatting sqref="AM16:AN16">
    <cfRule type="expression" dxfId="460" priority="128">
      <formula>$L16="PISA clay"</formula>
    </cfRule>
  </conditionalFormatting>
  <conditionalFormatting sqref="AM16:AN16">
    <cfRule type="expression" dxfId="459" priority="127">
      <formula>$L16="PISA sand"</formula>
    </cfRule>
  </conditionalFormatting>
  <conditionalFormatting sqref="N16 Q16 S16:T16 W16:Y16">
    <cfRule type="expression" dxfId="458" priority="126">
      <formula>$L16="API sand"</formula>
    </cfRule>
  </conditionalFormatting>
  <conditionalFormatting sqref="N16">
    <cfRule type="expression" dxfId="457" priority="125">
      <formula>$M16="API sand"</formula>
    </cfRule>
  </conditionalFormatting>
  <conditionalFormatting sqref="N16">
    <cfRule type="expression" dxfId="456" priority="124">
      <formula>$M16="API clay"</formula>
    </cfRule>
  </conditionalFormatting>
  <conditionalFormatting sqref="N16:P16">
    <cfRule type="expression" dxfId="455" priority="121">
      <formula>$L16="Stiff clay w/o free water"</formula>
    </cfRule>
    <cfRule type="expression" dxfId="454" priority="123">
      <formula>$L16="API clay"</formula>
    </cfRule>
  </conditionalFormatting>
  <conditionalFormatting sqref="N16:P16">
    <cfRule type="expression" dxfId="453" priority="122">
      <formula>$L16="Kirsch soft clay"</formula>
    </cfRule>
  </conditionalFormatting>
  <conditionalFormatting sqref="N16:P16">
    <cfRule type="expression" dxfId="452" priority="120">
      <formula>$L16="Kirsch stiff clay"</formula>
    </cfRule>
  </conditionalFormatting>
  <conditionalFormatting sqref="N16 Q16 S16:T16 W16:Y16">
    <cfRule type="expression" dxfId="451" priority="119">
      <formula>$L16="Kirsch sand"</formula>
    </cfRule>
  </conditionalFormatting>
  <conditionalFormatting sqref="N16">
    <cfRule type="expression" dxfId="450" priority="118">
      <formula>$L16="Modified Weak rock"</formula>
    </cfRule>
  </conditionalFormatting>
  <conditionalFormatting sqref="N16:P16">
    <cfRule type="expression" dxfId="449" priority="117">
      <formula>$L16="Reese stiff clay"</formula>
    </cfRule>
  </conditionalFormatting>
  <conditionalFormatting sqref="N16:P16">
    <cfRule type="expression" dxfId="448" priority="116">
      <formula>$L16="PISA clay"</formula>
    </cfRule>
  </conditionalFormatting>
  <conditionalFormatting sqref="N16">
    <cfRule type="expression" dxfId="447" priority="115">
      <formula>$L16="PISA sand"</formula>
    </cfRule>
  </conditionalFormatting>
  <conditionalFormatting sqref="R16">
    <cfRule type="expression" dxfId="446" priority="114">
      <formula>$L16="API sand"</formula>
    </cfRule>
  </conditionalFormatting>
  <conditionalFormatting sqref="R16">
    <cfRule type="expression" dxfId="445" priority="113">
      <formula>$L16="Kirsch sand"</formula>
    </cfRule>
  </conditionalFormatting>
  <conditionalFormatting sqref="AC16:AI16">
    <cfRule type="expression" dxfId="444" priority="110">
      <formula>$L16="Stiff clay w/o free water"</formula>
    </cfRule>
    <cfRule type="expression" dxfId="443" priority="112">
      <formula>$L16="API clay"</formula>
    </cfRule>
  </conditionalFormatting>
  <conditionalFormatting sqref="AC16:AI16">
    <cfRule type="expression" dxfId="442" priority="111">
      <formula>$L16="Kirsch soft clay"</formula>
    </cfRule>
  </conditionalFormatting>
  <conditionalFormatting sqref="AC16:AI16">
    <cfRule type="expression" dxfId="441" priority="109">
      <formula>$L16="Kirsch stiff clay"</formula>
    </cfRule>
  </conditionalFormatting>
  <conditionalFormatting sqref="AC16:AI16">
    <cfRule type="expression" dxfId="440" priority="108">
      <formula>$L16="Reese stiff clay"</formula>
    </cfRule>
  </conditionalFormatting>
  <conditionalFormatting sqref="AC16:AI16">
    <cfRule type="expression" dxfId="439" priority="107">
      <formula>$L16="PISA clay"</formula>
    </cfRule>
  </conditionalFormatting>
  <conditionalFormatting sqref="AA16">
    <cfRule type="expression" dxfId="438" priority="104">
      <formula>$L16="Stiff clay w/o free water"</formula>
    </cfRule>
    <cfRule type="expression" dxfId="437" priority="106">
      <formula>$L16="API clay"</formula>
    </cfRule>
  </conditionalFormatting>
  <conditionalFormatting sqref="AA16">
    <cfRule type="expression" dxfId="436" priority="105">
      <formula>$L16="Kirsch soft clay"</formula>
    </cfRule>
  </conditionalFormatting>
  <conditionalFormatting sqref="AA16">
    <cfRule type="expression" dxfId="435" priority="103">
      <formula>$L16="Kirsch stiff clay"</formula>
    </cfRule>
  </conditionalFormatting>
  <conditionalFormatting sqref="AA16">
    <cfRule type="expression" dxfId="434" priority="102">
      <formula>$L16="Reese stiff clay"</formula>
    </cfRule>
  </conditionalFormatting>
  <conditionalFormatting sqref="AA16">
    <cfRule type="expression" dxfId="433" priority="101">
      <formula>$L16="PISA clay"</formula>
    </cfRule>
  </conditionalFormatting>
  <conditionalFormatting sqref="AM17:AN17">
    <cfRule type="expression" dxfId="432" priority="100">
      <formula>$L17="API sand"</formula>
    </cfRule>
  </conditionalFormatting>
  <conditionalFormatting sqref="AK17:AL17">
    <cfRule type="expression" dxfId="431" priority="99">
      <formula>$M17="API sand"</formula>
    </cfRule>
  </conditionalFormatting>
  <conditionalFormatting sqref="AK17:AL17">
    <cfRule type="expression" dxfId="430" priority="98">
      <formula>$M17="API clay"</formula>
    </cfRule>
  </conditionalFormatting>
  <conditionalFormatting sqref="AM17:AN17">
    <cfRule type="expression" dxfId="429" priority="95">
      <formula>$L17="Stiff clay w/o free water"</formula>
    </cfRule>
    <cfRule type="expression" dxfId="428" priority="97">
      <formula>$L17="API clay"</formula>
    </cfRule>
  </conditionalFormatting>
  <conditionalFormatting sqref="AM17:AN17">
    <cfRule type="expression" dxfId="427" priority="96">
      <formula>$L17="Kirsch soft clay"</formula>
    </cfRule>
  </conditionalFormatting>
  <conditionalFormatting sqref="AM17:AN17">
    <cfRule type="expression" dxfId="426" priority="94">
      <formula>$L17="Kirsch stiff clay"</formula>
    </cfRule>
  </conditionalFormatting>
  <conditionalFormatting sqref="AM17:AN17">
    <cfRule type="expression" dxfId="425" priority="93">
      <formula>$L17="Kirsch sand"</formula>
    </cfRule>
  </conditionalFormatting>
  <conditionalFormatting sqref="AM17:AN17">
    <cfRule type="expression" dxfId="424" priority="92">
      <formula>$L17="Modified Weak rock"</formula>
    </cfRule>
  </conditionalFormatting>
  <conditionalFormatting sqref="AM17:AN17">
    <cfRule type="expression" dxfId="423" priority="91">
      <formula>$L17="Reese stiff clay"</formula>
    </cfRule>
  </conditionalFormatting>
  <conditionalFormatting sqref="AM17:AN17">
    <cfRule type="expression" dxfId="422" priority="90">
      <formula>$L17="PISA clay"</formula>
    </cfRule>
  </conditionalFormatting>
  <conditionalFormatting sqref="AM17:AN17">
    <cfRule type="expression" dxfId="421" priority="89">
      <formula>$L17="PISA sand"</formula>
    </cfRule>
  </conditionalFormatting>
  <conditionalFormatting sqref="N17 Q17 S17:T17 W17 Y17">
    <cfRule type="expression" dxfId="420" priority="88">
      <formula>$L17="API sand"</formula>
    </cfRule>
  </conditionalFormatting>
  <conditionalFormatting sqref="N17">
    <cfRule type="expression" dxfId="419" priority="87">
      <formula>$M17="API sand"</formula>
    </cfRule>
  </conditionalFormatting>
  <conditionalFormatting sqref="N17">
    <cfRule type="expression" dxfId="418" priority="86">
      <formula>$M17="API clay"</formula>
    </cfRule>
  </conditionalFormatting>
  <conditionalFormatting sqref="N17:P17">
    <cfRule type="expression" dxfId="417" priority="83">
      <formula>$L17="Stiff clay w/o free water"</formula>
    </cfRule>
    <cfRule type="expression" dxfId="416" priority="85">
      <formula>$L17="API clay"</formula>
    </cfRule>
  </conditionalFormatting>
  <conditionalFormatting sqref="N17:P17">
    <cfRule type="expression" dxfId="415" priority="84">
      <formula>$L17="Kirsch soft clay"</formula>
    </cfRule>
  </conditionalFormatting>
  <conditionalFormatting sqref="N17:P17">
    <cfRule type="expression" dxfId="414" priority="82">
      <formula>$L17="Kirsch stiff clay"</formula>
    </cfRule>
  </conditionalFormatting>
  <conditionalFormatting sqref="N17 Q17 S17:T17 W17 Y17">
    <cfRule type="expression" dxfId="413" priority="81">
      <formula>$L17="Kirsch sand"</formula>
    </cfRule>
  </conditionalFormatting>
  <conditionalFormatting sqref="N17">
    <cfRule type="expression" dxfId="412" priority="80">
      <formula>$L17="Modified Weak rock"</formula>
    </cfRule>
  </conditionalFormatting>
  <conditionalFormatting sqref="N17:P17">
    <cfRule type="expression" dxfId="411" priority="79">
      <formula>$L17="Reese stiff clay"</formula>
    </cfRule>
  </conditionalFormatting>
  <conditionalFormatting sqref="N17:P17">
    <cfRule type="expression" dxfId="410" priority="78">
      <formula>$L17="PISA clay"</formula>
    </cfRule>
  </conditionalFormatting>
  <conditionalFormatting sqref="N17">
    <cfRule type="expression" dxfId="409" priority="77">
      <formula>$L17="PISA sand"</formula>
    </cfRule>
  </conditionalFormatting>
  <conditionalFormatting sqref="R17">
    <cfRule type="expression" dxfId="408" priority="76">
      <formula>$L17="API sand"</formula>
    </cfRule>
  </conditionalFormatting>
  <conditionalFormatting sqref="R17">
    <cfRule type="expression" dxfId="407" priority="75">
      <formula>$L17="Kirsch sand"</formula>
    </cfRule>
  </conditionalFormatting>
  <conditionalFormatting sqref="AD17:AI17">
    <cfRule type="expression" dxfId="406" priority="72">
      <formula>$L17="Stiff clay w/o free water"</formula>
    </cfRule>
    <cfRule type="expression" dxfId="405" priority="74">
      <formula>$L17="API clay"</formula>
    </cfRule>
  </conditionalFormatting>
  <conditionalFormatting sqref="AD17:AI17">
    <cfRule type="expression" dxfId="404" priority="73">
      <formula>$L17="Kirsch soft clay"</formula>
    </cfRule>
  </conditionalFormatting>
  <conditionalFormatting sqref="AD17:AI17">
    <cfRule type="expression" dxfId="403" priority="71">
      <formula>$L17="Kirsch stiff clay"</formula>
    </cfRule>
  </conditionalFormatting>
  <conditionalFormatting sqref="AD17:AI17">
    <cfRule type="expression" dxfId="402" priority="70">
      <formula>$L17="Reese stiff clay"</formula>
    </cfRule>
  </conditionalFormatting>
  <conditionalFormatting sqref="AD17:AI17">
    <cfRule type="expression" dxfId="401" priority="69">
      <formula>$L17="PISA clay"</formula>
    </cfRule>
  </conditionalFormatting>
  <conditionalFormatting sqref="AA17">
    <cfRule type="expression" dxfId="400" priority="66">
      <formula>$L17="Stiff clay w/o free water"</formula>
    </cfRule>
    <cfRule type="expression" dxfId="399" priority="68">
      <formula>$L17="API clay"</formula>
    </cfRule>
  </conditionalFormatting>
  <conditionalFormatting sqref="AA17">
    <cfRule type="expression" dxfId="398" priority="67">
      <formula>$L17="Kirsch soft clay"</formula>
    </cfRule>
  </conditionalFormatting>
  <conditionalFormatting sqref="AA17">
    <cfRule type="expression" dxfId="397" priority="65">
      <formula>$L17="Kirsch stiff clay"</formula>
    </cfRule>
  </conditionalFormatting>
  <conditionalFormatting sqref="AA17">
    <cfRule type="expression" dxfId="396" priority="64">
      <formula>$L17="Reese stiff clay"</formula>
    </cfRule>
  </conditionalFormatting>
  <conditionalFormatting sqref="AA17">
    <cfRule type="expression" dxfId="395" priority="63">
      <formula>$L17="PISA clay"</formula>
    </cfRule>
  </conditionalFormatting>
  <conditionalFormatting sqref="AC17">
    <cfRule type="expression" dxfId="394" priority="60">
      <formula>$L17="Stiff clay w/o free water"</formula>
    </cfRule>
    <cfRule type="expression" dxfId="393" priority="62">
      <formula>$L17="API clay"</formula>
    </cfRule>
  </conditionalFormatting>
  <conditionalFormatting sqref="AC17">
    <cfRule type="expression" dxfId="392" priority="61">
      <formula>$L17="Kirsch soft clay"</formula>
    </cfRule>
  </conditionalFormatting>
  <conditionalFormatting sqref="AC17">
    <cfRule type="expression" dxfId="391" priority="59">
      <formula>$L17="Kirsch stiff clay"</formula>
    </cfRule>
  </conditionalFormatting>
  <conditionalFormatting sqref="AC17">
    <cfRule type="expression" dxfId="390" priority="58">
      <formula>$L17="Reese stiff clay"</formula>
    </cfRule>
  </conditionalFormatting>
  <conditionalFormatting sqref="AC17">
    <cfRule type="expression" dxfId="389" priority="57">
      <formula>$L17="PISA clay"</formula>
    </cfRule>
  </conditionalFormatting>
  <conditionalFormatting sqref="X17">
    <cfRule type="expression" dxfId="388" priority="56">
      <formula>$L17="API sand"</formula>
    </cfRule>
  </conditionalFormatting>
  <conditionalFormatting sqref="X17">
    <cfRule type="expression" dxfId="387" priority="55">
      <formula>$L17="Kirsch sand"</formula>
    </cfRule>
  </conditionalFormatting>
  <conditionalFormatting sqref="Z16:Z17">
    <cfRule type="expression" dxfId="386" priority="54">
      <formula>$L16="API sand"</formula>
    </cfRule>
  </conditionalFormatting>
  <conditionalFormatting sqref="Z16:Z17">
    <cfRule type="expression" dxfId="385" priority="53">
      <formula>$L16="Kirsch sand"</formula>
    </cfRule>
  </conditionalFormatting>
  <conditionalFormatting sqref="AB16:AB17">
    <cfRule type="expression" dxfId="384" priority="52">
      <formula>$L16="API sand"</formula>
    </cfRule>
  </conditionalFormatting>
  <conditionalFormatting sqref="AB16:AB17">
    <cfRule type="expression" dxfId="383" priority="51">
      <formula>$L16="Kirsch sand"</formula>
    </cfRule>
  </conditionalFormatting>
  <conditionalFormatting sqref="AJ16:AJ17">
    <cfRule type="expression" dxfId="382" priority="50">
      <formula>$L16="API sand"</formula>
    </cfRule>
  </conditionalFormatting>
  <conditionalFormatting sqref="AJ16:AJ17">
    <cfRule type="expression" dxfId="381" priority="49">
      <formula>$L16="Kirsch sand"</formula>
    </cfRule>
  </conditionalFormatting>
  <conditionalFormatting sqref="U6:V9">
    <cfRule type="expression" dxfId="380" priority="46">
      <formula>$L6="Stiff clay w/o free water"</formula>
    </cfRule>
    <cfRule type="expression" dxfId="379" priority="48">
      <formula>$L6="API clay"</formula>
    </cfRule>
  </conditionalFormatting>
  <conditionalFormatting sqref="U6:V9">
    <cfRule type="expression" dxfId="378" priority="47">
      <formula>$L6="Kirsch soft clay"</formula>
    </cfRule>
  </conditionalFormatting>
  <conditionalFormatting sqref="U6:V9">
    <cfRule type="expression" dxfId="377" priority="45">
      <formula>$L6="Kirsch stiff clay"</formula>
    </cfRule>
  </conditionalFormatting>
  <conditionalFormatting sqref="U6:V9">
    <cfRule type="expression" dxfId="376" priority="44">
      <formula>$L6="Reese stiff clay"</formula>
    </cfRule>
  </conditionalFormatting>
  <conditionalFormatting sqref="U6:V9">
    <cfRule type="expression" dxfId="375" priority="43">
      <formula>$L6="PISA clay"</formula>
    </cfRule>
  </conditionalFormatting>
  <conditionalFormatting sqref="U10:V10">
    <cfRule type="expression" dxfId="374" priority="40">
      <formula>$L10="Stiff clay w/o free water"</formula>
    </cfRule>
    <cfRule type="expression" dxfId="373" priority="42">
      <formula>$L10="API clay"</formula>
    </cfRule>
  </conditionalFormatting>
  <conditionalFormatting sqref="U10:V10">
    <cfRule type="expression" dxfId="372" priority="41">
      <formula>$L10="Kirsch soft clay"</formula>
    </cfRule>
  </conditionalFormatting>
  <conditionalFormatting sqref="U10:V10">
    <cfRule type="expression" dxfId="371" priority="39">
      <formula>$L10="Kirsch stiff clay"</formula>
    </cfRule>
  </conditionalFormatting>
  <conditionalFormatting sqref="U10:V10">
    <cfRule type="expression" dxfId="370" priority="38">
      <formula>$L10="Reese stiff clay"</formula>
    </cfRule>
  </conditionalFormatting>
  <conditionalFormatting sqref="U10:V10">
    <cfRule type="expression" dxfId="369" priority="37">
      <formula>$L10="PISA clay"</formula>
    </cfRule>
  </conditionalFormatting>
  <conditionalFormatting sqref="U11:V14">
    <cfRule type="expression" dxfId="368" priority="34">
      <formula>$L11="Stiff clay w/o free water"</formula>
    </cfRule>
    <cfRule type="expression" dxfId="367" priority="36">
      <formula>$L11="API clay"</formula>
    </cfRule>
  </conditionalFormatting>
  <conditionalFormatting sqref="U11:V14">
    <cfRule type="expression" dxfId="366" priority="35">
      <formula>$L11="Kirsch soft clay"</formula>
    </cfRule>
  </conditionalFormatting>
  <conditionalFormatting sqref="U11:V14">
    <cfRule type="expression" dxfId="365" priority="33">
      <formula>$L11="Kirsch stiff clay"</formula>
    </cfRule>
  </conditionalFormatting>
  <conditionalFormatting sqref="U11:V14">
    <cfRule type="expression" dxfId="364" priority="32">
      <formula>$L11="Reese stiff clay"</formula>
    </cfRule>
  </conditionalFormatting>
  <conditionalFormatting sqref="U11:V14">
    <cfRule type="expression" dxfId="363" priority="31">
      <formula>$L11="PISA clay"</formula>
    </cfRule>
  </conditionalFormatting>
  <conditionalFormatting sqref="U15:V15">
    <cfRule type="expression" dxfId="362" priority="28">
      <formula>$L15="Stiff clay w/o free water"</formula>
    </cfRule>
    <cfRule type="expression" dxfId="361" priority="30">
      <formula>$L15="API clay"</formula>
    </cfRule>
  </conditionalFormatting>
  <conditionalFormatting sqref="U15:V15">
    <cfRule type="expression" dxfId="360" priority="29">
      <formula>$L15="Kirsch soft clay"</formula>
    </cfRule>
  </conditionalFormatting>
  <conditionalFormatting sqref="U15:V15">
    <cfRule type="expression" dxfId="359" priority="27">
      <formula>$L15="Kirsch stiff clay"</formula>
    </cfRule>
  </conditionalFormatting>
  <conditionalFormatting sqref="U15:V15">
    <cfRule type="expression" dxfId="358" priority="26">
      <formula>$L15="Reese stiff clay"</formula>
    </cfRule>
  </conditionalFormatting>
  <conditionalFormatting sqref="U15:V15">
    <cfRule type="expression" dxfId="357" priority="25">
      <formula>$L15="PISA clay"</formula>
    </cfRule>
  </conditionalFormatting>
  <conditionalFormatting sqref="U16:V16">
    <cfRule type="expression" dxfId="356" priority="22">
      <formula>$L16="Stiff clay w/o free water"</formula>
    </cfRule>
    <cfRule type="expression" dxfId="355" priority="24">
      <formula>$L16="API clay"</formula>
    </cfRule>
  </conditionalFormatting>
  <conditionalFormatting sqref="U16:V16">
    <cfRule type="expression" dxfId="354" priority="23">
      <formula>$L16="Kirsch soft clay"</formula>
    </cfRule>
  </conditionalFormatting>
  <conditionalFormatting sqref="U16:V16">
    <cfRule type="expression" dxfId="353" priority="21">
      <formula>$L16="Kirsch stiff clay"</formula>
    </cfRule>
  </conditionalFormatting>
  <conditionalFormatting sqref="U16:V16">
    <cfRule type="expression" dxfId="352" priority="20">
      <formula>$L16="Reese stiff clay"</formula>
    </cfRule>
  </conditionalFormatting>
  <conditionalFormatting sqref="U16:V16">
    <cfRule type="expression" dxfId="351" priority="19">
      <formula>$L16="PISA clay"</formula>
    </cfRule>
  </conditionalFormatting>
  <conditionalFormatting sqref="U17:V17">
    <cfRule type="expression" dxfId="350" priority="16">
      <formula>$L17="Stiff clay w/o free water"</formula>
    </cfRule>
    <cfRule type="expression" dxfId="349" priority="18">
      <formula>$L17="API clay"</formula>
    </cfRule>
  </conditionalFormatting>
  <conditionalFormatting sqref="U17:V17">
    <cfRule type="expression" dxfId="348" priority="17">
      <formula>$L17="Kirsch soft clay"</formula>
    </cfRule>
  </conditionalFormatting>
  <conditionalFormatting sqref="U17:V17">
    <cfRule type="expression" dxfId="347" priority="15">
      <formula>$L17="Kirsch stiff clay"</formula>
    </cfRule>
  </conditionalFormatting>
  <conditionalFormatting sqref="U17:V17">
    <cfRule type="expression" dxfId="346" priority="14">
      <formula>$L17="Reese stiff clay"</formula>
    </cfRule>
  </conditionalFormatting>
  <conditionalFormatting sqref="U17:V17">
    <cfRule type="expression" dxfId="345" priority="13">
      <formula>$L17="PISA clay"</formula>
    </cfRule>
  </conditionalFormatting>
  <conditionalFormatting sqref="AO6:AO9">
    <cfRule type="expression" dxfId="344" priority="12">
      <formula>$L6="API sand"</formula>
    </cfRule>
  </conditionalFormatting>
  <conditionalFormatting sqref="AO6:AO9">
    <cfRule type="expression" dxfId="343" priority="11">
      <formula>$L6="Kirsch sand"</formula>
    </cfRule>
  </conditionalFormatting>
  <conditionalFormatting sqref="AO10">
    <cfRule type="expression" dxfId="342" priority="10">
      <formula>$L10="API sand"</formula>
    </cfRule>
  </conditionalFormatting>
  <conditionalFormatting sqref="AO10">
    <cfRule type="expression" dxfId="341" priority="9">
      <formula>$L10="Kirsch sand"</formula>
    </cfRule>
  </conditionalFormatting>
  <conditionalFormatting sqref="AO11:AO14">
    <cfRule type="expression" dxfId="340" priority="8">
      <formula>$L11="API sand"</formula>
    </cfRule>
  </conditionalFormatting>
  <conditionalFormatting sqref="AO11:AO14">
    <cfRule type="expression" dxfId="339" priority="7">
      <formula>$L11="Kirsch sand"</formula>
    </cfRule>
  </conditionalFormatting>
  <conditionalFormatting sqref="AO15">
    <cfRule type="expression" dxfId="338" priority="6">
      <formula>$L15="API sand"</formula>
    </cfRule>
  </conditionalFormatting>
  <conditionalFormatting sqref="AO15">
    <cfRule type="expression" dxfId="337" priority="5">
      <formula>$L15="Kirsch sand"</formula>
    </cfRule>
  </conditionalFormatting>
  <conditionalFormatting sqref="AO16">
    <cfRule type="expression" dxfId="336" priority="4">
      <formula>$L16="API sand"</formula>
    </cfRule>
  </conditionalFormatting>
  <conditionalFormatting sqref="AO16">
    <cfRule type="expression" dxfId="335" priority="3">
      <formula>$L16="Kirsch sand"</formula>
    </cfRule>
  </conditionalFormatting>
  <conditionalFormatting sqref="AO17">
    <cfRule type="expression" dxfId="334" priority="2">
      <formula>$L17="API sand"</formula>
    </cfRule>
  </conditionalFormatting>
  <conditionalFormatting sqref="AO17">
    <cfRule type="expression" dxfId="333" priority="1">
      <formula>$L17="Kirsch sand"</formula>
    </cfRule>
  </conditionalFormatting>
  <dataValidations count="3">
    <dataValidation type="list" showInputMessage="1" showErrorMessage="1" sqref="M18:M36" xr:uid="{F22E3B41-077C-4113-944A-20349B46A96E}">
      <formula1>"',API sand,API clay"</formula1>
    </dataValidation>
    <dataValidation type="list" showInputMessage="1" showErrorMessage="1" sqref="M6:M17" xr:uid="{8219FCFC-F6A1-4395-9312-9B57AAA709A5}">
      <formula1>"Zero soil,API sand,API clay"</formula1>
    </dataValidation>
    <dataValidation type="list" showInputMessage="1" showErrorMessage="1" sqref="L6:L255" xr:uid="{6C264A0E-FB5A-4AFE-8597-7CFD6C948CA7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3699-E447-4E6E-94CF-99A9D9619FA5}">
  <dimension ref="A1:AO255"/>
  <sheetViews>
    <sheetView zoomScaleNormal="100" workbookViewId="0">
      <selection activeCell="B9" sqref="B9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A-25_crit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84"/>
      <c r="S3" s="84"/>
      <c r="T3" s="74"/>
      <c r="U3" s="84"/>
      <c r="V3" s="84"/>
      <c r="W3" s="74"/>
      <c r="X3" s="74" t="s">
        <v>102</v>
      </c>
      <c r="Y3" s="74"/>
      <c r="Z3" s="74"/>
      <c r="AA3" s="74"/>
      <c r="AB3" s="74"/>
      <c r="AC3" s="39" t="s">
        <v>102</v>
      </c>
      <c r="AD3" s="40"/>
      <c r="AE3" s="40"/>
      <c r="AF3" s="40"/>
      <c r="AG3" s="40"/>
      <c r="AH3" s="40"/>
      <c r="AI3" s="40"/>
      <c r="AJ3" s="74"/>
      <c r="AK3" s="74"/>
      <c r="AL3" s="74"/>
      <c r="AM3" s="74"/>
      <c r="AN3" s="74"/>
    </row>
    <row r="4" spans="1:41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48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-17.5</v>
      </c>
      <c r="L8" s="49" t="s">
        <v>64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30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-23.2</v>
      </c>
      <c r="L9" s="49" t="s">
        <v>65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-42.9</v>
      </c>
      <c r="L10" s="49" t="s">
        <v>64</v>
      </c>
      <c r="M10" s="50" t="s">
        <v>64</v>
      </c>
      <c r="N10" s="51">
        <v>10.4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3189" priority="126">
      <formula>$L6="API sand"</formula>
    </cfRule>
  </conditionalFormatting>
  <conditionalFormatting sqref="N14:N15 AK6:AL15 R16:S20 R29:S36 S21:S28 AD21:AD28 AJ7 AB7 AB9 AB11:AB35 AJ11:AJ13 AJ9">
    <cfRule type="expression" dxfId="3188" priority="125">
      <formula>$M6="API sand"</formula>
    </cfRule>
  </conditionalFormatting>
  <conditionalFormatting sqref="AK6:AL15 N14:N15 R16:T20 R29:T36 S21:T28 AD21:AD28 AJ7 AB7 AB9 AB11:AB35 AJ11:AJ13 AJ9">
    <cfRule type="expression" dxfId="3187" priority="124">
      <formula>$M6="API clay"</formula>
    </cfRule>
  </conditionalFormatting>
  <conditionalFormatting sqref="AM6:AN15">
    <cfRule type="expression" dxfId="3186" priority="121">
      <formula>$L6="Stiff clay w/o free water"</formula>
    </cfRule>
    <cfRule type="expression" dxfId="3185" priority="123">
      <formula>$L6="API clay"</formula>
    </cfRule>
  </conditionalFormatting>
  <conditionalFormatting sqref="AM6:AN15">
    <cfRule type="expression" dxfId="3184" priority="122">
      <formula>$L6="Kirsch soft clay"</formula>
    </cfRule>
  </conditionalFormatting>
  <conditionalFormatting sqref="AM6:AN15">
    <cfRule type="expression" dxfId="3183" priority="120">
      <formula>$L6="Kirsch stiff clay"</formula>
    </cfRule>
  </conditionalFormatting>
  <conditionalFormatting sqref="N14:N15 AM6:AN15 Q14:Q15 AA12">
    <cfRule type="expression" dxfId="3182" priority="119">
      <formula>$L6="Kirsch sand"</formula>
    </cfRule>
  </conditionalFormatting>
  <conditionalFormatting sqref="N14:N15 AC14:AD15 AM6:AN15">
    <cfRule type="expression" dxfId="3181" priority="118">
      <formula>$L6="Modified Weak rock"</formula>
    </cfRule>
  </conditionalFormatting>
  <conditionalFormatting sqref="AM6:AN15">
    <cfRule type="expression" dxfId="3180" priority="117">
      <formula>$L6="Reese stiff clay"</formula>
    </cfRule>
  </conditionalFormatting>
  <conditionalFormatting sqref="N16:N36 Q16:Q36 AM16:AN36">
    <cfRule type="expression" dxfId="3179" priority="116">
      <formula>$L16="API sand"</formula>
    </cfRule>
  </conditionalFormatting>
  <conditionalFormatting sqref="N16:N36 Z16:Z36 AB36 AJ16:AL36">
    <cfRule type="expression" dxfId="3178" priority="115">
      <formula>$M16="API sand"</formula>
    </cfRule>
  </conditionalFormatting>
  <conditionalFormatting sqref="Z36:AB36 AK16:AL36 N16:N36 Z16:AA35">
    <cfRule type="expression" dxfId="3177" priority="114">
      <formula>$M16="API clay"</formula>
    </cfRule>
  </conditionalFormatting>
  <conditionalFormatting sqref="N16:P18 U16:W36 AM16:AN36 N29:P36 N19:N28 P19:P28">
    <cfRule type="expression" dxfId="3176" priority="111">
      <formula>$L16="Stiff clay w/o free water"</formula>
    </cfRule>
    <cfRule type="expression" dxfId="3175" priority="113">
      <formula>$L16="API clay"</formula>
    </cfRule>
  </conditionalFormatting>
  <conditionalFormatting sqref="N16:P18 U16:Y36 AM16:AN36 N29:P36 N19:N28 P19:P28">
    <cfRule type="expression" dxfId="3174" priority="112">
      <formula>$L16="Kirsch soft clay"</formula>
    </cfRule>
  </conditionalFormatting>
  <conditionalFormatting sqref="N16:P18 AM16:AN36 U16:Y36 N29:P36 N19:N28 P19:P28">
    <cfRule type="expression" dxfId="3173" priority="110">
      <formula>$L16="Kirsch stiff clay"</formula>
    </cfRule>
  </conditionalFormatting>
  <conditionalFormatting sqref="N16:N36 Q16:Q36 X16:Y36 AM16:AN36">
    <cfRule type="expression" dxfId="3172" priority="109">
      <formula>$L16="Kirsch sand"</formula>
    </cfRule>
  </conditionalFormatting>
  <conditionalFormatting sqref="N16:N36 AC16:AI19 AM16:AN36 AC20:AD36 AI20:AI36">
    <cfRule type="expression" dxfId="3171" priority="108">
      <formula>$L16="Modified Weak rock"</formula>
    </cfRule>
  </conditionalFormatting>
  <conditionalFormatting sqref="N16:P18 U16:V36 AM16:AN36 N29:P36 N19:N28 P19:P28">
    <cfRule type="expression" dxfId="3170" priority="107">
      <formula>$L16="Reese stiff clay"</formula>
    </cfRule>
  </conditionalFormatting>
  <conditionalFormatting sqref="AC14:AD15 AM6:AN15">
    <cfRule type="expression" dxfId="3169" priority="106">
      <formula>$L6="PISA clay"</formula>
    </cfRule>
  </conditionalFormatting>
  <conditionalFormatting sqref="N14:N15 AC14:AD15 AM6:AN15">
    <cfRule type="expression" dxfId="3168" priority="105">
      <formula>$L6="PISA sand"</formula>
    </cfRule>
  </conditionalFormatting>
  <conditionalFormatting sqref="N14:P15">
    <cfRule type="expression" dxfId="3167" priority="102">
      <formula>$L14="Stiff clay w/o free water"</formula>
    </cfRule>
    <cfRule type="expression" dxfId="3166" priority="104">
      <formula>$L14="API clay"</formula>
    </cfRule>
  </conditionalFormatting>
  <conditionalFormatting sqref="N14:P15">
    <cfRule type="expression" dxfId="3165" priority="103">
      <formula>$L14="Kirsch soft clay"</formula>
    </cfRule>
  </conditionalFormatting>
  <conditionalFormatting sqref="N14:P15">
    <cfRule type="expression" dxfId="3164" priority="101">
      <formula>$L14="Kirsch stiff clay"</formula>
    </cfRule>
  </conditionalFormatting>
  <conditionalFormatting sqref="N14:P15">
    <cfRule type="expression" dxfId="3163" priority="100">
      <formula>$L14="Reese stiff clay"</formula>
    </cfRule>
  </conditionalFormatting>
  <conditionalFormatting sqref="N14:P15">
    <cfRule type="expression" dxfId="3162" priority="99">
      <formula>$L14="PISA clay"</formula>
    </cfRule>
  </conditionalFormatting>
  <conditionalFormatting sqref="R14:AA15">
    <cfRule type="expression" dxfId="3161" priority="98">
      <formula>$L14="API sand"</formula>
    </cfRule>
  </conditionalFormatting>
  <conditionalFormatting sqref="R14:AA15">
    <cfRule type="expression" dxfId="3160" priority="97">
      <formula>$L14="Kirsch sand"</formula>
    </cfRule>
  </conditionalFormatting>
  <conditionalFormatting sqref="AE14:AJ15">
    <cfRule type="expression" dxfId="3159" priority="96">
      <formula>$L14="API sand"</formula>
    </cfRule>
  </conditionalFormatting>
  <conditionalFormatting sqref="AE14:AJ15">
    <cfRule type="expression" dxfId="3158" priority="95">
      <formula>$L14="Kirsch sand"</formula>
    </cfRule>
  </conditionalFormatting>
  <conditionalFormatting sqref="O19:O21">
    <cfRule type="expression" dxfId="3157" priority="94">
      <formula>$L19="API sand"</formula>
    </cfRule>
  </conditionalFormatting>
  <conditionalFormatting sqref="O19:O21">
    <cfRule type="expression" dxfId="3156" priority="93">
      <formula>$L19="Kirsch sand"</formula>
    </cfRule>
  </conditionalFormatting>
  <conditionalFormatting sqref="O22:O28">
    <cfRule type="expression" dxfId="3155" priority="92">
      <formula>$L22="API sand"</formula>
    </cfRule>
  </conditionalFormatting>
  <conditionalFormatting sqref="O22:O28">
    <cfRule type="expression" dxfId="3154" priority="91">
      <formula>$L22="Kirsch sand"</formula>
    </cfRule>
  </conditionalFormatting>
  <conditionalFormatting sqref="S10:W10 N6:N13 Q6:Q13 S9:T9 V9:Y9 S11:T13 V11:Z13 Z6:Z10 Y10">
    <cfRule type="expression" dxfId="3153" priority="90">
      <formula>$L6="API sand"</formula>
    </cfRule>
  </conditionalFormatting>
  <conditionalFormatting sqref="N6:N13">
    <cfRule type="expression" dxfId="3152" priority="89">
      <formula>$M6="API sand"</formula>
    </cfRule>
  </conditionalFormatting>
  <conditionalFormatting sqref="N6:N13">
    <cfRule type="expression" dxfId="3151" priority="88">
      <formula>$M6="API clay"</formula>
    </cfRule>
  </conditionalFormatting>
  <conditionalFormatting sqref="N6:P13">
    <cfRule type="expression" dxfId="3150" priority="85">
      <formula>$L6="Stiff clay w/o free water"</formula>
    </cfRule>
    <cfRule type="expression" dxfId="3149" priority="87">
      <formula>$L6="API clay"</formula>
    </cfRule>
  </conditionalFormatting>
  <conditionalFormatting sqref="N6:P13">
    <cfRule type="expression" dxfId="3148" priority="86">
      <formula>$L6="Kirsch soft clay"</formula>
    </cfRule>
  </conditionalFormatting>
  <conditionalFormatting sqref="N6:P13">
    <cfRule type="expression" dxfId="3147" priority="84">
      <formula>$L6="Kirsch stiff clay"</formula>
    </cfRule>
  </conditionalFormatting>
  <conditionalFormatting sqref="S10:W10 N6:N13 Q6:Q13 S9:T9 V9:Y9 S11:T13 V11:Z13 Z6:Z10 Y10">
    <cfRule type="expression" dxfId="3146" priority="83">
      <formula>$L6="Kirsch sand"</formula>
    </cfRule>
  </conditionalFormatting>
  <conditionalFormatting sqref="N6:N13">
    <cfRule type="expression" dxfId="3145" priority="82">
      <formula>$L6="Modified Weak rock"</formula>
    </cfRule>
  </conditionalFormatting>
  <conditionalFormatting sqref="N6:P13">
    <cfRule type="expression" dxfId="3144" priority="81">
      <formula>$L6="Reese stiff clay"</formula>
    </cfRule>
  </conditionalFormatting>
  <conditionalFormatting sqref="N6:P13">
    <cfRule type="expression" dxfId="3143" priority="80">
      <formula>$L6="PISA clay"</formula>
    </cfRule>
  </conditionalFormatting>
  <conditionalFormatting sqref="N6:N13">
    <cfRule type="expression" dxfId="3142" priority="79">
      <formula>$L6="PISA sand"</formula>
    </cfRule>
  </conditionalFormatting>
  <conditionalFormatting sqref="S6:T7 V6:Y7 R6:R13 S8:Y8">
    <cfRule type="expression" dxfId="3141" priority="78">
      <formula>$L6="API sand"</formula>
    </cfRule>
  </conditionalFormatting>
  <conditionalFormatting sqref="S6:T7 V6:Y7 R6:R13 S8:Y8">
    <cfRule type="expression" dxfId="3140" priority="77">
      <formula>$L6="Kirsch sand"</formula>
    </cfRule>
  </conditionalFormatting>
  <conditionalFormatting sqref="U6:U7">
    <cfRule type="expression" dxfId="3139" priority="74">
      <formula>$L6="Stiff clay w/o free water"</formula>
    </cfRule>
    <cfRule type="expression" dxfId="3138" priority="76">
      <formula>$L6="API clay"</formula>
    </cfRule>
  </conditionalFormatting>
  <conditionalFormatting sqref="U6:U7">
    <cfRule type="expression" dxfId="3137" priority="75">
      <formula>$L6="Kirsch soft clay"</formula>
    </cfRule>
  </conditionalFormatting>
  <conditionalFormatting sqref="U6:U7">
    <cfRule type="expression" dxfId="3136" priority="73">
      <formula>$L6="Kirsch stiff clay"</formula>
    </cfRule>
  </conditionalFormatting>
  <conditionalFormatting sqref="U6:U7">
    <cfRule type="expression" dxfId="3135" priority="72">
      <formula>$L6="Reese stiff clay"</formula>
    </cfRule>
  </conditionalFormatting>
  <conditionalFormatting sqref="U6:U7">
    <cfRule type="expression" dxfId="3134" priority="71">
      <formula>$L6="PISA clay"</formula>
    </cfRule>
  </conditionalFormatting>
  <conditionalFormatting sqref="U9">
    <cfRule type="expression" dxfId="3133" priority="68">
      <formula>$L9="Stiff clay w/o free water"</formula>
    </cfRule>
    <cfRule type="expression" dxfId="3132" priority="70">
      <formula>$L9="API clay"</formula>
    </cfRule>
  </conditionalFormatting>
  <conditionalFormatting sqref="U9">
    <cfRule type="expression" dxfId="3131" priority="69">
      <formula>$L9="Kirsch soft clay"</formula>
    </cfRule>
  </conditionalFormatting>
  <conditionalFormatting sqref="U9">
    <cfRule type="expression" dxfId="3130" priority="67">
      <formula>$L9="Kirsch stiff clay"</formula>
    </cfRule>
  </conditionalFormatting>
  <conditionalFormatting sqref="U9">
    <cfRule type="expression" dxfId="3129" priority="66">
      <formula>$L9="Reese stiff clay"</formula>
    </cfRule>
  </conditionalFormatting>
  <conditionalFormatting sqref="U9">
    <cfRule type="expression" dxfId="3128" priority="65">
      <formula>$L9="PISA clay"</formula>
    </cfRule>
  </conditionalFormatting>
  <conditionalFormatting sqref="U11:U13">
    <cfRule type="expression" dxfId="3127" priority="62">
      <formula>$L11="Stiff clay w/o free water"</formula>
    </cfRule>
    <cfRule type="expression" dxfId="3126" priority="64">
      <formula>$L11="API clay"</formula>
    </cfRule>
  </conditionalFormatting>
  <conditionalFormatting sqref="U11:U13">
    <cfRule type="expression" dxfId="3125" priority="63">
      <formula>$L11="Kirsch soft clay"</formula>
    </cfRule>
  </conditionalFormatting>
  <conditionalFormatting sqref="U11:U13">
    <cfRule type="expression" dxfId="3124" priority="61">
      <formula>$L11="Kirsch stiff clay"</formula>
    </cfRule>
  </conditionalFormatting>
  <conditionalFormatting sqref="U11:U13">
    <cfRule type="expression" dxfId="3123" priority="60">
      <formula>$L11="Reese stiff clay"</formula>
    </cfRule>
  </conditionalFormatting>
  <conditionalFormatting sqref="U11:U13">
    <cfRule type="expression" dxfId="3122" priority="59">
      <formula>$L11="PISA clay"</formula>
    </cfRule>
  </conditionalFormatting>
  <conditionalFormatting sqref="AC6:AI13">
    <cfRule type="expression" dxfId="3121" priority="56">
      <formula>$L6="Stiff clay w/o free water"</formula>
    </cfRule>
    <cfRule type="expression" dxfId="3120" priority="58">
      <formula>$L6="API clay"</formula>
    </cfRule>
  </conditionalFormatting>
  <conditionalFormatting sqref="AC6:AI13">
    <cfRule type="expression" dxfId="3119" priority="57">
      <formula>$L6="Kirsch soft clay"</formula>
    </cfRule>
  </conditionalFormatting>
  <conditionalFormatting sqref="AC6:AI13">
    <cfRule type="expression" dxfId="3118" priority="55">
      <formula>$L6="Kirsch stiff clay"</formula>
    </cfRule>
  </conditionalFormatting>
  <conditionalFormatting sqref="AC6:AI13">
    <cfRule type="expression" dxfId="3117" priority="54">
      <formula>$L6="Reese stiff clay"</formula>
    </cfRule>
  </conditionalFormatting>
  <conditionalFormatting sqref="AC6:AI13">
    <cfRule type="expression" dxfId="3116" priority="53">
      <formula>$L6="PISA clay"</formula>
    </cfRule>
  </conditionalFormatting>
  <conditionalFormatting sqref="AA6:AA10">
    <cfRule type="expression" dxfId="3115" priority="50">
      <formula>$L6="Stiff clay w/o free water"</formula>
    </cfRule>
    <cfRule type="expression" dxfId="3114" priority="52">
      <formula>$L6="API clay"</formula>
    </cfRule>
  </conditionalFormatting>
  <conditionalFormatting sqref="AA6:AA10">
    <cfRule type="expression" dxfId="3113" priority="51">
      <formula>$L6="Kirsch soft clay"</formula>
    </cfRule>
  </conditionalFormatting>
  <conditionalFormatting sqref="AA6:AA10">
    <cfRule type="expression" dxfId="3112" priority="49">
      <formula>$L6="Kirsch stiff clay"</formula>
    </cfRule>
  </conditionalFormatting>
  <conditionalFormatting sqref="AA6:AA10">
    <cfRule type="expression" dxfId="3111" priority="48">
      <formula>$L6="Reese stiff clay"</formula>
    </cfRule>
  </conditionalFormatting>
  <conditionalFormatting sqref="AA6:AA10">
    <cfRule type="expression" dxfId="3110" priority="47">
      <formula>$L6="PISA clay"</formula>
    </cfRule>
  </conditionalFormatting>
  <conditionalFormatting sqref="AA11">
    <cfRule type="expression" dxfId="3109" priority="44">
      <formula>$L11="Stiff clay w/o free water"</formula>
    </cfRule>
    <cfRule type="expression" dxfId="3108" priority="46">
      <formula>$L11="API clay"</formula>
    </cfRule>
  </conditionalFormatting>
  <conditionalFormatting sqref="AA11">
    <cfRule type="expression" dxfId="3107" priority="45">
      <formula>$L11="Kirsch soft clay"</formula>
    </cfRule>
  </conditionalFormatting>
  <conditionalFormatting sqref="AA11">
    <cfRule type="expression" dxfId="3106" priority="43">
      <formula>$L11="Kirsch stiff clay"</formula>
    </cfRule>
  </conditionalFormatting>
  <conditionalFormatting sqref="AA11">
    <cfRule type="expression" dxfId="3105" priority="42">
      <formula>$L11="Reese stiff clay"</formula>
    </cfRule>
  </conditionalFormatting>
  <conditionalFormatting sqref="AA11">
    <cfRule type="expression" dxfId="3104" priority="41">
      <formula>$L11="PISA clay"</formula>
    </cfRule>
  </conditionalFormatting>
  <conditionalFormatting sqref="AA13">
    <cfRule type="expression" dxfId="3103" priority="38">
      <formula>$L13="Stiff clay w/o free water"</formula>
    </cfRule>
    <cfRule type="expression" dxfId="3102" priority="40">
      <formula>$L13="API clay"</formula>
    </cfRule>
  </conditionalFormatting>
  <conditionalFormatting sqref="AA13">
    <cfRule type="expression" dxfId="3101" priority="39">
      <formula>$L13="Kirsch soft clay"</formula>
    </cfRule>
  </conditionalFormatting>
  <conditionalFormatting sqref="AA13">
    <cfRule type="expression" dxfId="3100" priority="37">
      <formula>$L13="Kirsch stiff clay"</formula>
    </cfRule>
  </conditionalFormatting>
  <conditionalFormatting sqref="AA13">
    <cfRule type="expression" dxfId="3099" priority="36">
      <formula>$L13="Reese stiff clay"</formula>
    </cfRule>
  </conditionalFormatting>
  <conditionalFormatting sqref="AA13">
    <cfRule type="expression" dxfId="3098" priority="35">
      <formula>$L13="PISA clay"</formula>
    </cfRule>
  </conditionalFormatting>
  <conditionalFormatting sqref="AB6">
    <cfRule type="expression" dxfId="3097" priority="34">
      <formula>$L6="API sand"</formula>
    </cfRule>
  </conditionalFormatting>
  <conditionalFormatting sqref="AB6">
    <cfRule type="expression" dxfId="3096" priority="33">
      <formula>$L6="Kirsch sand"</formula>
    </cfRule>
  </conditionalFormatting>
  <conditionalFormatting sqref="AB8">
    <cfRule type="expression" dxfId="3095" priority="32">
      <formula>$L8="API sand"</formula>
    </cfRule>
  </conditionalFormatting>
  <conditionalFormatting sqref="AB8">
    <cfRule type="expression" dxfId="3094" priority="31">
      <formula>$L8="Kirsch sand"</formula>
    </cfRule>
  </conditionalFormatting>
  <conditionalFormatting sqref="AB10">
    <cfRule type="expression" dxfId="3093" priority="30">
      <formula>$L10="API sand"</formula>
    </cfRule>
  </conditionalFormatting>
  <conditionalFormatting sqref="AB10">
    <cfRule type="expression" dxfId="3092" priority="29">
      <formula>$L10="Kirsch sand"</formula>
    </cfRule>
  </conditionalFormatting>
  <conditionalFormatting sqref="AJ10">
    <cfRule type="expression" dxfId="3091" priority="28">
      <formula>$L10="API sand"</formula>
    </cfRule>
  </conditionalFormatting>
  <conditionalFormatting sqref="AJ10">
    <cfRule type="expression" dxfId="3090" priority="27">
      <formula>$L10="Kirsch sand"</formula>
    </cfRule>
  </conditionalFormatting>
  <conditionalFormatting sqref="AJ8">
    <cfRule type="expression" dxfId="3089" priority="26">
      <formula>$L8="API sand"</formula>
    </cfRule>
  </conditionalFormatting>
  <conditionalFormatting sqref="AJ8">
    <cfRule type="expression" dxfId="3088" priority="25">
      <formula>$L8="Kirsch sand"</formula>
    </cfRule>
  </conditionalFormatting>
  <conditionalFormatting sqref="AJ6">
    <cfRule type="expression" dxfId="3087" priority="24">
      <formula>$L6="API sand"</formula>
    </cfRule>
  </conditionalFormatting>
  <conditionalFormatting sqref="AJ6">
    <cfRule type="expression" dxfId="3086" priority="23">
      <formula>$L6="Kirsch sand"</formula>
    </cfRule>
  </conditionalFormatting>
  <conditionalFormatting sqref="X10">
    <cfRule type="expression" dxfId="3085" priority="8">
      <formula>$L10="API sand"</formula>
    </cfRule>
  </conditionalFormatting>
  <conditionalFormatting sqref="X10">
    <cfRule type="expression" dxfId="3084" priority="7">
      <formula>$L10="Kirsch sand"</formula>
    </cfRule>
  </conditionalFormatting>
  <conditionalFormatting sqref="AO6:AO7 AO9">
    <cfRule type="expression" dxfId="3083" priority="6">
      <formula>$L6="API sand"</formula>
    </cfRule>
  </conditionalFormatting>
  <conditionalFormatting sqref="AO6:AO7 AO9">
    <cfRule type="expression" dxfId="3082" priority="5">
      <formula>$L6="Kirsch sand"</formula>
    </cfRule>
  </conditionalFormatting>
  <conditionalFormatting sqref="AO10">
    <cfRule type="expression" dxfId="3081" priority="4">
      <formula>$L10="API sand"</formula>
    </cfRule>
  </conditionalFormatting>
  <conditionalFormatting sqref="AO10">
    <cfRule type="expression" dxfId="3080" priority="3">
      <formula>$L10="Kirsch sand"</formula>
    </cfRule>
  </conditionalFormatting>
  <conditionalFormatting sqref="AO8">
    <cfRule type="expression" dxfId="3079" priority="2">
      <formula>$L8="API sand"</formula>
    </cfRule>
  </conditionalFormatting>
  <conditionalFormatting sqref="AO8">
    <cfRule type="expression" dxfId="3078" priority="1">
      <formula>$L8="Kirsch sand"</formula>
    </cfRule>
  </conditionalFormatting>
  <dataValidations count="3">
    <dataValidation type="list" showInputMessage="1" showErrorMessage="1" sqref="L6:L255" xr:uid="{8A341507-A4FF-4C79-9519-EF3BAC94FC4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F44D2FE9-9E9C-402F-BE36-9DD48AF484FF}">
      <formula1>"Zero soil,API sand,API clay"</formula1>
    </dataValidation>
    <dataValidation type="list" showInputMessage="1" showErrorMessage="1" sqref="M16:M36" xr:uid="{3EDAFB90-5E23-4479-A251-A8D5AFB9D7A6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BD77-3C22-4E13-A8AA-1B86FFD0FB71}">
  <dimension ref="A1:AO255"/>
  <sheetViews>
    <sheetView zoomScaleNormal="100" workbookViewId="0">
      <selection activeCell="F17" sqref="F17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2"/>
      <c r="R3" s="84"/>
      <c r="S3" s="84"/>
      <c r="T3" s="82"/>
      <c r="U3" s="84"/>
      <c r="V3" s="84"/>
      <c r="W3" s="82"/>
      <c r="X3" s="83" t="s">
        <v>112</v>
      </c>
      <c r="Y3" s="82"/>
      <c r="Z3" s="82"/>
      <c r="AA3" s="82"/>
      <c r="AB3" s="82"/>
      <c r="AC3" s="83" t="s">
        <v>113</v>
      </c>
      <c r="AD3" s="40"/>
      <c r="AE3" s="40"/>
      <c r="AF3" s="40"/>
      <c r="AG3" s="40"/>
      <c r="AH3" s="40"/>
      <c r="AI3" s="40"/>
      <c r="AJ3" s="82"/>
      <c r="AK3" s="82"/>
      <c r="AL3" s="82"/>
      <c r="AM3" s="82"/>
      <c r="AN3" s="82"/>
    </row>
    <row r="4" spans="1:41" s="42" customFormat="1" x14ac:dyDescent="0.25">
      <c r="A4" s="41" t="s">
        <v>60</v>
      </c>
      <c r="B4" s="42">
        <f>COUNTIF(J:J,"&gt;0")</f>
        <v>12</v>
      </c>
      <c r="C4" s="43" t="s">
        <v>58</v>
      </c>
      <c r="D4" s="44"/>
      <c r="F4" s="42" t="s">
        <v>40</v>
      </c>
      <c r="G4" s="45">
        <v>2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7.4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8.4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3">
        <v>0</v>
      </c>
      <c r="W6" s="51">
        <v>0.5</v>
      </c>
      <c r="X6" s="51">
        <v>15000</v>
      </c>
      <c r="Y6" s="51">
        <v>0</v>
      </c>
      <c r="Z6" s="51">
        <f t="shared" ref="Z6:Z17" si="0">VLOOKUP(R6,$AE$39:$AF$59,2)</f>
        <v>80.999999999999972</v>
      </c>
      <c r="AA6" s="54">
        <v>1</v>
      </c>
      <c r="AB6" s="51">
        <f t="shared" ref="AB6:AB17" si="1">VLOOKUP(R6,$AE$39:$AG$59,3)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 t="shared" ref="AJ6:AJ17" si="2">VLOOKUP(R6,$AE$39:$AH$59,4)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-3.8</v>
      </c>
      <c r="L7" s="49" t="s">
        <v>65</v>
      </c>
      <c r="M7" s="50" t="s">
        <v>65</v>
      </c>
      <c r="N7" s="51">
        <v>6.1</v>
      </c>
      <c r="O7" s="52">
        <v>12</v>
      </c>
      <c r="P7" s="52">
        <v>1.48</v>
      </c>
      <c r="Q7" s="51">
        <v>0</v>
      </c>
      <c r="R7" s="51">
        <f t="shared" ref="R7:R10" si="3">Q7-5</f>
        <v>-5</v>
      </c>
      <c r="S7" s="51">
        <v>0.8</v>
      </c>
      <c r="T7" s="51">
        <v>0</v>
      </c>
      <c r="U7" s="53">
        <v>2.3E-2</v>
      </c>
      <c r="V7" s="53">
        <v>0</v>
      </c>
      <c r="W7" s="51">
        <v>0.5</v>
      </c>
      <c r="X7" s="51">
        <v>5000</v>
      </c>
      <c r="Y7" s="51">
        <v>0</v>
      </c>
      <c r="Z7" s="51" t="e">
        <f t="shared" si="0"/>
        <v>#N/A</v>
      </c>
      <c r="AA7" s="54">
        <v>1</v>
      </c>
      <c r="AB7" s="51" t="e">
        <f t="shared" si="1"/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51" t="e">
        <f t="shared" si="2"/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v>2161.6</v>
      </c>
      <c r="H8" s="46" t="s">
        <v>53</v>
      </c>
      <c r="J8" s="48">
        <v>3</v>
      </c>
      <c r="K8" s="48">
        <v>-11.9</v>
      </c>
      <c r="L8" s="49" t="s">
        <v>64</v>
      </c>
      <c r="M8" s="50" t="s">
        <v>64</v>
      </c>
      <c r="N8" s="51">
        <v>9.5</v>
      </c>
      <c r="O8" s="52">
        <v>0</v>
      </c>
      <c r="P8" s="52">
        <v>0</v>
      </c>
      <c r="Q8" s="51">
        <v>35</v>
      </c>
      <c r="R8" s="51">
        <f>Q8-5</f>
        <v>30</v>
      </c>
      <c r="S8" s="51">
        <v>0.8</v>
      </c>
      <c r="T8" s="51">
        <v>0</v>
      </c>
      <c r="U8" s="53">
        <v>0</v>
      </c>
      <c r="V8" s="53">
        <v>0</v>
      </c>
      <c r="W8" s="51">
        <v>0.5</v>
      </c>
      <c r="X8" s="51">
        <v>15000</v>
      </c>
      <c r="Y8" s="51">
        <v>0</v>
      </c>
      <c r="Z8" s="51">
        <f t="shared" si="0"/>
        <v>95.999999999999972</v>
      </c>
      <c r="AA8" s="54">
        <v>1</v>
      </c>
      <c r="AB8" s="51">
        <f t="shared" si="1"/>
        <v>9600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2"/>
        <v>40.000000000000007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34.700000000000003</v>
      </c>
      <c r="C9" s="46" t="s">
        <v>28</v>
      </c>
      <c r="D9" s="33">
        <v>33</v>
      </c>
      <c r="F9" s="33" t="s">
        <v>96</v>
      </c>
      <c r="G9" s="59">
        <v>-198520</v>
      </c>
      <c r="H9" s="46" t="s">
        <v>54</v>
      </c>
      <c r="J9" s="48">
        <v>4</v>
      </c>
      <c r="K9" s="48">
        <v>-15.9</v>
      </c>
      <c r="L9" s="49" t="s">
        <v>65</v>
      </c>
      <c r="M9" s="50" t="s">
        <v>65</v>
      </c>
      <c r="N9" s="51">
        <v>8.5</v>
      </c>
      <c r="O9" s="52">
        <v>70</v>
      </c>
      <c r="P9" s="52">
        <v>0</v>
      </c>
      <c r="Q9" s="51">
        <v>0</v>
      </c>
      <c r="R9" s="51">
        <f t="shared" si="3"/>
        <v>-5</v>
      </c>
      <c r="S9" s="51">
        <v>0.8</v>
      </c>
      <c r="T9" s="51">
        <v>0</v>
      </c>
      <c r="U9" s="53">
        <v>1.7000000000000001E-2</v>
      </c>
      <c r="V9" s="53">
        <v>0</v>
      </c>
      <c r="W9" s="51">
        <v>0.5</v>
      </c>
      <c r="X9" s="51">
        <v>18000</v>
      </c>
      <c r="Y9" s="51">
        <v>0</v>
      </c>
      <c r="Z9" s="51" t="e">
        <f t="shared" si="0"/>
        <v>#N/A</v>
      </c>
      <c r="AA9" s="54">
        <v>1</v>
      </c>
      <c r="AB9" s="51" t="e">
        <f t="shared" si="1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51" t="e">
        <f t="shared" si="2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34.700000000000003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-17.600000000000001</v>
      </c>
      <c r="L10" s="49" t="s">
        <v>65</v>
      </c>
      <c r="M10" s="50" t="s">
        <v>65</v>
      </c>
      <c r="N10" s="51">
        <v>8.6999999999999993</v>
      </c>
      <c r="O10" s="52">
        <v>90</v>
      </c>
      <c r="P10" s="52">
        <v>0</v>
      </c>
      <c r="Q10" s="51">
        <v>0</v>
      </c>
      <c r="R10" s="51">
        <f t="shared" si="3"/>
        <v>-5</v>
      </c>
      <c r="S10" s="51">
        <v>0.8</v>
      </c>
      <c r="T10" s="51">
        <v>0</v>
      </c>
      <c r="U10" s="53">
        <v>1.6E-2</v>
      </c>
      <c r="V10" s="53">
        <v>0</v>
      </c>
      <c r="W10" s="51">
        <v>0.5</v>
      </c>
      <c r="X10" s="51">
        <v>15000</v>
      </c>
      <c r="Y10" s="51">
        <v>0</v>
      </c>
      <c r="Z10" s="51" t="e">
        <f t="shared" si="0"/>
        <v>#N/A</v>
      </c>
      <c r="AA10" s="54">
        <v>1</v>
      </c>
      <c r="AB10" s="51" t="e">
        <f t="shared" si="1"/>
        <v>#N/A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 t="e">
        <f t="shared" si="2"/>
        <v>#N/A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0.5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-20.8</v>
      </c>
      <c r="L11" s="49" t="s">
        <v>65</v>
      </c>
      <c r="M11" s="50" t="s">
        <v>65</v>
      </c>
      <c r="N11" s="51">
        <v>9.1</v>
      </c>
      <c r="O11" s="52">
        <v>108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1.4999999999999999E-2</v>
      </c>
      <c r="V11" s="53">
        <v>0</v>
      </c>
      <c r="W11" s="51">
        <v>0.5</v>
      </c>
      <c r="X11" s="51">
        <v>15000</v>
      </c>
      <c r="Y11" s="51">
        <v>0</v>
      </c>
      <c r="Z11" s="51" t="e">
        <f t="shared" si="0"/>
        <v>#N/A</v>
      </c>
      <c r="AA11" s="54">
        <v>1</v>
      </c>
      <c r="AB11" s="51" t="e">
        <f t="shared" si="1"/>
        <v>#N/A</v>
      </c>
      <c r="AC11" s="52">
        <v>300000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51" t="e">
        <f t="shared" si="2"/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-25.9</v>
      </c>
      <c r="L12" s="49" t="s">
        <v>65</v>
      </c>
      <c r="M12" s="50" t="s">
        <v>65</v>
      </c>
      <c r="N12" s="51">
        <v>9.1</v>
      </c>
      <c r="O12" s="52">
        <v>130</v>
      </c>
      <c r="P12" s="52">
        <v>0</v>
      </c>
      <c r="Q12" s="51">
        <v>0</v>
      </c>
      <c r="R12" s="51">
        <f t="shared" ref="R12" si="4">Q12-5</f>
        <v>-5</v>
      </c>
      <c r="S12" s="51">
        <v>0.8</v>
      </c>
      <c r="T12" s="51">
        <v>0</v>
      </c>
      <c r="U12" s="53">
        <v>1.4E-2</v>
      </c>
      <c r="V12" s="53">
        <v>0</v>
      </c>
      <c r="W12" s="51">
        <v>0.5</v>
      </c>
      <c r="X12" s="51">
        <v>5000</v>
      </c>
      <c r="Y12" s="51">
        <v>0</v>
      </c>
      <c r="Z12" s="51" t="e">
        <f t="shared" si="0"/>
        <v>#N/A</v>
      </c>
      <c r="AA12" s="54">
        <v>1</v>
      </c>
      <c r="AB12" s="51" t="e">
        <f t="shared" si="1"/>
        <v>#N/A</v>
      </c>
      <c r="AC12" s="52">
        <v>400000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 t="e">
        <f t="shared" si="2"/>
        <v>#N/A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48">
        <v>8</v>
      </c>
      <c r="K13" s="48">
        <v>-30.1</v>
      </c>
      <c r="L13" s="49" t="s">
        <v>65</v>
      </c>
      <c r="M13" s="50" t="s">
        <v>65</v>
      </c>
      <c r="N13" s="51">
        <v>9.1999999999999993</v>
      </c>
      <c r="O13" s="52">
        <v>140</v>
      </c>
      <c r="P13" s="52">
        <v>0</v>
      </c>
      <c r="Q13" s="51">
        <v>0</v>
      </c>
      <c r="R13" s="51">
        <f>Q13-5</f>
        <v>-5</v>
      </c>
      <c r="S13" s="51">
        <v>0.8</v>
      </c>
      <c r="T13" s="51">
        <v>0</v>
      </c>
      <c r="U13" s="53">
        <v>1.2E-2</v>
      </c>
      <c r="V13" s="53">
        <v>0</v>
      </c>
      <c r="W13" s="51">
        <v>0.5</v>
      </c>
      <c r="X13" s="51">
        <v>15000</v>
      </c>
      <c r="Y13" s="51">
        <v>0</v>
      </c>
      <c r="Z13" s="51" t="e">
        <f t="shared" si="0"/>
        <v>#N/A</v>
      </c>
      <c r="AA13" s="54">
        <v>1</v>
      </c>
      <c r="AB13" s="51" t="e">
        <f t="shared" si="1"/>
        <v>#N/A</v>
      </c>
      <c r="AC13" s="52">
        <v>300000</v>
      </c>
      <c r="AD13" s="52">
        <v>0</v>
      </c>
      <c r="AE13" s="52">
        <v>0.46</v>
      </c>
      <c r="AF13" s="52">
        <v>0</v>
      </c>
      <c r="AG13" s="52">
        <v>0</v>
      </c>
      <c r="AH13" s="52">
        <v>0</v>
      </c>
      <c r="AI13" s="52">
        <v>0</v>
      </c>
      <c r="AJ13" s="51" t="e">
        <f t="shared" si="2"/>
        <v>#N/A</v>
      </c>
      <c r="AK13" s="51">
        <v>1</v>
      </c>
      <c r="AL13" s="51">
        <v>1</v>
      </c>
      <c r="AM13" s="51">
        <v>1</v>
      </c>
      <c r="AN13" s="51">
        <v>1</v>
      </c>
      <c r="AO13" s="51">
        <v>0</v>
      </c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>
        <v>9</v>
      </c>
      <c r="K14" s="48">
        <v>-36.1</v>
      </c>
      <c r="L14" s="49" t="s">
        <v>64</v>
      </c>
      <c r="M14" s="50" t="s">
        <v>64</v>
      </c>
      <c r="N14" s="51">
        <v>9.8000000000000007</v>
      </c>
      <c r="O14" s="52">
        <v>0</v>
      </c>
      <c r="P14" s="52">
        <v>0</v>
      </c>
      <c r="Q14" s="51">
        <v>37</v>
      </c>
      <c r="R14" s="51">
        <f t="shared" ref="R14:R17" si="5">Q14-5</f>
        <v>32</v>
      </c>
      <c r="S14" s="51">
        <v>0.8</v>
      </c>
      <c r="T14" s="51">
        <v>0</v>
      </c>
      <c r="U14" s="53">
        <v>0</v>
      </c>
      <c r="V14" s="53">
        <v>0</v>
      </c>
      <c r="W14" s="51">
        <v>0.5</v>
      </c>
      <c r="X14" s="51">
        <v>18000</v>
      </c>
      <c r="Y14" s="51">
        <v>0</v>
      </c>
      <c r="Z14" s="51">
        <f t="shared" si="0"/>
        <v>103.59999999999997</v>
      </c>
      <c r="AA14" s="54">
        <v>1</v>
      </c>
      <c r="AB14" s="51">
        <f t="shared" si="1"/>
        <v>10560</v>
      </c>
      <c r="AC14" s="52">
        <v>400000</v>
      </c>
      <c r="AD14" s="52">
        <v>0</v>
      </c>
      <c r="AE14" s="52">
        <v>0.46</v>
      </c>
      <c r="AF14" s="52">
        <v>0</v>
      </c>
      <c r="AG14" s="52">
        <v>0</v>
      </c>
      <c r="AH14" s="52">
        <v>0</v>
      </c>
      <c r="AI14" s="52">
        <v>0</v>
      </c>
      <c r="AJ14" s="51">
        <f t="shared" si="2"/>
        <v>44.000000000000007</v>
      </c>
      <c r="AK14" s="51">
        <v>1</v>
      </c>
      <c r="AL14" s="51">
        <v>1</v>
      </c>
      <c r="AM14" s="51">
        <v>1</v>
      </c>
      <c r="AN14" s="51">
        <v>1</v>
      </c>
      <c r="AO14" s="51">
        <v>0</v>
      </c>
    </row>
    <row r="15" spans="1:41" x14ac:dyDescent="0.25">
      <c r="A15" s="33" t="s">
        <v>44</v>
      </c>
      <c r="B15" s="66">
        <v>207000000</v>
      </c>
      <c r="C15" s="46" t="s">
        <v>47</v>
      </c>
      <c r="J15" s="48">
        <v>10</v>
      </c>
      <c r="K15" s="48">
        <v>-39.9</v>
      </c>
      <c r="L15" s="49" t="s">
        <v>64</v>
      </c>
      <c r="M15" s="50" t="s">
        <v>64</v>
      </c>
      <c r="N15" s="51">
        <v>10.1</v>
      </c>
      <c r="O15" s="52">
        <v>0</v>
      </c>
      <c r="P15" s="52">
        <v>0</v>
      </c>
      <c r="Q15" s="51">
        <v>38</v>
      </c>
      <c r="R15" s="51">
        <f t="shared" si="5"/>
        <v>33</v>
      </c>
      <c r="S15" s="51">
        <v>0.8</v>
      </c>
      <c r="T15" s="51">
        <v>0</v>
      </c>
      <c r="U15" s="53">
        <v>0</v>
      </c>
      <c r="V15" s="53">
        <v>0</v>
      </c>
      <c r="W15" s="51">
        <v>0.5</v>
      </c>
      <c r="X15" s="51">
        <v>15000</v>
      </c>
      <c r="Y15" s="51">
        <v>0</v>
      </c>
      <c r="Z15" s="51">
        <f t="shared" si="0"/>
        <v>107.39999999999996</v>
      </c>
      <c r="AA15" s="54">
        <v>1</v>
      </c>
      <c r="AB15" s="51">
        <f t="shared" si="1"/>
        <v>11040</v>
      </c>
      <c r="AC15" s="52">
        <v>300000</v>
      </c>
      <c r="AD15" s="52">
        <v>0</v>
      </c>
      <c r="AE15" s="52">
        <v>0.46</v>
      </c>
      <c r="AF15" s="52">
        <v>0</v>
      </c>
      <c r="AG15" s="52">
        <v>0</v>
      </c>
      <c r="AH15" s="52">
        <v>0</v>
      </c>
      <c r="AI15" s="52">
        <v>0</v>
      </c>
      <c r="AJ15" s="51">
        <f t="shared" si="2"/>
        <v>46.000000000000007</v>
      </c>
      <c r="AK15" s="51">
        <v>1</v>
      </c>
      <c r="AL15" s="51">
        <v>1</v>
      </c>
      <c r="AM15" s="51">
        <v>1</v>
      </c>
      <c r="AN15" s="51">
        <v>1</v>
      </c>
      <c r="AO15" s="51">
        <v>0</v>
      </c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>
        <v>11</v>
      </c>
      <c r="K16" s="48">
        <v>-44.4</v>
      </c>
      <c r="L16" s="49" t="s">
        <v>64</v>
      </c>
      <c r="M16" s="50" t="s">
        <v>64</v>
      </c>
      <c r="N16" s="51">
        <v>10.199999999999999</v>
      </c>
      <c r="O16" s="52">
        <v>0</v>
      </c>
      <c r="P16" s="52">
        <v>0</v>
      </c>
      <c r="Q16" s="51">
        <v>37.5</v>
      </c>
      <c r="R16" s="51">
        <f t="shared" si="5"/>
        <v>32.5</v>
      </c>
      <c r="S16" s="51">
        <v>0.8</v>
      </c>
      <c r="T16" s="51">
        <v>0</v>
      </c>
      <c r="U16" s="53">
        <v>0</v>
      </c>
      <c r="V16" s="53">
        <v>0</v>
      </c>
      <c r="W16" s="51">
        <v>0.5</v>
      </c>
      <c r="X16" s="51">
        <v>18000</v>
      </c>
      <c r="Y16" s="51">
        <v>0</v>
      </c>
      <c r="Z16" s="51">
        <f t="shared" si="0"/>
        <v>103.59999999999997</v>
      </c>
      <c r="AA16" s="54">
        <v>1</v>
      </c>
      <c r="AB16" s="51">
        <f t="shared" si="1"/>
        <v>10560</v>
      </c>
      <c r="AC16" s="52">
        <v>400000</v>
      </c>
      <c r="AD16" s="52">
        <v>0</v>
      </c>
      <c r="AE16" s="52">
        <v>0.46</v>
      </c>
      <c r="AF16" s="52">
        <v>0</v>
      </c>
      <c r="AG16" s="52">
        <v>0</v>
      </c>
      <c r="AH16" s="52">
        <v>0</v>
      </c>
      <c r="AI16" s="52">
        <v>0</v>
      </c>
      <c r="AJ16" s="51">
        <f t="shared" si="2"/>
        <v>44.000000000000007</v>
      </c>
      <c r="AK16" s="51">
        <v>1</v>
      </c>
      <c r="AL16" s="51">
        <v>1</v>
      </c>
      <c r="AM16" s="51">
        <v>1</v>
      </c>
      <c r="AN16" s="51">
        <v>1</v>
      </c>
      <c r="AO16" s="51">
        <v>0</v>
      </c>
    </row>
    <row r="17" spans="1:41" s="57" customFormat="1" x14ac:dyDescent="0.25">
      <c r="A17" s="33" t="s">
        <v>98</v>
      </c>
      <c r="B17" s="58">
        <v>0.53</v>
      </c>
      <c r="C17" s="46"/>
      <c r="D17" s="39"/>
      <c r="E17" s="39"/>
      <c r="J17" s="48">
        <v>12</v>
      </c>
      <c r="K17" s="48">
        <v>-49</v>
      </c>
      <c r="L17" s="49" t="s">
        <v>65</v>
      </c>
      <c r="M17" s="50" t="s">
        <v>65</v>
      </c>
      <c r="N17" s="51">
        <v>9.3000000000000007</v>
      </c>
      <c r="O17" s="52">
        <v>150</v>
      </c>
      <c r="P17" s="52">
        <v>0</v>
      </c>
      <c r="Q17" s="51">
        <v>0</v>
      </c>
      <c r="R17" s="51">
        <f t="shared" si="5"/>
        <v>-5</v>
      </c>
      <c r="S17" s="51">
        <v>0.8</v>
      </c>
      <c r="T17" s="51">
        <v>0</v>
      </c>
      <c r="U17" s="53">
        <v>1.0999999999999999E-2</v>
      </c>
      <c r="V17" s="53">
        <v>0</v>
      </c>
      <c r="W17" s="51">
        <v>0.5</v>
      </c>
      <c r="X17" s="51">
        <v>15000</v>
      </c>
      <c r="Y17" s="51">
        <v>0</v>
      </c>
      <c r="Z17" s="51" t="e">
        <f t="shared" si="0"/>
        <v>#N/A</v>
      </c>
      <c r="AA17" s="54">
        <v>1</v>
      </c>
      <c r="AB17" s="51" t="e">
        <f t="shared" si="1"/>
        <v>#N/A</v>
      </c>
      <c r="AC17" s="52">
        <v>300000</v>
      </c>
      <c r="AD17" s="52">
        <v>0</v>
      </c>
      <c r="AE17" s="52">
        <v>0.46</v>
      </c>
      <c r="AF17" s="52">
        <v>0</v>
      </c>
      <c r="AG17" s="52">
        <v>0</v>
      </c>
      <c r="AH17" s="52">
        <v>0</v>
      </c>
      <c r="AI17" s="52">
        <v>0</v>
      </c>
      <c r="AJ17" s="51" t="e">
        <f t="shared" si="2"/>
        <v>#N/A</v>
      </c>
      <c r="AK17" s="51">
        <v>1</v>
      </c>
      <c r="AL17" s="51">
        <v>1</v>
      </c>
      <c r="AM17" s="51">
        <v>1</v>
      </c>
      <c r="AN17" s="51">
        <v>1</v>
      </c>
      <c r="AO17" s="51">
        <v>0</v>
      </c>
    </row>
    <row r="18" spans="1:41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1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I19" s="48"/>
      <c r="AJ19" s="48"/>
      <c r="AK19" s="48"/>
      <c r="AL19" s="48"/>
      <c r="AM19" s="48"/>
      <c r="AN19" s="48"/>
    </row>
    <row r="20" spans="1:41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I20" s="48"/>
      <c r="AJ20" s="48"/>
      <c r="AK20" s="48"/>
      <c r="AL20" s="48"/>
      <c r="AM20" s="48"/>
      <c r="AN20" s="48"/>
    </row>
    <row r="21" spans="1:41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I21" s="48"/>
      <c r="AJ21" s="48"/>
      <c r="AK21" s="48"/>
      <c r="AL21" s="48"/>
      <c r="AM21" s="48"/>
      <c r="AN21" s="48"/>
    </row>
    <row r="22" spans="1:41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I22" s="48"/>
      <c r="AJ22" s="48"/>
      <c r="AK22" s="48"/>
      <c r="AL22" s="48"/>
      <c r="AM22" s="48"/>
      <c r="AN22" s="48"/>
    </row>
    <row r="23" spans="1:41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I23" s="48"/>
      <c r="AJ23" s="48"/>
      <c r="AK23" s="48"/>
      <c r="AL23" s="48"/>
      <c r="AM23" s="48"/>
      <c r="AN23" s="48"/>
    </row>
    <row r="24" spans="1:41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I24" s="48"/>
      <c r="AJ24" s="48"/>
      <c r="AK24" s="48"/>
      <c r="AL24" s="48"/>
      <c r="AM24" s="48"/>
      <c r="AN24" s="48"/>
    </row>
    <row r="25" spans="1:41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I25" s="48"/>
      <c r="AJ25" s="48"/>
      <c r="AK25" s="48"/>
      <c r="AL25" s="48"/>
      <c r="AM25" s="48"/>
      <c r="AN25" s="48"/>
    </row>
    <row r="26" spans="1:41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I26" s="48"/>
      <c r="AJ26" s="48"/>
      <c r="AK26" s="48"/>
      <c r="AL26" s="48"/>
      <c r="AM26" s="48"/>
      <c r="AN26" s="48"/>
    </row>
    <row r="27" spans="1:41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I27" s="48"/>
      <c r="AJ27" s="48"/>
      <c r="AK27" s="48"/>
      <c r="AL27" s="48"/>
      <c r="AM27" s="48"/>
      <c r="AN27" s="48"/>
    </row>
    <row r="28" spans="1:41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I28" s="48"/>
      <c r="AJ28" s="48"/>
      <c r="AK28" s="48"/>
      <c r="AL28" s="48"/>
      <c r="AM28" s="48"/>
      <c r="AN28" s="48"/>
    </row>
    <row r="29" spans="1:41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I29" s="48"/>
      <c r="AJ29" s="48"/>
      <c r="AK29" s="48"/>
      <c r="AL29" s="48"/>
      <c r="AM29" s="48"/>
      <c r="AN29" s="48"/>
    </row>
    <row r="30" spans="1:41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I30" s="48"/>
      <c r="AJ30" s="48"/>
      <c r="AK30" s="48"/>
      <c r="AL30" s="48"/>
      <c r="AM30" s="48"/>
      <c r="AN30" s="48"/>
    </row>
    <row r="31" spans="1:41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I31" s="48"/>
      <c r="AJ31" s="48"/>
      <c r="AK31" s="48"/>
      <c r="AL31" s="48"/>
      <c r="AM31" s="48"/>
      <c r="AN31" s="48"/>
    </row>
    <row r="32" spans="1:41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I36" s="48"/>
      <c r="AJ36" s="48"/>
      <c r="AK36" s="48"/>
      <c r="AL36" s="48"/>
      <c r="AM36" s="48"/>
      <c r="AN36" s="48"/>
    </row>
    <row r="37" spans="12:40" x14ac:dyDescent="0.25">
      <c r="L37" s="49"/>
      <c r="AE37" s="48"/>
      <c r="AF37" s="48" t="s">
        <v>105</v>
      </c>
      <c r="AG37" s="48" t="s">
        <v>106</v>
      </c>
      <c r="AH37" s="48" t="s">
        <v>66</v>
      </c>
    </row>
    <row r="38" spans="12:40" x14ac:dyDescent="0.25">
      <c r="L38" s="49"/>
      <c r="AE38" s="33" t="s">
        <v>99</v>
      </c>
      <c r="AF38" s="33" t="s">
        <v>100</v>
      </c>
      <c r="AG38" s="33" t="s">
        <v>101</v>
      </c>
    </row>
    <row r="39" spans="12:40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9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9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9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9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9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9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9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9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9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9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9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9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9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9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9"/>
      <c r="AE60" s="33">
        <v>36</v>
      </c>
    </row>
    <row r="61" spans="12:34" x14ac:dyDescent="0.25">
      <c r="L61" s="49"/>
      <c r="AE61" s="33">
        <v>37</v>
      </c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6:AN9">
    <cfRule type="expression" dxfId="332" priority="332">
      <formula>$L6="API sand"</formula>
    </cfRule>
  </conditionalFormatting>
  <conditionalFormatting sqref="AK6:AL9 R18:S20 R29:S36 S21:S28 AD21:AD28 AB18:AB35">
    <cfRule type="expression" dxfId="331" priority="331">
      <formula>$M6="API sand"</formula>
    </cfRule>
  </conditionalFormatting>
  <conditionalFormatting sqref="AK6:AL9 R18:T20 R29:T36 S21:T28 AD21:AD28 AB18:AB35">
    <cfRule type="expression" dxfId="330" priority="330">
      <formula>$M6="API clay"</formula>
    </cfRule>
  </conditionalFormatting>
  <conditionalFormatting sqref="AM6:AN9 U18:W36">
    <cfRule type="expression" dxfId="329" priority="327">
      <formula>$L6="Stiff clay w/o free water"</formula>
    </cfRule>
    <cfRule type="expression" dxfId="328" priority="329">
      <formula>$L6="API clay"</formula>
    </cfRule>
  </conditionalFormatting>
  <conditionalFormatting sqref="AM6:AN9 U18:Y36">
    <cfRule type="expression" dxfId="327" priority="328">
      <formula>$L6="Kirsch soft clay"</formula>
    </cfRule>
  </conditionalFormatting>
  <conditionalFormatting sqref="AM6:AN9 U18:Y36">
    <cfRule type="expression" dxfId="326" priority="326">
      <formula>$L6="Kirsch stiff clay"</formula>
    </cfRule>
  </conditionalFormatting>
  <conditionalFormatting sqref="AM6:AN9">
    <cfRule type="expression" dxfId="325" priority="325">
      <formula>$L6="Kirsch sand"</formula>
    </cfRule>
  </conditionalFormatting>
  <conditionalFormatting sqref="AM6:AN9 AC18:AI18 AC19:AD19 AI19">
    <cfRule type="expression" dxfId="324" priority="324">
      <formula>$L6="Modified Weak rock"</formula>
    </cfRule>
  </conditionalFormatting>
  <conditionalFormatting sqref="AM6:AN9 U18:V36">
    <cfRule type="expression" dxfId="323" priority="323">
      <formula>$L6="Reese stiff clay"</formula>
    </cfRule>
  </conditionalFormatting>
  <conditionalFormatting sqref="N18:N36 Q18:Q36 AM18:AN36">
    <cfRule type="expression" dxfId="322" priority="322">
      <formula>$L18="API sand"</formula>
    </cfRule>
  </conditionalFormatting>
  <conditionalFormatting sqref="N18:N36 Z18:Z36 AB36 AJ18:AL36">
    <cfRule type="expression" dxfId="321" priority="321">
      <formula>$M18="API sand"</formula>
    </cfRule>
  </conditionalFormatting>
  <conditionalFormatting sqref="Z36:AB36 AK18:AL36 N18:N36 Z18:AA35">
    <cfRule type="expression" dxfId="320" priority="320">
      <formula>$M18="API clay"</formula>
    </cfRule>
  </conditionalFormatting>
  <conditionalFormatting sqref="N18:P18 AM18:AN36 N29:P36 N19:N28 P19:P28">
    <cfRule type="expression" dxfId="319" priority="317">
      <formula>$L18="Stiff clay w/o free water"</formula>
    </cfRule>
    <cfRule type="expression" dxfId="318" priority="319">
      <formula>$L18="API clay"</formula>
    </cfRule>
  </conditionalFormatting>
  <conditionalFormatting sqref="N18:P18 AM18:AN36 N29:P36 N19:N28 P19:P28">
    <cfRule type="expression" dxfId="317" priority="318">
      <formula>$L18="Kirsch soft clay"</formula>
    </cfRule>
  </conditionalFormatting>
  <conditionalFormatting sqref="N18:P18 AM18:AN36 N29:P36 N19:N28 P19:P28">
    <cfRule type="expression" dxfId="316" priority="316">
      <formula>$L18="Kirsch stiff clay"</formula>
    </cfRule>
  </conditionalFormatting>
  <conditionalFormatting sqref="N18:N36 Q18:Q36 X18:Y36 AM18:AN36">
    <cfRule type="expression" dxfId="315" priority="315">
      <formula>$L18="Kirsch sand"</formula>
    </cfRule>
  </conditionalFormatting>
  <conditionalFormatting sqref="N18:N36 AM18:AN36 AC20:AD36 AI20:AI36">
    <cfRule type="expression" dxfId="314" priority="314">
      <formula>$L18="Modified Weak rock"</formula>
    </cfRule>
  </conditionalFormatting>
  <conditionalFormatting sqref="N18:P18 AM18:AN36 N29:P36 N19:N28 P19:P28">
    <cfRule type="expression" dxfId="313" priority="313">
      <formula>$L18="Reese stiff clay"</formula>
    </cfRule>
  </conditionalFormatting>
  <conditionalFormatting sqref="AM6:AN9">
    <cfRule type="expression" dxfId="312" priority="312">
      <formula>$L6="PISA clay"</formula>
    </cfRule>
  </conditionalFormatting>
  <conditionalFormatting sqref="AM6:AN9">
    <cfRule type="expression" dxfId="311" priority="311">
      <formula>$L6="PISA sand"</formula>
    </cfRule>
  </conditionalFormatting>
  <conditionalFormatting sqref="O19:O21">
    <cfRule type="expression" dxfId="310" priority="310">
      <formula>$L19="API sand"</formula>
    </cfRule>
  </conditionalFormatting>
  <conditionalFormatting sqref="O19:O21">
    <cfRule type="expression" dxfId="309" priority="309">
      <formula>$L19="Kirsch sand"</formula>
    </cfRule>
  </conditionalFormatting>
  <conditionalFormatting sqref="O22:O28">
    <cfRule type="expression" dxfId="308" priority="308">
      <formula>$L22="API sand"</formula>
    </cfRule>
  </conditionalFormatting>
  <conditionalFormatting sqref="O22:O28">
    <cfRule type="expression" dxfId="307" priority="307">
      <formula>$L22="Kirsch sand"</formula>
    </cfRule>
  </conditionalFormatting>
  <conditionalFormatting sqref="N6:N9 Q6:Q9 S9:T9 W9:Y9">
    <cfRule type="expression" dxfId="306" priority="306">
      <formula>$L6="API sand"</formula>
    </cfRule>
  </conditionalFormatting>
  <conditionalFormatting sqref="N6:N9">
    <cfRule type="expression" dxfId="305" priority="305">
      <formula>$M6="API sand"</formula>
    </cfRule>
  </conditionalFormatting>
  <conditionalFormatting sqref="N6:N9">
    <cfRule type="expression" dxfId="304" priority="304">
      <formula>$M6="API clay"</formula>
    </cfRule>
  </conditionalFormatting>
  <conditionalFormatting sqref="N6:P9">
    <cfRule type="expression" dxfId="303" priority="301">
      <formula>$L6="Stiff clay w/o free water"</formula>
    </cfRule>
    <cfRule type="expression" dxfId="302" priority="303">
      <formula>$L6="API clay"</formula>
    </cfRule>
  </conditionalFormatting>
  <conditionalFormatting sqref="N6:P9">
    <cfRule type="expression" dxfId="301" priority="302">
      <formula>$L6="Kirsch soft clay"</formula>
    </cfRule>
  </conditionalFormatting>
  <conditionalFormatting sqref="N6:P9">
    <cfRule type="expression" dxfId="300" priority="300">
      <formula>$L6="Kirsch stiff clay"</formula>
    </cfRule>
  </conditionalFormatting>
  <conditionalFormatting sqref="N6:N9 Q6:Q9 S9:T9 W9:Y9">
    <cfRule type="expression" dxfId="299" priority="299">
      <formula>$L6="Kirsch sand"</formula>
    </cfRule>
  </conditionalFormatting>
  <conditionalFormatting sqref="N6:N9">
    <cfRule type="expression" dxfId="298" priority="298">
      <formula>$L6="Modified Weak rock"</formula>
    </cfRule>
  </conditionalFormatting>
  <conditionalFormatting sqref="N6:P9">
    <cfRule type="expression" dxfId="297" priority="297">
      <formula>$L6="Reese stiff clay"</formula>
    </cfRule>
  </conditionalFormatting>
  <conditionalFormatting sqref="N6:P9">
    <cfRule type="expression" dxfId="296" priority="296">
      <formula>$L6="PISA clay"</formula>
    </cfRule>
  </conditionalFormatting>
  <conditionalFormatting sqref="N6:N9">
    <cfRule type="expression" dxfId="295" priority="295">
      <formula>$L6="PISA sand"</formula>
    </cfRule>
  </conditionalFormatting>
  <conditionalFormatting sqref="R6:R9 S6:T8 W6:Y8">
    <cfRule type="expression" dxfId="294" priority="294">
      <formula>$L6="API sand"</formula>
    </cfRule>
  </conditionalFormatting>
  <conditionalFormatting sqref="R6:R9 S6:T8 W6:Y8">
    <cfRule type="expression" dxfId="293" priority="293">
      <formula>$L6="Kirsch sand"</formula>
    </cfRule>
  </conditionalFormatting>
  <conditionalFormatting sqref="AC6:AI9">
    <cfRule type="expression" dxfId="292" priority="290">
      <formula>$L6="Stiff clay w/o free water"</formula>
    </cfRule>
    <cfRule type="expression" dxfId="291" priority="292">
      <formula>$L6="API clay"</formula>
    </cfRule>
  </conditionalFormatting>
  <conditionalFormatting sqref="AC6:AI9">
    <cfRule type="expression" dxfId="290" priority="291">
      <formula>$L6="Kirsch soft clay"</formula>
    </cfRule>
  </conditionalFormatting>
  <conditionalFormatting sqref="AC6:AI9">
    <cfRule type="expression" dxfId="289" priority="289">
      <formula>$L6="Kirsch stiff clay"</formula>
    </cfRule>
  </conditionalFormatting>
  <conditionalFormatting sqref="AC6:AI9">
    <cfRule type="expression" dxfId="288" priority="288">
      <formula>$L6="Reese stiff clay"</formula>
    </cfRule>
  </conditionalFormatting>
  <conditionalFormatting sqref="AC6:AI9">
    <cfRule type="expression" dxfId="287" priority="287">
      <formula>$L6="PISA clay"</formula>
    </cfRule>
  </conditionalFormatting>
  <conditionalFormatting sqref="AA6:AA9">
    <cfRule type="expression" dxfId="286" priority="284">
      <formula>$L6="Stiff clay w/o free water"</formula>
    </cfRule>
    <cfRule type="expression" dxfId="285" priority="286">
      <formula>$L6="API clay"</formula>
    </cfRule>
  </conditionalFormatting>
  <conditionalFormatting sqref="AA6:AA9">
    <cfRule type="expression" dxfId="284" priority="285">
      <formula>$L6="Kirsch soft clay"</formula>
    </cfRule>
  </conditionalFormatting>
  <conditionalFormatting sqref="AA6:AA9">
    <cfRule type="expression" dxfId="283" priority="283">
      <formula>$L6="Kirsch stiff clay"</formula>
    </cfRule>
  </conditionalFormatting>
  <conditionalFormatting sqref="AA6:AA9">
    <cfRule type="expression" dxfId="282" priority="282">
      <formula>$L6="Reese stiff clay"</formula>
    </cfRule>
  </conditionalFormatting>
  <conditionalFormatting sqref="AA6:AA9">
    <cfRule type="expression" dxfId="281" priority="281">
      <formula>$L6="PISA clay"</formula>
    </cfRule>
  </conditionalFormatting>
  <conditionalFormatting sqref="AM10:AN10">
    <cfRule type="expression" dxfId="280" priority="280">
      <formula>$L10="API sand"</formula>
    </cfRule>
  </conditionalFormatting>
  <conditionalFormatting sqref="AK10:AL10">
    <cfRule type="expression" dxfId="279" priority="279">
      <formula>$M10="API sand"</formula>
    </cfRule>
  </conditionalFormatting>
  <conditionalFormatting sqref="AK10:AL10">
    <cfRule type="expression" dxfId="278" priority="278">
      <formula>$M10="API clay"</formula>
    </cfRule>
  </conditionalFormatting>
  <conditionalFormatting sqref="AM10:AN10">
    <cfRule type="expression" dxfId="277" priority="275">
      <formula>$L10="Stiff clay w/o free water"</formula>
    </cfRule>
    <cfRule type="expression" dxfId="276" priority="277">
      <formula>$L10="API clay"</formula>
    </cfRule>
  </conditionalFormatting>
  <conditionalFormatting sqref="AM10:AN10">
    <cfRule type="expression" dxfId="275" priority="276">
      <formula>$L10="Kirsch soft clay"</formula>
    </cfRule>
  </conditionalFormatting>
  <conditionalFormatting sqref="AM10:AN10">
    <cfRule type="expression" dxfId="274" priority="274">
      <formula>$L10="Kirsch stiff clay"</formula>
    </cfRule>
  </conditionalFormatting>
  <conditionalFormatting sqref="AM10:AN10">
    <cfRule type="expression" dxfId="273" priority="273">
      <formula>$L10="Kirsch sand"</formula>
    </cfRule>
  </conditionalFormatting>
  <conditionalFormatting sqref="AM10:AN10">
    <cfRule type="expression" dxfId="272" priority="272">
      <formula>$L10="Modified Weak rock"</formula>
    </cfRule>
  </conditionalFormatting>
  <conditionalFormatting sqref="AM10:AN10">
    <cfRule type="expression" dxfId="271" priority="271">
      <formula>$L10="Reese stiff clay"</formula>
    </cfRule>
  </conditionalFormatting>
  <conditionalFormatting sqref="AM10:AN10">
    <cfRule type="expression" dxfId="270" priority="270">
      <formula>$L10="PISA clay"</formula>
    </cfRule>
  </conditionalFormatting>
  <conditionalFormatting sqref="AM10:AN10">
    <cfRule type="expression" dxfId="269" priority="269">
      <formula>$L10="PISA sand"</formula>
    </cfRule>
  </conditionalFormatting>
  <conditionalFormatting sqref="N10 Q10 S10:T10 W10 Y10">
    <cfRule type="expression" dxfId="268" priority="268">
      <formula>$L10="API sand"</formula>
    </cfRule>
  </conditionalFormatting>
  <conditionalFormatting sqref="N10">
    <cfRule type="expression" dxfId="267" priority="267">
      <formula>$M10="API sand"</formula>
    </cfRule>
  </conditionalFormatting>
  <conditionalFormatting sqref="N10">
    <cfRule type="expression" dxfId="266" priority="266">
      <formula>$M10="API clay"</formula>
    </cfRule>
  </conditionalFormatting>
  <conditionalFormatting sqref="N10:P10">
    <cfRule type="expression" dxfId="265" priority="263">
      <formula>$L10="Stiff clay w/o free water"</formula>
    </cfRule>
    <cfRule type="expression" dxfId="264" priority="265">
      <formula>$L10="API clay"</formula>
    </cfRule>
  </conditionalFormatting>
  <conditionalFormatting sqref="N10:P10">
    <cfRule type="expression" dxfId="263" priority="264">
      <formula>$L10="Kirsch soft clay"</formula>
    </cfRule>
  </conditionalFormatting>
  <conditionalFormatting sqref="N10:P10">
    <cfRule type="expression" dxfId="262" priority="262">
      <formula>$L10="Kirsch stiff clay"</formula>
    </cfRule>
  </conditionalFormatting>
  <conditionalFormatting sqref="N10 Q10 S10:T10 W10 Y10">
    <cfRule type="expression" dxfId="261" priority="261">
      <formula>$L10="Kirsch sand"</formula>
    </cfRule>
  </conditionalFormatting>
  <conditionalFormatting sqref="N10">
    <cfRule type="expression" dxfId="260" priority="260">
      <formula>$L10="Modified Weak rock"</formula>
    </cfRule>
  </conditionalFormatting>
  <conditionalFormatting sqref="N10:P10">
    <cfRule type="expression" dxfId="259" priority="259">
      <formula>$L10="Reese stiff clay"</formula>
    </cfRule>
  </conditionalFormatting>
  <conditionalFormatting sqref="N10:P10">
    <cfRule type="expression" dxfId="258" priority="258">
      <formula>$L10="PISA clay"</formula>
    </cfRule>
  </conditionalFormatting>
  <conditionalFormatting sqref="N10">
    <cfRule type="expression" dxfId="257" priority="257">
      <formula>$L10="PISA sand"</formula>
    </cfRule>
  </conditionalFormatting>
  <conditionalFormatting sqref="R10">
    <cfRule type="expression" dxfId="256" priority="256">
      <formula>$L10="API sand"</formula>
    </cfRule>
  </conditionalFormatting>
  <conditionalFormatting sqref="R10">
    <cfRule type="expression" dxfId="255" priority="255">
      <formula>$L10="Kirsch sand"</formula>
    </cfRule>
  </conditionalFormatting>
  <conditionalFormatting sqref="AD10:AI10">
    <cfRule type="expression" dxfId="254" priority="252">
      <formula>$L10="Stiff clay w/o free water"</formula>
    </cfRule>
    <cfRule type="expression" dxfId="253" priority="254">
      <formula>$L10="API clay"</formula>
    </cfRule>
  </conditionalFormatting>
  <conditionalFormatting sqref="AD10:AI10">
    <cfRule type="expression" dxfId="252" priority="253">
      <formula>$L10="Kirsch soft clay"</formula>
    </cfRule>
  </conditionalFormatting>
  <conditionalFormatting sqref="AD10:AI10">
    <cfRule type="expression" dxfId="251" priority="251">
      <formula>$L10="Kirsch stiff clay"</formula>
    </cfRule>
  </conditionalFormatting>
  <conditionalFormatting sqref="AD10:AI10">
    <cfRule type="expression" dxfId="250" priority="250">
      <formula>$L10="Reese stiff clay"</formula>
    </cfRule>
  </conditionalFormatting>
  <conditionalFormatting sqref="AD10:AI10">
    <cfRule type="expression" dxfId="249" priority="249">
      <formula>$L10="PISA clay"</formula>
    </cfRule>
  </conditionalFormatting>
  <conditionalFormatting sqref="AA10">
    <cfRule type="expression" dxfId="248" priority="246">
      <formula>$L10="Stiff clay w/o free water"</formula>
    </cfRule>
    <cfRule type="expression" dxfId="247" priority="248">
      <formula>$L10="API clay"</formula>
    </cfRule>
  </conditionalFormatting>
  <conditionalFormatting sqref="AA10">
    <cfRule type="expression" dxfId="246" priority="247">
      <formula>$L10="Kirsch soft clay"</formula>
    </cfRule>
  </conditionalFormatting>
  <conditionalFormatting sqref="AA10">
    <cfRule type="expression" dxfId="245" priority="245">
      <formula>$L10="Kirsch stiff clay"</formula>
    </cfRule>
  </conditionalFormatting>
  <conditionalFormatting sqref="AA10">
    <cfRule type="expression" dxfId="244" priority="244">
      <formula>$L10="Reese stiff clay"</formula>
    </cfRule>
  </conditionalFormatting>
  <conditionalFormatting sqref="AA10">
    <cfRule type="expression" dxfId="243" priority="243">
      <formula>$L10="PISA clay"</formula>
    </cfRule>
  </conditionalFormatting>
  <conditionalFormatting sqref="AC10">
    <cfRule type="expression" dxfId="242" priority="240">
      <formula>$L10="Stiff clay w/o free water"</formula>
    </cfRule>
    <cfRule type="expression" dxfId="241" priority="242">
      <formula>$L10="API clay"</formula>
    </cfRule>
  </conditionalFormatting>
  <conditionalFormatting sqref="AC10">
    <cfRule type="expression" dxfId="240" priority="241">
      <formula>$L10="Kirsch soft clay"</formula>
    </cfRule>
  </conditionalFormatting>
  <conditionalFormatting sqref="AC10">
    <cfRule type="expression" dxfId="239" priority="239">
      <formula>$L10="Kirsch stiff clay"</formula>
    </cfRule>
  </conditionalFormatting>
  <conditionalFormatting sqref="AC10">
    <cfRule type="expression" dxfId="238" priority="238">
      <formula>$L10="Reese stiff clay"</formula>
    </cfRule>
  </conditionalFormatting>
  <conditionalFormatting sqref="AC10">
    <cfRule type="expression" dxfId="237" priority="237">
      <formula>$L10="PISA clay"</formula>
    </cfRule>
  </conditionalFormatting>
  <conditionalFormatting sqref="X10">
    <cfRule type="expression" dxfId="236" priority="236">
      <formula>$L10="API sand"</formula>
    </cfRule>
  </conditionalFormatting>
  <conditionalFormatting sqref="X10">
    <cfRule type="expression" dxfId="235" priority="235">
      <formula>$L10="Kirsch sand"</formula>
    </cfRule>
  </conditionalFormatting>
  <conditionalFormatting sqref="Z6:Z10">
    <cfRule type="expression" dxfId="234" priority="234">
      <formula>$L6="API sand"</formula>
    </cfRule>
  </conditionalFormatting>
  <conditionalFormatting sqref="Z6:Z10">
    <cfRule type="expression" dxfId="233" priority="233">
      <formula>$L6="Kirsch sand"</formula>
    </cfRule>
  </conditionalFormatting>
  <conditionalFormatting sqref="AB6:AB10">
    <cfRule type="expression" dxfId="232" priority="232">
      <formula>$L6="API sand"</formula>
    </cfRule>
  </conditionalFormatting>
  <conditionalFormatting sqref="AB6:AB10">
    <cfRule type="expression" dxfId="231" priority="231">
      <formula>$L6="Kirsch sand"</formula>
    </cfRule>
  </conditionalFormatting>
  <conditionalFormatting sqref="AJ6:AJ10">
    <cfRule type="expression" dxfId="230" priority="230">
      <formula>$L6="API sand"</formula>
    </cfRule>
  </conditionalFormatting>
  <conditionalFormatting sqref="AJ6:AJ10">
    <cfRule type="expression" dxfId="229" priority="229">
      <formula>$L6="Kirsch sand"</formula>
    </cfRule>
  </conditionalFormatting>
  <conditionalFormatting sqref="AE37:AH37">
    <cfRule type="expression" dxfId="228" priority="333">
      <formula>$L19="Modified Weak rock"</formula>
    </cfRule>
  </conditionalFormatting>
  <conditionalFormatting sqref="AM11:AN14">
    <cfRule type="expression" dxfId="227" priority="228">
      <formula>$L11="API sand"</formula>
    </cfRule>
  </conditionalFormatting>
  <conditionalFormatting sqref="AK11:AL14">
    <cfRule type="expression" dxfId="226" priority="227">
      <formula>$M11="API sand"</formula>
    </cfRule>
  </conditionalFormatting>
  <conditionalFormatting sqref="AK11:AL14">
    <cfRule type="expression" dxfId="225" priority="226">
      <formula>$M11="API clay"</formula>
    </cfRule>
  </conditionalFormatting>
  <conditionalFormatting sqref="AM11:AN14">
    <cfRule type="expression" dxfId="224" priority="223">
      <formula>$L11="Stiff clay w/o free water"</formula>
    </cfRule>
    <cfRule type="expression" dxfId="223" priority="225">
      <formula>$L11="API clay"</formula>
    </cfRule>
  </conditionalFormatting>
  <conditionalFormatting sqref="AM11:AN14">
    <cfRule type="expression" dxfId="222" priority="224">
      <formula>$L11="Kirsch soft clay"</formula>
    </cfRule>
  </conditionalFormatting>
  <conditionalFormatting sqref="AM11:AN14">
    <cfRule type="expression" dxfId="221" priority="222">
      <formula>$L11="Kirsch stiff clay"</formula>
    </cfRule>
  </conditionalFormatting>
  <conditionalFormatting sqref="AM11:AN14">
    <cfRule type="expression" dxfId="220" priority="221">
      <formula>$L11="Kirsch sand"</formula>
    </cfRule>
  </conditionalFormatting>
  <conditionalFormatting sqref="AM11:AN14">
    <cfRule type="expression" dxfId="219" priority="220">
      <formula>$L11="Modified Weak rock"</formula>
    </cfRule>
  </conditionalFormatting>
  <conditionalFormatting sqref="AM11:AN14">
    <cfRule type="expression" dxfId="218" priority="219">
      <formula>$L11="Reese stiff clay"</formula>
    </cfRule>
  </conditionalFormatting>
  <conditionalFormatting sqref="AM11:AN14">
    <cfRule type="expression" dxfId="217" priority="218">
      <formula>$L11="PISA clay"</formula>
    </cfRule>
  </conditionalFormatting>
  <conditionalFormatting sqref="AM11:AN14">
    <cfRule type="expression" dxfId="216" priority="217">
      <formula>$L11="PISA sand"</formula>
    </cfRule>
  </conditionalFormatting>
  <conditionalFormatting sqref="N11:N14 Q11:Q14 S14:T14 W14:Y14">
    <cfRule type="expression" dxfId="215" priority="216">
      <formula>$L11="API sand"</formula>
    </cfRule>
  </conditionalFormatting>
  <conditionalFormatting sqref="N11:N14">
    <cfRule type="expression" dxfId="214" priority="215">
      <formula>$M11="API sand"</formula>
    </cfRule>
  </conditionalFormatting>
  <conditionalFormatting sqref="N11:N14">
    <cfRule type="expression" dxfId="213" priority="214">
      <formula>$M11="API clay"</formula>
    </cfRule>
  </conditionalFormatting>
  <conditionalFormatting sqref="N11:P14">
    <cfRule type="expression" dxfId="212" priority="211">
      <formula>$L11="Stiff clay w/o free water"</formula>
    </cfRule>
    <cfRule type="expression" dxfId="211" priority="213">
      <formula>$L11="API clay"</formula>
    </cfRule>
  </conditionalFormatting>
  <conditionalFormatting sqref="N11:P14">
    <cfRule type="expression" dxfId="210" priority="212">
      <formula>$L11="Kirsch soft clay"</formula>
    </cfRule>
  </conditionalFormatting>
  <conditionalFormatting sqref="N11:P14">
    <cfRule type="expression" dxfId="209" priority="210">
      <formula>$L11="Kirsch stiff clay"</formula>
    </cfRule>
  </conditionalFormatting>
  <conditionalFormatting sqref="N11:N14 Q11:Q14 S14:T14 W14:Y14">
    <cfRule type="expression" dxfId="208" priority="209">
      <formula>$L11="Kirsch sand"</formula>
    </cfRule>
  </conditionalFormatting>
  <conditionalFormatting sqref="N11:N14">
    <cfRule type="expression" dxfId="207" priority="208">
      <formula>$L11="Modified Weak rock"</formula>
    </cfRule>
  </conditionalFormatting>
  <conditionalFormatting sqref="N11:P14">
    <cfRule type="expression" dxfId="206" priority="207">
      <formula>$L11="Reese stiff clay"</formula>
    </cfRule>
  </conditionalFormatting>
  <conditionalFormatting sqref="N11:P14">
    <cfRule type="expression" dxfId="205" priority="206">
      <formula>$L11="PISA clay"</formula>
    </cfRule>
  </conditionalFormatting>
  <conditionalFormatting sqref="N11:N14">
    <cfRule type="expression" dxfId="204" priority="205">
      <formula>$L11="PISA sand"</formula>
    </cfRule>
  </conditionalFormatting>
  <conditionalFormatting sqref="R11:R14 S11:T13 W11:Y13">
    <cfRule type="expression" dxfId="203" priority="204">
      <formula>$L11="API sand"</formula>
    </cfRule>
  </conditionalFormatting>
  <conditionalFormatting sqref="R11:R14 S11:T13 W11:Y13">
    <cfRule type="expression" dxfId="202" priority="203">
      <formula>$L11="Kirsch sand"</formula>
    </cfRule>
  </conditionalFormatting>
  <conditionalFormatting sqref="AC11:AI14">
    <cfRule type="expression" dxfId="201" priority="200">
      <formula>$L11="Stiff clay w/o free water"</formula>
    </cfRule>
    <cfRule type="expression" dxfId="200" priority="202">
      <formula>$L11="API clay"</formula>
    </cfRule>
  </conditionalFormatting>
  <conditionalFormatting sqref="AC11:AI14">
    <cfRule type="expression" dxfId="199" priority="201">
      <formula>$L11="Kirsch soft clay"</formula>
    </cfRule>
  </conditionalFormatting>
  <conditionalFormatting sqref="AC11:AI14">
    <cfRule type="expression" dxfId="198" priority="199">
      <formula>$L11="Kirsch stiff clay"</formula>
    </cfRule>
  </conditionalFormatting>
  <conditionalFormatting sqref="AC11:AI14">
    <cfRule type="expression" dxfId="197" priority="198">
      <formula>$L11="Reese stiff clay"</formula>
    </cfRule>
  </conditionalFormatting>
  <conditionalFormatting sqref="AC11:AI14">
    <cfRule type="expression" dxfId="196" priority="197">
      <formula>$L11="PISA clay"</formula>
    </cfRule>
  </conditionalFormatting>
  <conditionalFormatting sqref="AA11:AA14">
    <cfRule type="expression" dxfId="195" priority="194">
      <formula>$L11="Stiff clay w/o free water"</formula>
    </cfRule>
    <cfRule type="expression" dxfId="194" priority="196">
      <formula>$L11="API clay"</formula>
    </cfRule>
  </conditionalFormatting>
  <conditionalFormatting sqref="AA11:AA14">
    <cfRule type="expression" dxfId="193" priority="195">
      <formula>$L11="Kirsch soft clay"</formula>
    </cfRule>
  </conditionalFormatting>
  <conditionalFormatting sqref="AA11:AA14">
    <cfRule type="expression" dxfId="192" priority="193">
      <formula>$L11="Kirsch stiff clay"</formula>
    </cfRule>
  </conditionalFormatting>
  <conditionalFormatting sqref="AA11:AA14">
    <cfRule type="expression" dxfId="191" priority="192">
      <formula>$L11="Reese stiff clay"</formula>
    </cfRule>
  </conditionalFormatting>
  <conditionalFormatting sqref="AA11:AA14">
    <cfRule type="expression" dxfId="190" priority="191">
      <formula>$L11="PISA clay"</formula>
    </cfRule>
  </conditionalFormatting>
  <conditionalFormatting sqref="AM15:AN15">
    <cfRule type="expression" dxfId="189" priority="190">
      <formula>$L15="API sand"</formula>
    </cfRule>
  </conditionalFormatting>
  <conditionalFormatting sqref="AK15:AL15">
    <cfRule type="expression" dxfId="188" priority="189">
      <formula>$M15="API sand"</formula>
    </cfRule>
  </conditionalFormatting>
  <conditionalFormatting sqref="AK15:AL15">
    <cfRule type="expression" dxfId="187" priority="188">
      <formula>$M15="API clay"</formula>
    </cfRule>
  </conditionalFormatting>
  <conditionalFormatting sqref="AM15:AN15">
    <cfRule type="expression" dxfId="186" priority="185">
      <formula>$L15="Stiff clay w/o free water"</formula>
    </cfRule>
    <cfRule type="expression" dxfId="185" priority="187">
      <formula>$L15="API clay"</formula>
    </cfRule>
  </conditionalFormatting>
  <conditionalFormatting sqref="AM15:AN15">
    <cfRule type="expression" dxfId="184" priority="186">
      <formula>$L15="Kirsch soft clay"</formula>
    </cfRule>
  </conditionalFormatting>
  <conditionalFormatting sqref="AM15:AN15">
    <cfRule type="expression" dxfId="183" priority="184">
      <formula>$L15="Kirsch stiff clay"</formula>
    </cfRule>
  </conditionalFormatting>
  <conditionalFormatting sqref="AM15:AN15">
    <cfRule type="expression" dxfId="182" priority="183">
      <formula>$L15="Kirsch sand"</formula>
    </cfRule>
  </conditionalFormatting>
  <conditionalFormatting sqref="AM15:AN15">
    <cfRule type="expression" dxfId="181" priority="182">
      <formula>$L15="Modified Weak rock"</formula>
    </cfRule>
  </conditionalFormatting>
  <conditionalFormatting sqref="AM15:AN15">
    <cfRule type="expression" dxfId="180" priority="181">
      <formula>$L15="Reese stiff clay"</formula>
    </cfRule>
  </conditionalFormatting>
  <conditionalFormatting sqref="AM15:AN15">
    <cfRule type="expression" dxfId="179" priority="180">
      <formula>$L15="PISA clay"</formula>
    </cfRule>
  </conditionalFormatting>
  <conditionalFormatting sqref="AM15:AN15">
    <cfRule type="expression" dxfId="178" priority="179">
      <formula>$L15="PISA sand"</formula>
    </cfRule>
  </conditionalFormatting>
  <conditionalFormatting sqref="N15 Q15 S15:T15 W15 Y15">
    <cfRule type="expression" dxfId="177" priority="178">
      <formula>$L15="API sand"</formula>
    </cfRule>
  </conditionalFormatting>
  <conditionalFormatting sqref="N15">
    <cfRule type="expression" dxfId="176" priority="177">
      <formula>$M15="API sand"</formula>
    </cfRule>
  </conditionalFormatting>
  <conditionalFormatting sqref="N15">
    <cfRule type="expression" dxfId="175" priority="176">
      <formula>$M15="API clay"</formula>
    </cfRule>
  </conditionalFormatting>
  <conditionalFormatting sqref="N15:P15">
    <cfRule type="expression" dxfId="174" priority="173">
      <formula>$L15="Stiff clay w/o free water"</formula>
    </cfRule>
    <cfRule type="expression" dxfId="173" priority="175">
      <formula>$L15="API clay"</formula>
    </cfRule>
  </conditionalFormatting>
  <conditionalFormatting sqref="N15:P15">
    <cfRule type="expression" dxfId="172" priority="174">
      <formula>$L15="Kirsch soft clay"</formula>
    </cfRule>
  </conditionalFormatting>
  <conditionalFormatting sqref="N15:P15">
    <cfRule type="expression" dxfId="171" priority="172">
      <formula>$L15="Kirsch stiff clay"</formula>
    </cfRule>
  </conditionalFormatting>
  <conditionalFormatting sqref="N15 Q15 S15:T15 W15 Y15">
    <cfRule type="expression" dxfId="170" priority="171">
      <formula>$L15="Kirsch sand"</formula>
    </cfRule>
  </conditionalFormatting>
  <conditionalFormatting sqref="N15">
    <cfRule type="expression" dxfId="169" priority="170">
      <formula>$L15="Modified Weak rock"</formula>
    </cfRule>
  </conditionalFormatting>
  <conditionalFormatting sqref="N15:P15">
    <cfRule type="expression" dxfId="168" priority="169">
      <formula>$L15="Reese stiff clay"</formula>
    </cfRule>
  </conditionalFormatting>
  <conditionalFormatting sqref="N15:P15">
    <cfRule type="expression" dxfId="167" priority="168">
      <formula>$L15="PISA clay"</formula>
    </cfRule>
  </conditionalFormatting>
  <conditionalFormatting sqref="N15">
    <cfRule type="expression" dxfId="166" priority="167">
      <formula>$L15="PISA sand"</formula>
    </cfRule>
  </conditionalFormatting>
  <conditionalFormatting sqref="R15">
    <cfRule type="expression" dxfId="165" priority="166">
      <formula>$L15="API sand"</formula>
    </cfRule>
  </conditionalFormatting>
  <conditionalFormatting sqref="R15">
    <cfRule type="expression" dxfId="164" priority="165">
      <formula>$L15="Kirsch sand"</formula>
    </cfRule>
  </conditionalFormatting>
  <conditionalFormatting sqref="AD15:AI15">
    <cfRule type="expression" dxfId="163" priority="162">
      <formula>$L15="Stiff clay w/o free water"</formula>
    </cfRule>
    <cfRule type="expression" dxfId="162" priority="164">
      <formula>$L15="API clay"</formula>
    </cfRule>
  </conditionalFormatting>
  <conditionalFormatting sqref="AD15:AI15">
    <cfRule type="expression" dxfId="161" priority="163">
      <formula>$L15="Kirsch soft clay"</formula>
    </cfRule>
  </conditionalFormatting>
  <conditionalFormatting sqref="AD15:AI15">
    <cfRule type="expression" dxfId="160" priority="161">
      <formula>$L15="Kirsch stiff clay"</formula>
    </cfRule>
  </conditionalFormatting>
  <conditionalFormatting sqref="AD15:AI15">
    <cfRule type="expression" dxfId="159" priority="160">
      <formula>$L15="Reese stiff clay"</formula>
    </cfRule>
  </conditionalFormatting>
  <conditionalFormatting sqref="AD15:AI15">
    <cfRule type="expression" dxfId="158" priority="159">
      <formula>$L15="PISA clay"</formula>
    </cfRule>
  </conditionalFormatting>
  <conditionalFormatting sqref="AA15">
    <cfRule type="expression" dxfId="157" priority="156">
      <formula>$L15="Stiff clay w/o free water"</formula>
    </cfRule>
    <cfRule type="expression" dxfId="156" priority="158">
      <formula>$L15="API clay"</formula>
    </cfRule>
  </conditionalFormatting>
  <conditionalFormatting sqref="AA15">
    <cfRule type="expression" dxfId="155" priority="157">
      <formula>$L15="Kirsch soft clay"</formula>
    </cfRule>
  </conditionalFormatting>
  <conditionalFormatting sqref="AA15">
    <cfRule type="expression" dxfId="154" priority="155">
      <formula>$L15="Kirsch stiff clay"</formula>
    </cfRule>
  </conditionalFormatting>
  <conditionalFormatting sqref="AA15">
    <cfRule type="expression" dxfId="153" priority="154">
      <formula>$L15="Reese stiff clay"</formula>
    </cfRule>
  </conditionalFormatting>
  <conditionalFormatting sqref="AA15">
    <cfRule type="expression" dxfId="152" priority="153">
      <formula>$L15="PISA clay"</formula>
    </cfRule>
  </conditionalFormatting>
  <conditionalFormatting sqref="AC15">
    <cfRule type="expression" dxfId="151" priority="150">
      <formula>$L15="Stiff clay w/o free water"</formula>
    </cfRule>
    <cfRule type="expression" dxfId="150" priority="152">
      <formula>$L15="API clay"</formula>
    </cfRule>
  </conditionalFormatting>
  <conditionalFormatting sqref="AC15">
    <cfRule type="expression" dxfId="149" priority="151">
      <formula>$L15="Kirsch soft clay"</formula>
    </cfRule>
  </conditionalFormatting>
  <conditionalFormatting sqref="AC15">
    <cfRule type="expression" dxfId="148" priority="149">
      <formula>$L15="Kirsch stiff clay"</formula>
    </cfRule>
  </conditionalFormatting>
  <conditionalFormatting sqref="AC15">
    <cfRule type="expression" dxfId="147" priority="148">
      <formula>$L15="Reese stiff clay"</formula>
    </cfRule>
  </conditionalFormatting>
  <conditionalFormatting sqref="AC15">
    <cfRule type="expression" dxfId="146" priority="147">
      <formula>$L15="PISA clay"</formula>
    </cfRule>
  </conditionalFormatting>
  <conditionalFormatting sqref="X15">
    <cfRule type="expression" dxfId="145" priority="146">
      <formula>$L15="API sand"</formula>
    </cfRule>
  </conditionalFormatting>
  <conditionalFormatting sqref="X15">
    <cfRule type="expression" dxfId="144" priority="145">
      <formula>$L15="Kirsch sand"</formula>
    </cfRule>
  </conditionalFormatting>
  <conditionalFormatting sqref="Z11:Z15">
    <cfRule type="expression" dxfId="143" priority="144">
      <formula>$L11="API sand"</formula>
    </cfRule>
  </conditionalFormatting>
  <conditionalFormatting sqref="Z11:Z15">
    <cfRule type="expression" dxfId="142" priority="143">
      <formula>$L11="Kirsch sand"</formula>
    </cfRule>
  </conditionalFormatting>
  <conditionalFormatting sqref="AB11:AB15">
    <cfRule type="expression" dxfId="141" priority="142">
      <formula>$L11="API sand"</formula>
    </cfRule>
  </conditionalFormatting>
  <conditionalFormatting sqref="AB11:AB15">
    <cfRule type="expression" dxfId="140" priority="141">
      <formula>$L11="Kirsch sand"</formula>
    </cfRule>
  </conditionalFormatting>
  <conditionalFormatting sqref="AJ11:AJ15">
    <cfRule type="expression" dxfId="139" priority="140">
      <formula>$L11="API sand"</formula>
    </cfRule>
  </conditionalFormatting>
  <conditionalFormatting sqref="AJ11:AJ15">
    <cfRule type="expression" dxfId="138" priority="139">
      <formula>$L11="Kirsch sand"</formula>
    </cfRule>
  </conditionalFormatting>
  <conditionalFormatting sqref="AM16:AN16">
    <cfRule type="expression" dxfId="137" priority="138">
      <formula>$L16="API sand"</formula>
    </cfRule>
  </conditionalFormatting>
  <conditionalFormatting sqref="AK16:AL16">
    <cfRule type="expression" dxfId="136" priority="137">
      <formula>$M16="API sand"</formula>
    </cfRule>
  </conditionalFormatting>
  <conditionalFormatting sqref="AK16:AL16">
    <cfRule type="expression" dxfId="135" priority="136">
      <formula>$M16="API clay"</formula>
    </cfRule>
  </conditionalFormatting>
  <conditionalFormatting sqref="AM16:AN16">
    <cfRule type="expression" dxfId="134" priority="133">
      <formula>$L16="Stiff clay w/o free water"</formula>
    </cfRule>
    <cfRule type="expression" dxfId="133" priority="135">
      <formula>$L16="API clay"</formula>
    </cfRule>
  </conditionalFormatting>
  <conditionalFormatting sqref="AM16:AN16">
    <cfRule type="expression" dxfId="132" priority="134">
      <formula>$L16="Kirsch soft clay"</formula>
    </cfRule>
  </conditionalFormatting>
  <conditionalFormatting sqref="AM16:AN16">
    <cfRule type="expression" dxfId="131" priority="132">
      <formula>$L16="Kirsch stiff clay"</formula>
    </cfRule>
  </conditionalFormatting>
  <conditionalFormatting sqref="AM16:AN16">
    <cfRule type="expression" dxfId="130" priority="131">
      <formula>$L16="Kirsch sand"</formula>
    </cfRule>
  </conditionalFormatting>
  <conditionalFormatting sqref="AM16:AN16">
    <cfRule type="expression" dxfId="129" priority="130">
      <formula>$L16="Modified Weak rock"</formula>
    </cfRule>
  </conditionalFormatting>
  <conditionalFormatting sqref="AM16:AN16">
    <cfRule type="expression" dxfId="128" priority="129">
      <formula>$L16="Reese stiff clay"</formula>
    </cfRule>
  </conditionalFormatting>
  <conditionalFormatting sqref="AM16:AN16">
    <cfRule type="expression" dxfId="127" priority="128">
      <formula>$L16="PISA clay"</formula>
    </cfRule>
  </conditionalFormatting>
  <conditionalFormatting sqref="AM16:AN16">
    <cfRule type="expression" dxfId="126" priority="127">
      <formula>$L16="PISA sand"</formula>
    </cfRule>
  </conditionalFormatting>
  <conditionalFormatting sqref="N16 Q16 S16:T16 W16:Y16">
    <cfRule type="expression" dxfId="125" priority="126">
      <formula>$L16="API sand"</formula>
    </cfRule>
  </conditionalFormatting>
  <conditionalFormatting sqref="N16">
    <cfRule type="expression" dxfId="124" priority="125">
      <formula>$M16="API sand"</formula>
    </cfRule>
  </conditionalFormatting>
  <conditionalFormatting sqref="N16">
    <cfRule type="expression" dxfId="123" priority="124">
      <formula>$M16="API clay"</formula>
    </cfRule>
  </conditionalFormatting>
  <conditionalFormatting sqref="N16:P16">
    <cfRule type="expression" dxfId="122" priority="121">
      <formula>$L16="Stiff clay w/o free water"</formula>
    </cfRule>
    <cfRule type="expression" dxfId="121" priority="123">
      <formula>$L16="API clay"</formula>
    </cfRule>
  </conditionalFormatting>
  <conditionalFormatting sqref="N16:P16">
    <cfRule type="expression" dxfId="120" priority="122">
      <formula>$L16="Kirsch soft clay"</formula>
    </cfRule>
  </conditionalFormatting>
  <conditionalFormatting sqref="N16:P16">
    <cfRule type="expression" dxfId="119" priority="120">
      <formula>$L16="Kirsch stiff clay"</formula>
    </cfRule>
  </conditionalFormatting>
  <conditionalFormatting sqref="N16 Q16 S16:T16 W16:Y16">
    <cfRule type="expression" dxfId="118" priority="119">
      <formula>$L16="Kirsch sand"</formula>
    </cfRule>
  </conditionalFormatting>
  <conditionalFormatting sqref="N16">
    <cfRule type="expression" dxfId="117" priority="118">
      <formula>$L16="Modified Weak rock"</formula>
    </cfRule>
  </conditionalFormatting>
  <conditionalFormatting sqref="N16:P16">
    <cfRule type="expression" dxfId="116" priority="117">
      <formula>$L16="Reese stiff clay"</formula>
    </cfRule>
  </conditionalFormatting>
  <conditionalFormatting sqref="N16:P16">
    <cfRule type="expression" dxfId="115" priority="116">
      <formula>$L16="PISA clay"</formula>
    </cfRule>
  </conditionalFormatting>
  <conditionalFormatting sqref="N16">
    <cfRule type="expression" dxfId="114" priority="115">
      <formula>$L16="PISA sand"</formula>
    </cfRule>
  </conditionalFormatting>
  <conditionalFormatting sqref="R16">
    <cfRule type="expression" dxfId="113" priority="114">
      <formula>$L16="API sand"</formula>
    </cfRule>
  </conditionalFormatting>
  <conditionalFormatting sqref="R16">
    <cfRule type="expression" dxfId="112" priority="113">
      <formula>$L16="Kirsch sand"</formula>
    </cfRule>
  </conditionalFormatting>
  <conditionalFormatting sqref="AC16:AI16">
    <cfRule type="expression" dxfId="111" priority="110">
      <formula>$L16="Stiff clay w/o free water"</formula>
    </cfRule>
    <cfRule type="expression" dxfId="110" priority="112">
      <formula>$L16="API clay"</formula>
    </cfRule>
  </conditionalFormatting>
  <conditionalFormatting sqref="AC16:AI16">
    <cfRule type="expression" dxfId="109" priority="111">
      <formula>$L16="Kirsch soft clay"</formula>
    </cfRule>
  </conditionalFormatting>
  <conditionalFormatting sqref="AC16:AI16">
    <cfRule type="expression" dxfId="108" priority="109">
      <formula>$L16="Kirsch stiff clay"</formula>
    </cfRule>
  </conditionalFormatting>
  <conditionalFormatting sqref="AC16:AI16">
    <cfRule type="expression" dxfId="107" priority="108">
      <formula>$L16="Reese stiff clay"</formula>
    </cfRule>
  </conditionalFormatting>
  <conditionalFormatting sqref="AC16:AI16">
    <cfRule type="expression" dxfId="106" priority="107">
      <formula>$L16="PISA clay"</formula>
    </cfRule>
  </conditionalFormatting>
  <conditionalFormatting sqref="AA16">
    <cfRule type="expression" dxfId="105" priority="104">
      <formula>$L16="Stiff clay w/o free water"</formula>
    </cfRule>
    <cfRule type="expression" dxfId="104" priority="106">
      <formula>$L16="API clay"</formula>
    </cfRule>
  </conditionalFormatting>
  <conditionalFormatting sqref="AA16">
    <cfRule type="expression" dxfId="103" priority="105">
      <formula>$L16="Kirsch soft clay"</formula>
    </cfRule>
  </conditionalFormatting>
  <conditionalFormatting sqref="AA16">
    <cfRule type="expression" dxfId="102" priority="103">
      <formula>$L16="Kirsch stiff clay"</formula>
    </cfRule>
  </conditionalFormatting>
  <conditionalFormatting sqref="AA16">
    <cfRule type="expression" dxfId="101" priority="102">
      <formula>$L16="Reese stiff clay"</formula>
    </cfRule>
  </conditionalFormatting>
  <conditionalFormatting sqref="AA16">
    <cfRule type="expression" dxfId="100" priority="101">
      <formula>$L16="PISA clay"</formula>
    </cfRule>
  </conditionalFormatting>
  <conditionalFormatting sqref="AM17:AN17">
    <cfRule type="expression" dxfId="99" priority="100">
      <formula>$L17="API sand"</formula>
    </cfRule>
  </conditionalFormatting>
  <conditionalFormatting sqref="AK17:AL17">
    <cfRule type="expression" dxfId="98" priority="99">
      <formula>$M17="API sand"</formula>
    </cfRule>
  </conditionalFormatting>
  <conditionalFormatting sqref="AK17:AL17">
    <cfRule type="expression" dxfId="97" priority="98">
      <formula>$M17="API clay"</formula>
    </cfRule>
  </conditionalFormatting>
  <conditionalFormatting sqref="AM17:AN17">
    <cfRule type="expression" dxfId="96" priority="95">
      <formula>$L17="Stiff clay w/o free water"</formula>
    </cfRule>
    <cfRule type="expression" dxfId="95" priority="97">
      <formula>$L17="API clay"</formula>
    </cfRule>
  </conditionalFormatting>
  <conditionalFormatting sqref="AM17:AN17">
    <cfRule type="expression" dxfId="94" priority="96">
      <formula>$L17="Kirsch soft clay"</formula>
    </cfRule>
  </conditionalFormatting>
  <conditionalFormatting sqref="AM17:AN17">
    <cfRule type="expression" dxfId="93" priority="94">
      <formula>$L17="Kirsch stiff clay"</formula>
    </cfRule>
  </conditionalFormatting>
  <conditionalFormatting sqref="AM17:AN17">
    <cfRule type="expression" dxfId="92" priority="93">
      <formula>$L17="Kirsch sand"</formula>
    </cfRule>
  </conditionalFormatting>
  <conditionalFormatting sqref="AM17:AN17">
    <cfRule type="expression" dxfId="91" priority="92">
      <formula>$L17="Modified Weak rock"</formula>
    </cfRule>
  </conditionalFormatting>
  <conditionalFormatting sqref="AM17:AN17">
    <cfRule type="expression" dxfId="90" priority="91">
      <formula>$L17="Reese stiff clay"</formula>
    </cfRule>
  </conditionalFormatting>
  <conditionalFormatting sqref="AM17:AN17">
    <cfRule type="expression" dxfId="89" priority="90">
      <formula>$L17="PISA clay"</formula>
    </cfRule>
  </conditionalFormatting>
  <conditionalFormatting sqref="AM17:AN17">
    <cfRule type="expression" dxfId="88" priority="89">
      <formula>$L17="PISA sand"</formula>
    </cfRule>
  </conditionalFormatting>
  <conditionalFormatting sqref="N17 Q17 S17:T17 W17 Y17">
    <cfRule type="expression" dxfId="87" priority="88">
      <formula>$L17="API sand"</formula>
    </cfRule>
  </conditionalFormatting>
  <conditionalFormatting sqref="N17">
    <cfRule type="expression" dxfId="86" priority="87">
      <formula>$M17="API sand"</formula>
    </cfRule>
  </conditionalFormatting>
  <conditionalFormatting sqref="N17">
    <cfRule type="expression" dxfId="85" priority="86">
      <formula>$M17="API clay"</formula>
    </cfRule>
  </conditionalFormatting>
  <conditionalFormatting sqref="N17:P17">
    <cfRule type="expression" dxfId="84" priority="83">
      <formula>$L17="Stiff clay w/o free water"</formula>
    </cfRule>
    <cfRule type="expression" dxfId="83" priority="85">
      <formula>$L17="API clay"</formula>
    </cfRule>
  </conditionalFormatting>
  <conditionalFormatting sqref="N17:P17">
    <cfRule type="expression" dxfId="82" priority="84">
      <formula>$L17="Kirsch soft clay"</formula>
    </cfRule>
  </conditionalFormatting>
  <conditionalFormatting sqref="N17:P17">
    <cfRule type="expression" dxfId="81" priority="82">
      <formula>$L17="Kirsch stiff clay"</formula>
    </cfRule>
  </conditionalFormatting>
  <conditionalFormatting sqref="N17 Q17 S17:T17 W17 Y17">
    <cfRule type="expression" dxfId="80" priority="81">
      <formula>$L17="Kirsch sand"</formula>
    </cfRule>
  </conditionalFormatting>
  <conditionalFormatting sqref="N17">
    <cfRule type="expression" dxfId="79" priority="80">
      <formula>$L17="Modified Weak rock"</formula>
    </cfRule>
  </conditionalFormatting>
  <conditionalFormatting sqref="N17:P17">
    <cfRule type="expression" dxfId="78" priority="79">
      <formula>$L17="Reese stiff clay"</formula>
    </cfRule>
  </conditionalFormatting>
  <conditionalFormatting sqref="N17:P17">
    <cfRule type="expression" dxfId="77" priority="78">
      <formula>$L17="PISA clay"</formula>
    </cfRule>
  </conditionalFormatting>
  <conditionalFormatting sqref="N17">
    <cfRule type="expression" dxfId="76" priority="77">
      <formula>$L17="PISA sand"</formula>
    </cfRule>
  </conditionalFormatting>
  <conditionalFormatting sqref="R17">
    <cfRule type="expression" dxfId="75" priority="76">
      <formula>$L17="API sand"</formula>
    </cfRule>
  </conditionalFormatting>
  <conditionalFormatting sqref="R17">
    <cfRule type="expression" dxfId="74" priority="75">
      <formula>$L17="Kirsch sand"</formula>
    </cfRule>
  </conditionalFormatting>
  <conditionalFormatting sqref="AD17:AI17">
    <cfRule type="expression" dxfId="73" priority="72">
      <formula>$L17="Stiff clay w/o free water"</formula>
    </cfRule>
    <cfRule type="expression" dxfId="72" priority="74">
      <formula>$L17="API clay"</formula>
    </cfRule>
  </conditionalFormatting>
  <conditionalFormatting sqref="AD17:AI17">
    <cfRule type="expression" dxfId="71" priority="73">
      <formula>$L17="Kirsch soft clay"</formula>
    </cfRule>
  </conditionalFormatting>
  <conditionalFormatting sqref="AD17:AI17">
    <cfRule type="expression" dxfId="70" priority="71">
      <formula>$L17="Kirsch stiff clay"</formula>
    </cfRule>
  </conditionalFormatting>
  <conditionalFormatting sqref="AD17:AI17">
    <cfRule type="expression" dxfId="69" priority="70">
      <formula>$L17="Reese stiff clay"</formula>
    </cfRule>
  </conditionalFormatting>
  <conditionalFormatting sqref="AD17:AI17">
    <cfRule type="expression" dxfId="68" priority="69">
      <formula>$L17="PISA clay"</formula>
    </cfRule>
  </conditionalFormatting>
  <conditionalFormatting sqref="AA17">
    <cfRule type="expression" dxfId="67" priority="66">
      <formula>$L17="Stiff clay w/o free water"</formula>
    </cfRule>
    <cfRule type="expression" dxfId="66" priority="68">
      <formula>$L17="API clay"</formula>
    </cfRule>
  </conditionalFormatting>
  <conditionalFormatting sqref="AA17">
    <cfRule type="expression" dxfId="65" priority="67">
      <formula>$L17="Kirsch soft clay"</formula>
    </cfRule>
  </conditionalFormatting>
  <conditionalFormatting sqref="AA17">
    <cfRule type="expression" dxfId="64" priority="65">
      <formula>$L17="Kirsch stiff clay"</formula>
    </cfRule>
  </conditionalFormatting>
  <conditionalFormatting sqref="AA17">
    <cfRule type="expression" dxfId="63" priority="64">
      <formula>$L17="Reese stiff clay"</formula>
    </cfRule>
  </conditionalFormatting>
  <conditionalFormatting sqref="AA17">
    <cfRule type="expression" dxfId="62" priority="63">
      <formula>$L17="PISA clay"</formula>
    </cfRule>
  </conditionalFormatting>
  <conditionalFormatting sqref="AC17">
    <cfRule type="expression" dxfId="61" priority="60">
      <formula>$L17="Stiff clay w/o free water"</formula>
    </cfRule>
    <cfRule type="expression" dxfId="60" priority="62">
      <formula>$L17="API clay"</formula>
    </cfRule>
  </conditionalFormatting>
  <conditionalFormatting sqref="AC17">
    <cfRule type="expression" dxfId="59" priority="61">
      <formula>$L17="Kirsch soft clay"</formula>
    </cfRule>
  </conditionalFormatting>
  <conditionalFormatting sqref="AC17">
    <cfRule type="expression" dxfId="58" priority="59">
      <formula>$L17="Kirsch stiff clay"</formula>
    </cfRule>
  </conditionalFormatting>
  <conditionalFormatting sqref="AC17">
    <cfRule type="expression" dxfId="57" priority="58">
      <formula>$L17="Reese stiff clay"</formula>
    </cfRule>
  </conditionalFormatting>
  <conditionalFormatting sqref="AC17">
    <cfRule type="expression" dxfId="56" priority="57">
      <formula>$L17="PISA clay"</formula>
    </cfRule>
  </conditionalFormatting>
  <conditionalFormatting sqref="X17">
    <cfRule type="expression" dxfId="55" priority="56">
      <formula>$L17="API sand"</formula>
    </cfRule>
  </conditionalFormatting>
  <conditionalFormatting sqref="X17">
    <cfRule type="expression" dxfId="54" priority="55">
      <formula>$L17="Kirsch sand"</formula>
    </cfRule>
  </conditionalFormatting>
  <conditionalFormatting sqref="Z16:Z17">
    <cfRule type="expression" dxfId="53" priority="54">
      <formula>$L16="API sand"</formula>
    </cfRule>
  </conditionalFormatting>
  <conditionalFormatting sqref="Z16:Z17">
    <cfRule type="expression" dxfId="52" priority="53">
      <formula>$L16="Kirsch sand"</formula>
    </cfRule>
  </conditionalFormatting>
  <conditionalFormatting sqref="AB16:AB17">
    <cfRule type="expression" dxfId="51" priority="52">
      <formula>$L16="API sand"</formula>
    </cfRule>
  </conditionalFormatting>
  <conditionalFormatting sqref="AB16:AB17">
    <cfRule type="expression" dxfId="50" priority="51">
      <formula>$L16="Kirsch sand"</formula>
    </cfRule>
  </conditionalFormatting>
  <conditionalFormatting sqref="AJ16:AJ17">
    <cfRule type="expression" dxfId="49" priority="50">
      <formula>$L16="API sand"</formula>
    </cfRule>
  </conditionalFormatting>
  <conditionalFormatting sqref="AJ16:AJ17">
    <cfRule type="expression" dxfId="48" priority="49">
      <formula>$L16="Kirsch sand"</formula>
    </cfRule>
  </conditionalFormatting>
  <conditionalFormatting sqref="U6:V9">
    <cfRule type="expression" dxfId="47" priority="46">
      <formula>$L6="Stiff clay w/o free water"</formula>
    </cfRule>
    <cfRule type="expression" dxfId="46" priority="48">
      <formula>$L6="API clay"</formula>
    </cfRule>
  </conditionalFormatting>
  <conditionalFormatting sqref="U6:V9">
    <cfRule type="expression" dxfId="45" priority="47">
      <formula>$L6="Kirsch soft clay"</formula>
    </cfRule>
  </conditionalFormatting>
  <conditionalFormatting sqref="U6:V9">
    <cfRule type="expression" dxfId="44" priority="45">
      <formula>$L6="Kirsch stiff clay"</formula>
    </cfRule>
  </conditionalFormatting>
  <conditionalFormatting sqref="U6:V9">
    <cfRule type="expression" dxfId="43" priority="44">
      <formula>$L6="Reese stiff clay"</formula>
    </cfRule>
  </conditionalFormatting>
  <conditionalFormatting sqref="U6:V9">
    <cfRule type="expression" dxfId="42" priority="43">
      <formula>$L6="PISA clay"</formula>
    </cfRule>
  </conditionalFormatting>
  <conditionalFormatting sqref="U10:V10">
    <cfRule type="expression" dxfId="41" priority="40">
      <formula>$L10="Stiff clay w/o free water"</formula>
    </cfRule>
    <cfRule type="expression" dxfId="40" priority="42">
      <formula>$L10="API clay"</formula>
    </cfRule>
  </conditionalFormatting>
  <conditionalFormatting sqref="U10:V10">
    <cfRule type="expression" dxfId="39" priority="41">
      <formula>$L10="Kirsch soft clay"</formula>
    </cfRule>
  </conditionalFormatting>
  <conditionalFormatting sqref="U10:V10">
    <cfRule type="expression" dxfId="38" priority="39">
      <formula>$L10="Kirsch stiff clay"</formula>
    </cfRule>
  </conditionalFormatting>
  <conditionalFormatting sqref="U10:V10">
    <cfRule type="expression" dxfId="37" priority="38">
      <formula>$L10="Reese stiff clay"</formula>
    </cfRule>
  </conditionalFormatting>
  <conditionalFormatting sqref="U10:V10">
    <cfRule type="expression" dxfId="36" priority="37">
      <formula>$L10="PISA clay"</formula>
    </cfRule>
  </conditionalFormatting>
  <conditionalFormatting sqref="U11:V14">
    <cfRule type="expression" dxfId="35" priority="34">
      <formula>$L11="Stiff clay w/o free water"</formula>
    </cfRule>
    <cfRule type="expression" dxfId="34" priority="36">
      <formula>$L11="API clay"</formula>
    </cfRule>
  </conditionalFormatting>
  <conditionalFormatting sqref="U11:V14">
    <cfRule type="expression" dxfId="33" priority="35">
      <formula>$L11="Kirsch soft clay"</formula>
    </cfRule>
  </conditionalFormatting>
  <conditionalFormatting sqref="U11:V14">
    <cfRule type="expression" dxfId="32" priority="33">
      <formula>$L11="Kirsch stiff clay"</formula>
    </cfRule>
  </conditionalFormatting>
  <conditionalFormatting sqref="U11:V14">
    <cfRule type="expression" dxfId="31" priority="32">
      <formula>$L11="Reese stiff clay"</formula>
    </cfRule>
  </conditionalFormatting>
  <conditionalFormatting sqref="U11:V14">
    <cfRule type="expression" dxfId="30" priority="31">
      <formula>$L11="PISA clay"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6:AO9">
    <cfRule type="expression" dxfId="11" priority="12">
      <formula>$L6="API sand"</formula>
    </cfRule>
  </conditionalFormatting>
  <conditionalFormatting sqref="AO6:AO9">
    <cfRule type="expression" dxfId="10" priority="11">
      <formula>$L6="Kirsch sand"</formula>
    </cfRule>
  </conditionalFormatting>
  <conditionalFormatting sqref="AO10">
    <cfRule type="expression" dxfId="9" priority="10">
      <formula>$L10="API sand"</formula>
    </cfRule>
  </conditionalFormatting>
  <conditionalFormatting sqref="AO10">
    <cfRule type="expression" dxfId="8" priority="9">
      <formula>$L10="Kirsch sand"</formula>
    </cfRule>
  </conditionalFormatting>
  <conditionalFormatting sqref="AO11:AO14">
    <cfRule type="expression" dxfId="7" priority="8">
      <formula>$L11="API sand"</formula>
    </cfRule>
  </conditionalFormatting>
  <conditionalFormatting sqref="AO11:AO14">
    <cfRule type="expression" dxfId="6" priority="7">
      <formula>$L11="Kirsch sand"</formula>
    </cfRule>
  </conditionalFormatting>
  <conditionalFormatting sqref="AO15">
    <cfRule type="expression" dxfId="5" priority="6">
      <formula>$L15="API sand"</formula>
    </cfRule>
  </conditionalFormatting>
  <conditionalFormatting sqref="AO15">
    <cfRule type="expression" dxfId="4" priority="5">
      <formula>$L15="Kirsch sand"</formula>
    </cfRule>
  </conditionalFormatting>
  <conditionalFormatting sqref="AO16">
    <cfRule type="expression" dxfId="3" priority="4">
      <formula>$L16="API sand"</formula>
    </cfRule>
  </conditionalFormatting>
  <conditionalFormatting sqref="AO16">
    <cfRule type="expression" dxfId="2" priority="3">
      <formula>$L16="Kirsch sand"</formula>
    </cfRule>
  </conditionalFormatting>
  <conditionalFormatting sqref="AO17">
    <cfRule type="expression" dxfId="1" priority="2">
      <formula>$L17="API sand"</formula>
    </cfRule>
  </conditionalFormatting>
  <conditionalFormatting sqref="AO17">
    <cfRule type="expression" dxfId="0" priority="1">
      <formula>$L17="Kirsch sand"</formula>
    </cfRule>
  </conditionalFormatting>
  <dataValidations count="3">
    <dataValidation type="list" showInputMessage="1" showErrorMessage="1" sqref="L6:L255" xr:uid="{D187721F-8D9E-4DE0-A88B-83EF79EF95C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EE8C076-9681-416E-98AE-F5594BAEE8C3}">
      <formula1>"Zero soil,API sand,API clay"</formula1>
    </dataValidation>
    <dataValidation type="list" showInputMessage="1" showErrorMessage="1" sqref="M18:M36" xr:uid="{83DC6C21-D775-491C-B760-BAD9644F3CD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5" t="s">
        <v>78</v>
      </c>
      <c r="S3" s="85"/>
      <c r="T3" s="30" t="s">
        <v>81</v>
      </c>
      <c r="U3" s="85" t="s">
        <v>79</v>
      </c>
      <c r="V3" s="85"/>
      <c r="W3" s="30" t="s">
        <v>80</v>
      </c>
      <c r="X3" s="30" t="s">
        <v>78</v>
      </c>
      <c r="Y3" s="30" t="s">
        <v>82</v>
      </c>
      <c r="Z3" s="30" t="s">
        <v>83</v>
      </c>
      <c r="AA3" s="86" t="s">
        <v>76</v>
      </c>
      <c r="AB3" s="86"/>
      <c r="AC3" s="86"/>
      <c r="AD3" s="86"/>
      <c r="AE3" s="86"/>
      <c r="AF3" s="86"/>
      <c r="AG3" s="86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85" t="s">
        <v>78</v>
      </c>
      <c r="S3" s="85"/>
      <c r="T3" s="27" t="s">
        <v>81</v>
      </c>
      <c r="U3" s="85" t="s">
        <v>79</v>
      </c>
      <c r="V3" s="85"/>
      <c r="W3" s="27" t="s">
        <v>80</v>
      </c>
      <c r="X3" s="27" t="s">
        <v>78</v>
      </c>
      <c r="Y3" s="27" t="s">
        <v>82</v>
      </c>
      <c r="Z3" s="27" t="s">
        <v>83</v>
      </c>
      <c r="AA3" s="86" t="s">
        <v>76</v>
      </c>
      <c r="AB3" s="86"/>
      <c r="AC3" s="86"/>
      <c r="AD3" s="86"/>
      <c r="AE3" s="86"/>
      <c r="AF3" s="86"/>
      <c r="AG3" s="86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5" t="s">
        <v>78</v>
      </c>
      <c r="S3" s="85"/>
      <c r="T3" s="30" t="s">
        <v>81</v>
      </c>
      <c r="U3" s="85" t="s">
        <v>79</v>
      </c>
      <c r="V3" s="85"/>
      <c r="W3" s="30" t="s">
        <v>80</v>
      </c>
      <c r="X3" s="30" t="s">
        <v>78</v>
      </c>
      <c r="Y3" s="30" t="s">
        <v>82</v>
      </c>
      <c r="Z3" s="30" t="s">
        <v>83</v>
      </c>
      <c r="AA3" s="86" t="s">
        <v>76</v>
      </c>
      <c r="AB3" s="86"/>
      <c r="AC3" s="86"/>
      <c r="AD3" s="86"/>
      <c r="AE3" s="86"/>
      <c r="AF3" s="86"/>
      <c r="AG3" s="86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ED87-24AA-47B5-8881-C1A21A84BAEF}">
  <dimension ref="A1:AO255"/>
  <sheetViews>
    <sheetView zoomScaleNormal="100" workbookViewId="0">
      <selection activeCell="B11" sqref="B11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A-25_ULS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4"/>
      <c r="S3" s="84"/>
      <c r="T3" s="73"/>
      <c r="U3" s="84"/>
      <c r="V3" s="84"/>
      <c r="W3" s="73"/>
      <c r="X3" s="73" t="s">
        <v>102</v>
      </c>
      <c r="Y3" s="73"/>
      <c r="Z3" s="73"/>
      <c r="AA3" s="73"/>
      <c r="AB3" s="73"/>
      <c r="AC3" s="39" t="s">
        <v>102</v>
      </c>
      <c r="AD3" s="40"/>
      <c r="AE3" s="40"/>
      <c r="AF3" s="40"/>
      <c r="AG3" s="40"/>
      <c r="AH3" s="40"/>
      <c r="AI3" s="40"/>
      <c r="AJ3" s="73"/>
      <c r="AK3" s="73"/>
      <c r="AL3" s="73"/>
      <c r="AM3" s="73"/>
      <c r="AN3" s="73"/>
    </row>
    <row r="4" spans="1:41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48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1.4*'A-25_PISA'!G8</f>
        <v>2161.6</v>
      </c>
      <c r="H8" s="46" t="s">
        <v>53</v>
      </c>
      <c r="J8" s="48">
        <v>3</v>
      </c>
      <c r="K8" s="48">
        <v>-17.5</v>
      </c>
      <c r="L8" s="49" t="s">
        <v>64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38</v>
      </c>
      <c r="C9" s="46" t="s">
        <v>28</v>
      </c>
      <c r="D9" s="33">
        <v>33</v>
      </c>
      <c r="F9" s="33" t="s">
        <v>96</v>
      </c>
      <c r="G9" s="59">
        <f>1.4*'A-25_PISA'!G9</f>
        <v>-198520</v>
      </c>
      <c r="H9" s="46" t="s">
        <v>54</v>
      </c>
      <c r="J9" s="48">
        <v>4</v>
      </c>
      <c r="K9" s="48">
        <v>-23.2</v>
      </c>
      <c r="L9" s="49" t="s">
        <v>65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38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-42.9</v>
      </c>
      <c r="L10" s="49" t="s">
        <v>64</v>
      </c>
      <c r="M10" s="50" t="s">
        <v>64</v>
      </c>
      <c r="N10" s="51">
        <v>10.4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3077" priority="110">
      <formula>$L6="API sand"</formula>
    </cfRule>
  </conditionalFormatting>
  <conditionalFormatting sqref="N14:N15 AK6:AL15 R16:S20 R29:S36 S21:S28 AD21:AD28 AJ7 AB7 AB9 AB11:AB35 AJ11:AJ13 AJ9">
    <cfRule type="expression" dxfId="3076" priority="109">
      <formula>$M6="API sand"</formula>
    </cfRule>
  </conditionalFormatting>
  <conditionalFormatting sqref="AK6:AL15 N14:N15 R16:T20 R29:T36 S21:T28 AD21:AD28 AJ7 AB7 AB9 AB11:AB35 AJ11:AJ13 AJ9">
    <cfRule type="expression" dxfId="3075" priority="108">
      <formula>$M6="API clay"</formula>
    </cfRule>
  </conditionalFormatting>
  <conditionalFormatting sqref="AM6:AN15">
    <cfRule type="expression" dxfId="3074" priority="105">
      <formula>$L6="Stiff clay w/o free water"</formula>
    </cfRule>
    <cfRule type="expression" dxfId="3073" priority="107">
      <formula>$L6="API clay"</formula>
    </cfRule>
  </conditionalFormatting>
  <conditionalFormatting sqref="AM6:AN15">
    <cfRule type="expression" dxfId="3072" priority="106">
      <formula>$L6="Kirsch soft clay"</formula>
    </cfRule>
  </conditionalFormatting>
  <conditionalFormatting sqref="AM6:AN15">
    <cfRule type="expression" dxfId="3071" priority="104">
      <formula>$L6="Kirsch stiff clay"</formula>
    </cfRule>
  </conditionalFormatting>
  <conditionalFormatting sqref="N14:N15 AM6:AN15 Q14:Q15 AA12">
    <cfRule type="expression" dxfId="3070" priority="103">
      <formula>$L6="Kirsch sand"</formula>
    </cfRule>
  </conditionalFormatting>
  <conditionalFormatting sqref="N14:N15 AC14:AD15 AM6:AN15">
    <cfRule type="expression" dxfId="3069" priority="102">
      <formula>$L6="Modified Weak rock"</formula>
    </cfRule>
  </conditionalFormatting>
  <conditionalFormatting sqref="AM6:AN15">
    <cfRule type="expression" dxfId="3068" priority="101">
      <formula>$L6="Reese stiff clay"</formula>
    </cfRule>
  </conditionalFormatting>
  <conditionalFormatting sqref="N16:N36 Q16:Q36 AM16:AN36">
    <cfRule type="expression" dxfId="3067" priority="100">
      <formula>$L16="API sand"</formula>
    </cfRule>
  </conditionalFormatting>
  <conditionalFormatting sqref="N16:N36 Z16:Z36 AB36 AJ16:AL36">
    <cfRule type="expression" dxfId="3066" priority="99">
      <formula>$M16="API sand"</formula>
    </cfRule>
  </conditionalFormatting>
  <conditionalFormatting sqref="Z36:AB36 AK16:AL36 N16:N36 Z16:AA35">
    <cfRule type="expression" dxfId="3065" priority="98">
      <formula>$M16="API clay"</formula>
    </cfRule>
  </conditionalFormatting>
  <conditionalFormatting sqref="N16:P18 U16:W36 AM16:AN36 N29:P36 N19:N28 P19:P28">
    <cfRule type="expression" dxfId="3064" priority="95">
      <formula>$L16="Stiff clay w/o free water"</formula>
    </cfRule>
    <cfRule type="expression" dxfId="3063" priority="97">
      <formula>$L16="API clay"</formula>
    </cfRule>
  </conditionalFormatting>
  <conditionalFormatting sqref="N16:P18 U16:Y36 AM16:AN36 N29:P36 N19:N28 P19:P28">
    <cfRule type="expression" dxfId="3062" priority="96">
      <formula>$L16="Kirsch soft clay"</formula>
    </cfRule>
  </conditionalFormatting>
  <conditionalFormatting sqref="N16:P18 AM16:AN36 U16:Y36 N29:P36 N19:N28 P19:P28">
    <cfRule type="expression" dxfId="3061" priority="94">
      <formula>$L16="Kirsch stiff clay"</formula>
    </cfRule>
  </conditionalFormatting>
  <conditionalFormatting sqref="N16:N36 Q16:Q36 X16:Y36 AM16:AN36">
    <cfRule type="expression" dxfId="3060" priority="93">
      <formula>$L16="Kirsch sand"</formula>
    </cfRule>
  </conditionalFormatting>
  <conditionalFormatting sqref="N16:N36 AC16:AI19 AM16:AN36 AC20:AD36 AI20:AI36">
    <cfRule type="expression" dxfId="3059" priority="92">
      <formula>$L16="Modified Weak rock"</formula>
    </cfRule>
  </conditionalFormatting>
  <conditionalFormatting sqref="N16:P18 U16:V36 AM16:AN36 N29:P36 N19:N28 P19:P28">
    <cfRule type="expression" dxfId="3058" priority="91">
      <formula>$L16="Reese stiff clay"</formula>
    </cfRule>
  </conditionalFormatting>
  <conditionalFormatting sqref="AC14:AD15 AM6:AN15">
    <cfRule type="expression" dxfId="3057" priority="90">
      <formula>$L6="PISA clay"</formula>
    </cfRule>
  </conditionalFormatting>
  <conditionalFormatting sqref="N14:N15 AC14:AD15 AM6:AN15">
    <cfRule type="expression" dxfId="3056" priority="89">
      <formula>$L6="PISA sand"</formula>
    </cfRule>
  </conditionalFormatting>
  <conditionalFormatting sqref="N14:P15">
    <cfRule type="expression" dxfId="3055" priority="86">
      <formula>$L14="Stiff clay w/o free water"</formula>
    </cfRule>
    <cfRule type="expression" dxfId="3054" priority="88">
      <formula>$L14="API clay"</formula>
    </cfRule>
  </conditionalFormatting>
  <conditionalFormatting sqref="N14:P15">
    <cfRule type="expression" dxfId="3053" priority="87">
      <formula>$L14="Kirsch soft clay"</formula>
    </cfRule>
  </conditionalFormatting>
  <conditionalFormatting sqref="N14:P15">
    <cfRule type="expression" dxfId="3052" priority="85">
      <formula>$L14="Kirsch stiff clay"</formula>
    </cfRule>
  </conditionalFormatting>
  <conditionalFormatting sqref="N14:P15">
    <cfRule type="expression" dxfId="3051" priority="84">
      <formula>$L14="Reese stiff clay"</formula>
    </cfRule>
  </conditionalFormatting>
  <conditionalFormatting sqref="N14:P15">
    <cfRule type="expression" dxfId="3050" priority="83">
      <formula>$L14="PISA clay"</formula>
    </cfRule>
  </conditionalFormatting>
  <conditionalFormatting sqref="R14:AA15">
    <cfRule type="expression" dxfId="3049" priority="82">
      <formula>$L14="API sand"</formula>
    </cfRule>
  </conditionalFormatting>
  <conditionalFormatting sqref="R14:AA15">
    <cfRule type="expression" dxfId="3048" priority="81">
      <formula>$L14="Kirsch sand"</formula>
    </cfRule>
  </conditionalFormatting>
  <conditionalFormatting sqref="AE14:AJ15">
    <cfRule type="expression" dxfId="3047" priority="80">
      <formula>$L14="API sand"</formula>
    </cfRule>
  </conditionalFormatting>
  <conditionalFormatting sqref="AE14:AJ15">
    <cfRule type="expression" dxfId="3046" priority="79">
      <formula>$L14="Kirsch sand"</formula>
    </cfRule>
  </conditionalFormatting>
  <conditionalFormatting sqref="O19:O21">
    <cfRule type="expression" dxfId="3045" priority="78">
      <formula>$L19="API sand"</formula>
    </cfRule>
  </conditionalFormatting>
  <conditionalFormatting sqref="O19:O21">
    <cfRule type="expression" dxfId="3044" priority="77">
      <formula>$L19="Kirsch sand"</formula>
    </cfRule>
  </conditionalFormatting>
  <conditionalFormatting sqref="O22:O28">
    <cfRule type="expression" dxfId="3043" priority="76">
      <formula>$L22="API sand"</formula>
    </cfRule>
  </conditionalFormatting>
  <conditionalFormatting sqref="O22:O28">
    <cfRule type="expression" dxfId="3042" priority="75">
      <formula>$L22="Kirsch sand"</formula>
    </cfRule>
  </conditionalFormatting>
  <conditionalFormatting sqref="S10:Y10 N6:N13 Q6:Q13 S9:T9 V9:Y9 S11:T13 V11:Z13 Z6:Z10">
    <cfRule type="expression" dxfId="3041" priority="74">
      <formula>$L6="API sand"</formula>
    </cfRule>
  </conditionalFormatting>
  <conditionalFormatting sqref="N6:N13">
    <cfRule type="expression" dxfId="3040" priority="73">
      <formula>$M6="API sand"</formula>
    </cfRule>
  </conditionalFormatting>
  <conditionalFormatting sqref="N6:N13">
    <cfRule type="expression" dxfId="3039" priority="72">
      <formula>$M6="API clay"</formula>
    </cfRule>
  </conditionalFormatting>
  <conditionalFormatting sqref="N6:P13">
    <cfRule type="expression" dxfId="3038" priority="69">
      <formula>$L6="Stiff clay w/o free water"</formula>
    </cfRule>
    <cfRule type="expression" dxfId="3037" priority="71">
      <formula>$L6="API clay"</formula>
    </cfRule>
  </conditionalFormatting>
  <conditionalFormatting sqref="N6:P13">
    <cfRule type="expression" dxfId="3036" priority="70">
      <formula>$L6="Kirsch soft clay"</formula>
    </cfRule>
  </conditionalFormatting>
  <conditionalFormatting sqref="N6:P13">
    <cfRule type="expression" dxfId="3035" priority="68">
      <formula>$L6="Kirsch stiff clay"</formula>
    </cfRule>
  </conditionalFormatting>
  <conditionalFormatting sqref="S10:Y10 N6:N13 Q6:Q13 S9:T9 V9:Y9 S11:T13 V11:Z13 Z6:Z10">
    <cfRule type="expression" dxfId="3034" priority="67">
      <formula>$L6="Kirsch sand"</formula>
    </cfRule>
  </conditionalFormatting>
  <conditionalFormatting sqref="N6:N13">
    <cfRule type="expression" dxfId="3033" priority="66">
      <formula>$L6="Modified Weak rock"</formula>
    </cfRule>
  </conditionalFormatting>
  <conditionalFormatting sqref="N6:P13">
    <cfRule type="expression" dxfId="3032" priority="65">
      <formula>$L6="Reese stiff clay"</formula>
    </cfRule>
  </conditionalFormatting>
  <conditionalFormatting sqref="N6:P13">
    <cfRule type="expression" dxfId="3031" priority="64">
      <formula>$L6="PISA clay"</formula>
    </cfRule>
  </conditionalFormatting>
  <conditionalFormatting sqref="N6:N13">
    <cfRule type="expression" dxfId="3030" priority="63">
      <formula>$L6="PISA sand"</formula>
    </cfRule>
  </conditionalFormatting>
  <conditionalFormatting sqref="S8:Y8 S6:T7 V6:Y7 R6:R13">
    <cfRule type="expression" dxfId="3029" priority="62">
      <formula>$L6="API sand"</formula>
    </cfRule>
  </conditionalFormatting>
  <conditionalFormatting sqref="S8:Y8 S6:T7 V6:Y7 R6:R13">
    <cfRule type="expression" dxfId="3028" priority="61">
      <formula>$L6="Kirsch sand"</formula>
    </cfRule>
  </conditionalFormatting>
  <conditionalFormatting sqref="U6:U7">
    <cfRule type="expression" dxfId="3027" priority="58">
      <formula>$L6="Stiff clay w/o free water"</formula>
    </cfRule>
    <cfRule type="expression" dxfId="3026" priority="60">
      <formula>$L6="API clay"</formula>
    </cfRule>
  </conditionalFormatting>
  <conditionalFormatting sqref="U6:U7">
    <cfRule type="expression" dxfId="3025" priority="59">
      <formula>$L6="Kirsch soft clay"</formula>
    </cfRule>
  </conditionalFormatting>
  <conditionalFormatting sqref="U6:U7">
    <cfRule type="expression" dxfId="3024" priority="57">
      <formula>$L6="Kirsch stiff clay"</formula>
    </cfRule>
  </conditionalFormatting>
  <conditionalFormatting sqref="U6:U7">
    <cfRule type="expression" dxfId="3023" priority="56">
      <formula>$L6="Reese stiff clay"</formula>
    </cfRule>
  </conditionalFormatting>
  <conditionalFormatting sqref="U6:U7">
    <cfRule type="expression" dxfId="3022" priority="55">
      <formula>$L6="PISA clay"</formula>
    </cfRule>
  </conditionalFormatting>
  <conditionalFormatting sqref="U9">
    <cfRule type="expression" dxfId="3021" priority="52">
      <formula>$L9="Stiff clay w/o free water"</formula>
    </cfRule>
    <cfRule type="expression" dxfId="3020" priority="54">
      <formula>$L9="API clay"</formula>
    </cfRule>
  </conditionalFormatting>
  <conditionalFormatting sqref="U9">
    <cfRule type="expression" dxfId="3019" priority="53">
      <formula>$L9="Kirsch soft clay"</formula>
    </cfRule>
  </conditionalFormatting>
  <conditionalFormatting sqref="U9">
    <cfRule type="expression" dxfId="3018" priority="51">
      <formula>$L9="Kirsch stiff clay"</formula>
    </cfRule>
  </conditionalFormatting>
  <conditionalFormatting sqref="U9">
    <cfRule type="expression" dxfId="3017" priority="50">
      <formula>$L9="Reese stiff clay"</formula>
    </cfRule>
  </conditionalFormatting>
  <conditionalFormatting sqref="U9">
    <cfRule type="expression" dxfId="3016" priority="49">
      <formula>$L9="PISA clay"</formula>
    </cfRule>
  </conditionalFormatting>
  <conditionalFormatting sqref="U11:U13">
    <cfRule type="expression" dxfId="3015" priority="46">
      <formula>$L11="Stiff clay w/o free water"</formula>
    </cfRule>
    <cfRule type="expression" dxfId="3014" priority="48">
      <formula>$L11="API clay"</formula>
    </cfRule>
  </conditionalFormatting>
  <conditionalFormatting sqref="U11:U13">
    <cfRule type="expression" dxfId="3013" priority="47">
      <formula>$L11="Kirsch soft clay"</formula>
    </cfRule>
  </conditionalFormatting>
  <conditionalFormatting sqref="U11:U13">
    <cfRule type="expression" dxfId="3012" priority="45">
      <formula>$L11="Kirsch stiff clay"</formula>
    </cfRule>
  </conditionalFormatting>
  <conditionalFormatting sqref="U11:U13">
    <cfRule type="expression" dxfId="3011" priority="44">
      <formula>$L11="Reese stiff clay"</formula>
    </cfRule>
  </conditionalFormatting>
  <conditionalFormatting sqref="U11:U13">
    <cfRule type="expression" dxfId="3010" priority="43">
      <formula>$L11="PISA clay"</formula>
    </cfRule>
  </conditionalFormatting>
  <conditionalFormatting sqref="AC6:AI13">
    <cfRule type="expression" dxfId="3009" priority="40">
      <formula>$L6="Stiff clay w/o free water"</formula>
    </cfRule>
    <cfRule type="expression" dxfId="3008" priority="42">
      <formula>$L6="API clay"</formula>
    </cfRule>
  </conditionalFormatting>
  <conditionalFormatting sqref="AC6:AI13">
    <cfRule type="expression" dxfId="3007" priority="41">
      <formula>$L6="Kirsch soft clay"</formula>
    </cfRule>
  </conditionalFormatting>
  <conditionalFormatting sqref="AC6:AI13">
    <cfRule type="expression" dxfId="3006" priority="39">
      <formula>$L6="Kirsch stiff clay"</formula>
    </cfRule>
  </conditionalFormatting>
  <conditionalFormatting sqref="AC6:AI13">
    <cfRule type="expression" dxfId="3005" priority="38">
      <formula>$L6="Reese stiff clay"</formula>
    </cfRule>
  </conditionalFormatting>
  <conditionalFormatting sqref="AC6:AI13">
    <cfRule type="expression" dxfId="3004" priority="37">
      <formula>$L6="PISA clay"</formula>
    </cfRule>
  </conditionalFormatting>
  <conditionalFormatting sqref="AA6:AA10">
    <cfRule type="expression" dxfId="3003" priority="34">
      <formula>$L6="Stiff clay w/o free water"</formula>
    </cfRule>
    <cfRule type="expression" dxfId="3002" priority="36">
      <formula>$L6="API clay"</formula>
    </cfRule>
  </conditionalFormatting>
  <conditionalFormatting sqref="AA6:AA10">
    <cfRule type="expression" dxfId="3001" priority="35">
      <formula>$L6="Kirsch soft clay"</formula>
    </cfRule>
  </conditionalFormatting>
  <conditionalFormatting sqref="AA6:AA10">
    <cfRule type="expression" dxfId="3000" priority="33">
      <formula>$L6="Kirsch stiff clay"</formula>
    </cfRule>
  </conditionalFormatting>
  <conditionalFormatting sqref="AA6:AA10">
    <cfRule type="expression" dxfId="2999" priority="32">
      <formula>$L6="Reese stiff clay"</formula>
    </cfRule>
  </conditionalFormatting>
  <conditionalFormatting sqref="AA6:AA10">
    <cfRule type="expression" dxfId="2998" priority="31">
      <formula>$L6="PISA clay"</formula>
    </cfRule>
  </conditionalFormatting>
  <conditionalFormatting sqref="AA11">
    <cfRule type="expression" dxfId="2997" priority="28">
      <formula>$L11="Stiff clay w/o free water"</formula>
    </cfRule>
    <cfRule type="expression" dxfId="2996" priority="30">
      <formula>$L11="API clay"</formula>
    </cfRule>
  </conditionalFormatting>
  <conditionalFormatting sqref="AA11">
    <cfRule type="expression" dxfId="2995" priority="29">
      <formula>$L11="Kirsch soft clay"</formula>
    </cfRule>
  </conditionalFormatting>
  <conditionalFormatting sqref="AA11">
    <cfRule type="expression" dxfId="2994" priority="27">
      <formula>$L11="Kirsch stiff clay"</formula>
    </cfRule>
  </conditionalFormatting>
  <conditionalFormatting sqref="AA11">
    <cfRule type="expression" dxfId="2993" priority="26">
      <formula>$L11="Reese stiff clay"</formula>
    </cfRule>
  </conditionalFormatting>
  <conditionalFormatting sqref="AA11">
    <cfRule type="expression" dxfId="2992" priority="25">
      <formula>$L11="PISA clay"</formula>
    </cfRule>
  </conditionalFormatting>
  <conditionalFormatting sqref="AA13">
    <cfRule type="expression" dxfId="2991" priority="22">
      <formula>$L13="Stiff clay w/o free water"</formula>
    </cfRule>
    <cfRule type="expression" dxfId="2990" priority="24">
      <formula>$L13="API clay"</formula>
    </cfRule>
  </conditionalFormatting>
  <conditionalFormatting sqref="AA13">
    <cfRule type="expression" dxfId="2989" priority="23">
      <formula>$L13="Kirsch soft clay"</formula>
    </cfRule>
  </conditionalFormatting>
  <conditionalFormatting sqref="AA13">
    <cfRule type="expression" dxfId="2988" priority="21">
      <formula>$L13="Kirsch stiff clay"</formula>
    </cfRule>
  </conditionalFormatting>
  <conditionalFormatting sqref="AA13">
    <cfRule type="expression" dxfId="2987" priority="20">
      <formula>$L13="Reese stiff clay"</formula>
    </cfRule>
  </conditionalFormatting>
  <conditionalFormatting sqref="AA13">
    <cfRule type="expression" dxfId="2986" priority="19">
      <formula>$L13="PISA clay"</formula>
    </cfRule>
  </conditionalFormatting>
  <conditionalFormatting sqref="AB6">
    <cfRule type="expression" dxfId="2985" priority="18">
      <formula>$L6="API sand"</formula>
    </cfRule>
  </conditionalFormatting>
  <conditionalFormatting sqref="AB6">
    <cfRule type="expression" dxfId="2984" priority="17">
      <formula>$L6="Kirsch sand"</formula>
    </cfRule>
  </conditionalFormatting>
  <conditionalFormatting sqref="AB8">
    <cfRule type="expression" dxfId="2983" priority="16">
      <formula>$L8="API sand"</formula>
    </cfRule>
  </conditionalFormatting>
  <conditionalFormatting sqref="AB8">
    <cfRule type="expression" dxfId="2982" priority="15">
      <formula>$L8="Kirsch sand"</formula>
    </cfRule>
  </conditionalFormatting>
  <conditionalFormatting sqref="AB10">
    <cfRule type="expression" dxfId="2981" priority="14">
      <formula>$L10="API sand"</formula>
    </cfRule>
  </conditionalFormatting>
  <conditionalFormatting sqref="AB10">
    <cfRule type="expression" dxfId="2980" priority="13">
      <formula>$L10="Kirsch sand"</formula>
    </cfRule>
  </conditionalFormatting>
  <conditionalFormatting sqref="AJ10">
    <cfRule type="expression" dxfId="2979" priority="12">
      <formula>$L10="API sand"</formula>
    </cfRule>
  </conditionalFormatting>
  <conditionalFormatting sqref="AJ10">
    <cfRule type="expression" dxfId="2978" priority="11">
      <formula>$L10="Kirsch sand"</formula>
    </cfRule>
  </conditionalFormatting>
  <conditionalFormatting sqref="AJ8">
    <cfRule type="expression" dxfId="2977" priority="10">
      <formula>$L8="API sand"</formula>
    </cfRule>
  </conditionalFormatting>
  <conditionalFormatting sqref="AJ8">
    <cfRule type="expression" dxfId="2976" priority="9">
      <formula>$L8="Kirsch sand"</formula>
    </cfRule>
  </conditionalFormatting>
  <conditionalFormatting sqref="AJ6">
    <cfRule type="expression" dxfId="2975" priority="8">
      <formula>$L6="API sand"</formula>
    </cfRule>
  </conditionalFormatting>
  <conditionalFormatting sqref="AJ6">
    <cfRule type="expression" dxfId="2974" priority="7">
      <formula>$L6="Kirsch sand"</formula>
    </cfRule>
  </conditionalFormatting>
  <conditionalFormatting sqref="AO6:AO7 AO9">
    <cfRule type="expression" dxfId="2973" priority="6">
      <formula>$L6="API sand"</formula>
    </cfRule>
  </conditionalFormatting>
  <conditionalFormatting sqref="AO6:AO7 AO9">
    <cfRule type="expression" dxfId="2972" priority="5">
      <formula>$L6="Kirsch sand"</formula>
    </cfRule>
  </conditionalFormatting>
  <conditionalFormatting sqref="AO10">
    <cfRule type="expression" dxfId="2971" priority="4">
      <formula>$L10="API sand"</formula>
    </cfRule>
  </conditionalFormatting>
  <conditionalFormatting sqref="AO10">
    <cfRule type="expression" dxfId="2970" priority="3">
      <formula>$L10="Kirsch sand"</formula>
    </cfRule>
  </conditionalFormatting>
  <conditionalFormatting sqref="AO8">
    <cfRule type="expression" dxfId="2969" priority="2">
      <formula>$L8="API sand"</formula>
    </cfRule>
  </conditionalFormatting>
  <conditionalFormatting sqref="AO8">
    <cfRule type="expression" dxfId="2968" priority="1">
      <formula>$L8="Kirsch sand"</formula>
    </cfRule>
  </conditionalFormatting>
  <dataValidations count="3">
    <dataValidation type="list" showInputMessage="1" showErrorMessage="1" sqref="L6:L255" xr:uid="{9244BFC3-C5F5-449F-9109-87585EA85B2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06A976AD-614B-4E48-89C1-F348ADDD7F30}">
      <formula1>"Zero soil,API sand,API clay"</formula1>
    </dataValidation>
    <dataValidation type="list" showInputMessage="1" showErrorMessage="1" sqref="M16:M36" xr:uid="{816490E7-501D-4D4C-8E42-2F43F1AFCDF9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471B-C9A5-48C7-900D-6B9D6067FE8E}">
  <dimension ref="A1:AO255"/>
  <sheetViews>
    <sheetView zoomScaleNormal="100" workbookViewId="0">
      <selection activeCell="G5" sqref="G5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A-25_seismic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1"/>
      <c r="R3" s="84"/>
      <c r="S3" s="84"/>
      <c r="T3" s="81"/>
      <c r="U3" s="84"/>
      <c r="V3" s="84"/>
      <c r="W3" s="81"/>
      <c r="X3" s="81" t="s">
        <v>102</v>
      </c>
      <c r="Y3" s="81"/>
      <c r="Z3" s="81"/>
      <c r="AA3" s="81"/>
      <c r="AB3" s="81"/>
      <c r="AC3" s="39" t="s">
        <v>102</v>
      </c>
      <c r="AD3" s="40"/>
      <c r="AE3" s="40"/>
      <c r="AF3" s="40"/>
      <c r="AG3" s="40"/>
      <c r="AH3" s="40"/>
      <c r="AI3" s="40"/>
      <c r="AJ3" s="81"/>
      <c r="AK3" s="81"/>
      <c r="AL3" s="81"/>
      <c r="AM3" s="81"/>
      <c r="AN3" s="81"/>
    </row>
    <row r="4" spans="1:41" s="42" customFormat="1" x14ac:dyDescent="0.25">
      <c r="A4" s="41" t="s">
        <v>60</v>
      </c>
      <c r="B4" s="42">
        <f>COUNTIF(J:J,"&gt;0")</f>
        <v>7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23400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0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9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250000</v>
      </c>
      <c r="Y7" s="51">
        <v>0</v>
      </c>
      <c r="Z7" s="51" t="e">
        <f t="shared" ref="Z7:Z9" si="1">VLOOKUP(R7,$AE$21:$AF$41,2)</f>
        <v>#N/A</v>
      </c>
      <c r="AA7" s="54">
        <v>1</v>
      </c>
      <c r="AB7" s="48" t="e">
        <f t="shared" ref="AB7:AB9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9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-10</v>
      </c>
      <c r="L8" s="49" t="s">
        <v>65</v>
      </c>
      <c r="M8" s="50" t="s">
        <v>65</v>
      </c>
      <c r="N8" s="51">
        <v>6.5</v>
      </c>
      <c r="O8" s="52">
        <v>17</v>
      </c>
      <c r="P8" s="52">
        <v>0</v>
      </c>
      <c r="Q8" s="51">
        <v>0</v>
      </c>
      <c r="R8" s="51">
        <f t="shared" si="0"/>
        <v>-5</v>
      </c>
      <c r="S8" s="51">
        <v>0.8</v>
      </c>
      <c r="T8" s="51">
        <v>0</v>
      </c>
      <c r="U8" s="53">
        <v>1.4999999999999999E-2</v>
      </c>
      <c r="V8" s="51">
        <v>0</v>
      </c>
      <c r="W8" s="51">
        <v>0.5</v>
      </c>
      <c r="X8" s="51">
        <v>250000</v>
      </c>
      <c r="Y8" s="51">
        <v>0</v>
      </c>
      <c r="Z8" s="51" t="e">
        <f t="shared" si="1"/>
        <v>#N/A</v>
      </c>
      <c r="AA8" s="54">
        <v>1</v>
      </c>
      <c r="AB8" s="48" t="e">
        <f t="shared" si="2"/>
        <v>#N/A</v>
      </c>
      <c r="AC8" s="52">
        <v>400000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48" t="e">
        <f t="shared" si="3"/>
        <v>#N/A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</v>
      </c>
      <c r="L9" s="49" t="s">
        <v>65</v>
      </c>
      <c r="M9" s="50" t="s">
        <v>65</v>
      </c>
      <c r="N9" s="51">
        <v>6.5</v>
      </c>
      <c r="O9" s="52">
        <v>17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1.4999999999999999E-2</v>
      </c>
      <c r="V9" s="51">
        <v>0</v>
      </c>
      <c r="W9" s="51">
        <v>0.5</v>
      </c>
      <c r="X9" s="51">
        <v>250000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-17.5</v>
      </c>
      <c r="L10" s="49" t="s">
        <v>64</v>
      </c>
      <c r="M10" s="50" t="s">
        <v>64</v>
      </c>
      <c r="N10" s="51">
        <v>8.4</v>
      </c>
      <c r="O10" s="52">
        <v>0</v>
      </c>
      <c r="P10" s="52">
        <v>0</v>
      </c>
      <c r="Q10" s="51">
        <v>31.5</v>
      </c>
      <c r="R10" s="51">
        <f>Q10-5</f>
        <v>26.5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23400</v>
      </c>
      <c r="Y10" s="51">
        <v>0</v>
      </c>
      <c r="Z10" s="51">
        <f>VLOOKUP(R10,$AE$21:$AF$41,2)</f>
        <v>83.999999999999972</v>
      </c>
      <c r="AA10" s="54">
        <v>1</v>
      </c>
      <c r="AB10" s="51">
        <f>VLOOKUP(R10,$AE$21:$AG$41,3)</f>
        <v>5760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>VLOOKUP(R10,$AE$21:$AH$41,4)</f>
        <v>24.000000000000007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-23.2</v>
      </c>
      <c r="L11" s="49" t="s">
        <v>65</v>
      </c>
      <c r="M11" s="50" t="s">
        <v>65</v>
      </c>
      <c r="N11" s="51">
        <v>9.1999999999999993</v>
      </c>
      <c r="O11" s="52">
        <v>120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1.4E-2</v>
      </c>
      <c r="V11" s="51">
        <v>0</v>
      </c>
      <c r="W11" s="51">
        <v>0.5</v>
      </c>
      <c r="X11" s="51">
        <v>250000</v>
      </c>
      <c r="Y11" s="51">
        <v>0</v>
      </c>
      <c r="Z11" s="51" t="e">
        <f>VLOOKUP(R11,$AE$21:$AF$41,2)</f>
        <v>#N/A</v>
      </c>
      <c r="AA11" s="54">
        <v>1</v>
      </c>
      <c r="AB11" s="48" t="e">
        <f>VLOOKUP(R11,$AE$21:$AG$41,3)</f>
        <v>#N/A</v>
      </c>
      <c r="AC11" s="52">
        <v>400000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48" t="e">
        <f>VLOOKUP(R11,$AE$21:$AH$41,4)</f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-42.9</v>
      </c>
      <c r="L12" s="49" t="s">
        <v>64</v>
      </c>
      <c r="M12" s="50" t="s">
        <v>64</v>
      </c>
      <c r="N12" s="51">
        <v>10.4</v>
      </c>
      <c r="O12" s="52">
        <v>0</v>
      </c>
      <c r="P12" s="52">
        <v>0</v>
      </c>
      <c r="Q12" s="51">
        <v>40</v>
      </c>
      <c r="R12" s="51">
        <f>Q12-5</f>
        <v>35</v>
      </c>
      <c r="S12" s="51">
        <v>0.8</v>
      </c>
      <c r="T12" s="51">
        <v>0</v>
      </c>
      <c r="U12" s="60">
        <v>0</v>
      </c>
      <c r="V12" s="51">
        <v>0</v>
      </c>
      <c r="W12" s="51">
        <v>0.5</v>
      </c>
      <c r="X12" s="51">
        <v>23400</v>
      </c>
      <c r="Y12" s="51">
        <v>0</v>
      </c>
      <c r="Z12" s="51">
        <f>VLOOKUP(R12,$AE$21:$AF$41,2)</f>
        <v>114.99999999999996</v>
      </c>
      <c r="AA12" s="54">
        <v>1</v>
      </c>
      <c r="AB12" s="51">
        <f>VLOOKUP(R12,$AE$21:$AG$41,3)</f>
        <v>12000</v>
      </c>
      <c r="AC12" s="52">
        <v>300000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>
        <f>VLOOKUP(R12,$AE$21:$AH$41,4)</f>
        <v>50.000000000000007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Q14:Q15 AM6:AN7 N6:N7 Z6:Z7 Q6:R7 AM13:AN15 Q11:R12 S11:T11 V11:Y11 Q13:T13 V13:Z13 Z11:Z12 Q10:Z10 AB10 AB12 AJ12 AJ10 S12:Y12 N9:N15 Q9:T9 V9:Z9 AM9:AO12">
    <cfRule type="expression" dxfId="2967" priority="78">
      <formula>$L6="API sand"</formula>
    </cfRule>
  </conditionalFormatting>
  <conditionalFormatting sqref="R16:S20 R29:S36 S21:S28 AD21:AD28 AJ7 AB7 AK6:AL7 N6:N7 AK10:AL15 AB11 AB13:AB35 AJ13 AJ11 AB9 AJ9:AL9 N9:N15">
    <cfRule type="expression" dxfId="2966" priority="77">
      <formula>$M6="API sand"</formula>
    </cfRule>
  </conditionalFormatting>
  <conditionalFormatting sqref="R16:T20 R29:T36 S21:T28 AD21:AD28 AJ7 AB7 AK6:AL7 N6:N7 AK10:AL15 AB11 AB13:AB35 AJ13 AJ11 AB9 AJ9:AL9 N9:N15">
    <cfRule type="expression" dxfId="2965" priority="76">
      <formula>$M6="API clay"</formula>
    </cfRule>
  </conditionalFormatting>
  <conditionalFormatting sqref="AM6:AN7 N6:P7 AC6:AI7 AA6:AA7 U11 U13 AM9:AN15 N9:P13 AC9:AI13 AA9:AA12 U9">
    <cfRule type="expression" dxfId="2964" priority="73">
      <formula>$L6="Stiff clay w/o free water"</formula>
    </cfRule>
    <cfRule type="expression" dxfId="2963" priority="75">
      <formula>$L6="API clay"</formula>
    </cfRule>
  </conditionalFormatting>
  <conditionalFormatting sqref="AM6:AN7 N6:P7 AC6:AI7 AA6:AA7 U11 U13 AM9:AN15 N9:P13 AC9:AI13 AA9:AA12 U9">
    <cfRule type="expression" dxfId="2962" priority="74">
      <formula>$L6="Kirsch soft clay"</formula>
    </cfRule>
  </conditionalFormatting>
  <conditionalFormatting sqref="AM6:AN7 N6:P7 AC6:AI7 AA6:AA7 U11 U13 AM9:AN15 N9:P13 AC9:AI13 AA9:AA12 U9">
    <cfRule type="expression" dxfId="2961" priority="72">
      <formula>$L6="Kirsch stiff clay"</formula>
    </cfRule>
  </conditionalFormatting>
  <conditionalFormatting sqref="Q14:Q15 AM6:AN7 N6:N7 Z6:Z7 Q6:R7 AM13:AN15 Q11:R12 S11:T11 V11:Y11 Q13:T13 V13:Z13 Z11:Z12 Q10:Z10 AB10 AB12 AJ12 AJ10 S12:Y12 N9:N15 Q9:T9 V9:Z9 AM9:AO12">
    <cfRule type="expression" dxfId="2960" priority="71">
      <formula>$L6="Kirsch sand"</formula>
    </cfRule>
  </conditionalFormatting>
  <conditionalFormatting sqref="AC14:AD15 AM6:AN7 N6:N7 AM9:AN15 N9:N15">
    <cfRule type="expression" dxfId="2959" priority="70">
      <formula>$L6="Modified Weak rock"</formula>
    </cfRule>
  </conditionalFormatting>
  <conditionalFormatting sqref="AM6:AN7 N6:P7 AC6:AI7 AA6:AA7 U11 U13 AM9:AN15 N9:P13 AC9:AI13 AA9:AA12 U9">
    <cfRule type="expression" dxfId="2958" priority="69">
      <formula>$L6="Reese stiff clay"</formula>
    </cfRule>
  </conditionalFormatting>
  <conditionalFormatting sqref="N16:N36 Q16:Q36 AM16:AN36">
    <cfRule type="expression" dxfId="2957" priority="68">
      <formula>$L16="API sand"</formula>
    </cfRule>
  </conditionalFormatting>
  <conditionalFormatting sqref="N16:N36 Z16:Z36 AB36 AJ16:AL36">
    <cfRule type="expression" dxfId="2956" priority="67">
      <formula>$M16="API sand"</formula>
    </cfRule>
  </conditionalFormatting>
  <conditionalFormatting sqref="Z36:AB36 AK16:AL36 N16:N36 Z16:AA35">
    <cfRule type="expression" dxfId="2955" priority="66">
      <formula>$M16="API clay"</formula>
    </cfRule>
  </conditionalFormatting>
  <conditionalFormatting sqref="N16:P18 U16:W36 AM16:AN36 N29:P36 N19:N28 P19:P28">
    <cfRule type="expression" dxfId="2954" priority="63">
      <formula>$L16="Stiff clay w/o free water"</formula>
    </cfRule>
    <cfRule type="expression" dxfId="2953" priority="65">
      <formula>$L16="API clay"</formula>
    </cfRule>
  </conditionalFormatting>
  <conditionalFormatting sqref="N16:P18 U16:Y36 AM16:AN36 N29:P36 N19:N28 P19:P28">
    <cfRule type="expression" dxfId="2952" priority="64">
      <formula>$L16="Kirsch soft clay"</formula>
    </cfRule>
  </conditionalFormatting>
  <conditionalFormatting sqref="N16:P18 AM16:AN36 U16:Y36 N29:P36 N19:N28 P19:P28">
    <cfRule type="expression" dxfId="2951" priority="62">
      <formula>$L16="Kirsch stiff clay"</formula>
    </cfRule>
  </conditionalFormatting>
  <conditionalFormatting sqref="N16:N36 Q16:Q36 X16:Y36 AM16:AN36">
    <cfRule type="expression" dxfId="2950" priority="61">
      <formula>$L16="Kirsch sand"</formula>
    </cfRule>
  </conditionalFormatting>
  <conditionalFormatting sqref="N16:N36 AC16:AI19 AM16:AN36 AC20:AD36 AI20:AI36">
    <cfRule type="expression" dxfId="2949" priority="60">
      <formula>$L16="Modified Weak rock"</formula>
    </cfRule>
  </conditionalFormatting>
  <conditionalFormatting sqref="N16:P18 U16:V36 AM16:AN36 N29:P36 N19:N28 P19:P28">
    <cfRule type="expression" dxfId="2948" priority="59">
      <formula>$L16="Reese stiff clay"</formula>
    </cfRule>
  </conditionalFormatting>
  <conditionalFormatting sqref="AC14:AD15 AM6:AN7 N6:P7 AC6:AI7 AA6:AA7 U11 U13 AM9:AN15 N9:P13 AC9:AI13 AA9:AA12 U9">
    <cfRule type="expression" dxfId="2947" priority="58">
      <formula>$L6="PISA clay"</formula>
    </cfRule>
  </conditionalFormatting>
  <conditionalFormatting sqref="AC14:AD15 AM6:AN7 N6:N7 AM9:AN15 N9:N15">
    <cfRule type="expression" dxfId="2946" priority="57">
      <formula>$L6="PISA sand"</formula>
    </cfRule>
  </conditionalFormatting>
  <conditionalFormatting sqref="N14:P15">
    <cfRule type="expression" dxfId="2945" priority="54">
      <formula>$L14="Stiff clay w/o free water"</formula>
    </cfRule>
    <cfRule type="expression" dxfId="2944" priority="56">
      <formula>$L14="API clay"</formula>
    </cfRule>
  </conditionalFormatting>
  <conditionalFormatting sqref="N14:P15">
    <cfRule type="expression" dxfId="2943" priority="55">
      <formula>$L14="Kirsch soft clay"</formula>
    </cfRule>
  </conditionalFormatting>
  <conditionalFormatting sqref="N14:P15">
    <cfRule type="expression" dxfId="2942" priority="53">
      <formula>$L14="Kirsch stiff clay"</formula>
    </cfRule>
  </conditionalFormatting>
  <conditionalFormatting sqref="N14:P15">
    <cfRule type="expression" dxfId="2941" priority="52">
      <formula>$L14="Reese stiff clay"</formula>
    </cfRule>
  </conditionalFormatting>
  <conditionalFormatting sqref="N14:P15">
    <cfRule type="expression" dxfId="2940" priority="51">
      <formula>$L14="PISA clay"</formula>
    </cfRule>
  </conditionalFormatting>
  <conditionalFormatting sqref="R14:AA15">
    <cfRule type="expression" dxfId="2939" priority="50">
      <formula>$L14="API sand"</formula>
    </cfRule>
  </conditionalFormatting>
  <conditionalFormatting sqref="R14:AA15">
    <cfRule type="expression" dxfId="2938" priority="49">
      <formula>$L14="Kirsch sand"</formula>
    </cfRule>
  </conditionalFormatting>
  <conditionalFormatting sqref="AE14:AJ15">
    <cfRule type="expression" dxfId="2937" priority="48">
      <formula>$L14="API sand"</formula>
    </cfRule>
  </conditionalFormatting>
  <conditionalFormatting sqref="AE14:AJ15">
    <cfRule type="expression" dxfId="2936" priority="47">
      <formula>$L14="Kirsch sand"</formula>
    </cfRule>
  </conditionalFormatting>
  <conditionalFormatting sqref="O19:O21">
    <cfRule type="expression" dxfId="2935" priority="46">
      <formula>$L19="API sand"</formula>
    </cfRule>
  </conditionalFormatting>
  <conditionalFormatting sqref="O19:O21">
    <cfRule type="expression" dxfId="2934" priority="45">
      <formula>$L19="Kirsch sand"</formula>
    </cfRule>
  </conditionalFormatting>
  <conditionalFormatting sqref="O22:O28">
    <cfRule type="expression" dxfId="2933" priority="44">
      <formula>$L22="API sand"</formula>
    </cfRule>
  </conditionalFormatting>
  <conditionalFormatting sqref="O22:O28">
    <cfRule type="expression" dxfId="2932" priority="43">
      <formula>$L22="Kirsch sand"</formula>
    </cfRule>
  </conditionalFormatting>
  <conditionalFormatting sqref="S6:T7 V6:Y7">
    <cfRule type="expression" dxfId="2931" priority="42">
      <formula>$L6="API sand"</formula>
    </cfRule>
  </conditionalFormatting>
  <conditionalFormatting sqref="S6:T7 V6:Y7">
    <cfRule type="expression" dxfId="2930" priority="41">
      <formula>$L6="Kirsch sand"</formula>
    </cfRule>
  </conditionalFormatting>
  <conditionalFormatting sqref="U6:U7">
    <cfRule type="expression" dxfId="2929" priority="38">
      <formula>$L6="Stiff clay w/o free water"</formula>
    </cfRule>
    <cfRule type="expression" dxfId="2928" priority="40">
      <formula>$L6="API clay"</formula>
    </cfRule>
  </conditionalFormatting>
  <conditionalFormatting sqref="U6:U7">
    <cfRule type="expression" dxfId="2927" priority="39">
      <formula>$L6="Kirsch soft clay"</formula>
    </cfRule>
  </conditionalFormatting>
  <conditionalFormatting sqref="U6:U7">
    <cfRule type="expression" dxfId="2926" priority="37">
      <formula>$L6="Kirsch stiff clay"</formula>
    </cfRule>
  </conditionalFormatting>
  <conditionalFormatting sqref="U6:U7">
    <cfRule type="expression" dxfId="2925" priority="36">
      <formula>$L6="Reese stiff clay"</formula>
    </cfRule>
  </conditionalFormatting>
  <conditionalFormatting sqref="U6:U7">
    <cfRule type="expression" dxfId="2924" priority="35">
      <formula>$L6="PISA clay"</formula>
    </cfRule>
  </conditionalFormatting>
  <conditionalFormatting sqref="AA13">
    <cfRule type="expression" dxfId="2923" priority="32">
      <formula>$L13="Stiff clay w/o free water"</formula>
    </cfRule>
    <cfRule type="expression" dxfId="2922" priority="34">
      <formula>$L13="API clay"</formula>
    </cfRule>
  </conditionalFormatting>
  <conditionalFormatting sqref="AA13">
    <cfRule type="expression" dxfId="2921" priority="33">
      <formula>$L13="Kirsch soft clay"</formula>
    </cfRule>
  </conditionalFormatting>
  <conditionalFormatting sqref="AA13">
    <cfRule type="expression" dxfId="2920" priority="31">
      <formula>$L13="Kirsch stiff clay"</formula>
    </cfRule>
  </conditionalFormatting>
  <conditionalFormatting sqref="AA13">
    <cfRule type="expression" dxfId="2919" priority="30">
      <formula>$L13="Reese stiff clay"</formula>
    </cfRule>
  </conditionalFormatting>
  <conditionalFormatting sqref="AA13">
    <cfRule type="expression" dxfId="2918" priority="29">
      <formula>$L13="PISA clay"</formula>
    </cfRule>
  </conditionalFormatting>
  <conditionalFormatting sqref="AB6">
    <cfRule type="expression" dxfId="2917" priority="28">
      <formula>$L6="API sand"</formula>
    </cfRule>
  </conditionalFormatting>
  <conditionalFormatting sqref="AB6">
    <cfRule type="expression" dxfId="2916" priority="27">
      <formula>$L6="Kirsch sand"</formula>
    </cfRule>
  </conditionalFormatting>
  <conditionalFormatting sqref="AJ6">
    <cfRule type="expression" dxfId="2915" priority="26">
      <formula>$L6="API sand"</formula>
    </cfRule>
  </conditionalFormatting>
  <conditionalFormatting sqref="AJ6">
    <cfRule type="expression" dxfId="2914" priority="25">
      <formula>$L6="Kirsch sand"</formula>
    </cfRule>
  </conditionalFormatting>
  <conditionalFormatting sqref="AO6:AO7">
    <cfRule type="expression" dxfId="2913" priority="24">
      <formula>$L6="API sand"</formula>
    </cfRule>
  </conditionalFormatting>
  <conditionalFormatting sqref="AO6:AO7">
    <cfRule type="expression" dxfId="2912" priority="23">
      <formula>$L6="Kirsch sand"</formula>
    </cfRule>
  </conditionalFormatting>
  <conditionalFormatting sqref="AM8:AN8 N8 Z8 Q8:R8">
    <cfRule type="expression" dxfId="2911" priority="22">
      <formula>$L8="API sand"</formula>
    </cfRule>
  </conditionalFormatting>
  <conditionalFormatting sqref="AB8 AJ8:AL8 N8">
    <cfRule type="expression" dxfId="2910" priority="21">
      <formula>$M8="API sand"</formula>
    </cfRule>
  </conditionalFormatting>
  <conditionalFormatting sqref="AB8 AJ8:AL8 N8">
    <cfRule type="expression" dxfId="2909" priority="20">
      <formula>$M8="API clay"</formula>
    </cfRule>
  </conditionalFormatting>
  <conditionalFormatting sqref="AM8:AN8 N8:P8 AC8:AI8 AA8">
    <cfRule type="expression" dxfId="2908" priority="17">
      <formula>$L8="Stiff clay w/o free water"</formula>
    </cfRule>
    <cfRule type="expression" dxfId="2907" priority="19">
      <formula>$L8="API clay"</formula>
    </cfRule>
  </conditionalFormatting>
  <conditionalFormatting sqref="AM8:AN8 N8:P8 AC8:AI8 AA8">
    <cfRule type="expression" dxfId="2906" priority="18">
      <formula>$L8="Kirsch soft clay"</formula>
    </cfRule>
  </conditionalFormatting>
  <conditionalFormatting sqref="AM8:AN8 N8:P8 AC8:AI8 AA8">
    <cfRule type="expression" dxfId="2905" priority="16">
      <formula>$L8="Kirsch stiff clay"</formula>
    </cfRule>
  </conditionalFormatting>
  <conditionalFormatting sqref="AM8:AN8 N8 Z8 Q8:R8">
    <cfRule type="expression" dxfId="2904" priority="15">
      <formula>$L8="Kirsch sand"</formula>
    </cfRule>
  </conditionalFormatting>
  <conditionalFormatting sqref="AM8:AN8 N8">
    <cfRule type="expression" dxfId="2903" priority="14">
      <formula>$L8="Modified Weak rock"</formula>
    </cfRule>
  </conditionalFormatting>
  <conditionalFormatting sqref="AM8:AN8 N8:P8 AC8:AI8 AA8">
    <cfRule type="expression" dxfId="2902" priority="13">
      <formula>$L8="Reese stiff clay"</formula>
    </cfRule>
  </conditionalFormatting>
  <conditionalFormatting sqref="AM8:AN8 N8:P8 AC8:AI8 AA8">
    <cfRule type="expression" dxfId="2901" priority="12">
      <formula>$L8="PISA clay"</formula>
    </cfRule>
  </conditionalFormatting>
  <conditionalFormatting sqref="AM8:AN8 N8">
    <cfRule type="expression" dxfId="2900" priority="11">
      <formula>$L8="PISA sand"</formula>
    </cfRule>
  </conditionalFormatting>
  <conditionalFormatting sqref="S8:T8 V8:Y8">
    <cfRule type="expression" dxfId="2899" priority="10">
      <formula>$L8="API sand"</formula>
    </cfRule>
  </conditionalFormatting>
  <conditionalFormatting sqref="S8:T8 V8:Y8">
    <cfRule type="expression" dxfId="2898" priority="9">
      <formula>$L8="Kirsch sand"</formula>
    </cfRule>
  </conditionalFormatting>
  <conditionalFormatting sqref="U8">
    <cfRule type="expression" dxfId="2897" priority="6">
      <formula>$L8="Stiff clay w/o free water"</formula>
    </cfRule>
    <cfRule type="expression" dxfId="2896" priority="8">
      <formula>$L8="API clay"</formula>
    </cfRule>
  </conditionalFormatting>
  <conditionalFormatting sqref="U8">
    <cfRule type="expression" dxfId="2895" priority="7">
      <formula>$L8="Kirsch soft clay"</formula>
    </cfRule>
  </conditionalFormatting>
  <conditionalFormatting sqref="U8">
    <cfRule type="expression" dxfId="2894" priority="5">
      <formula>$L8="Kirsch stiff clay"</formula>
    </cfRule>
  </conditionalFormatting>
  <conditionalFormatting sqref="U8">
    <cfRule type="expression" dxfId="2893" priority="4">
      <formula>$L8="Reese stiff clay"</formula>
    </cfRule>
  </conditionalFormatting>
  <conditionalFormatting sqref="U8">
    <cfRule type="expression" dxfId="2892" priority="3">
      <formula>$L8="PISA clay"</formula>
    </cfRule>
  </conditionalFormatting>
  <conditionalFormatting sqref="AO8">
    <cfRule type="expression" dxfId="2891" priority="2">
      <formula>$L8="API sand"</formula>
    </cfRule>
  </conditionalFormatting>
  <conditionalFormatting sqref="AO8">
    <cfRule type="expression" dxfId="2890" priority="1">
      <formula>$L8="Kirsch sand"</formula>
    </cfRule>
  </conditionalFormatting>
  <dataValidations count="3">
    <dataValidation type="list" showInputMessage="1" showErrorMessage="1" sqref="L6:L255" xr:uid="{0B14779A-8A23-48F3-AE4B-15F56D5E053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034A0649-0497-4DAF-A2C4-B5B891884EE5}">
      <formula1>"Zero soil,API sand,API clay"</formula1>
    </dataValidation>
    <dataValidation type="list" showInputMessage="1" showErrorMessage="1" sqref="M16:M36" xr:uid="{DA3B3819-DE09-4DE2-B8A8-7B84358D35C2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A593-3C2E-4E23-92F8-2B661C6CAA6C}">
  <dimension ref="A1:AO255"/>
  <sheetViews>
    <sheetView zoomScaleNormal="100" workbookViewId="0">
      <selection activeCell="B10" sqref="B10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A-25_crit_seismic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8"/>
      <c r="R3" s="84"/>
      <c r="S3" s="84"/>
      <c r="T3" s="78"/>
      <c r="U3" s="84"/>
      <c r="V3" s="84"/>
      <c r="W3" s="78"/>
      <c r="X3" s="78" t="s">
        <v>102</v>
      </c>
      <c r="Y3" s="78"/>
      <c r="Z3" s="78"/>
      <c r="AA3" s="78"/>
      <c r="AB3" s="78"/>
      <c r="AC3" s="39" t="s">
        <v>102</v>
      </c>
      <c r="AD3" s="40"/>
      <c r="AE3" s="40"/>
      <c r="AF3" s="40"/>
      <c r="AG3" s="40"/>
      <c r="AH3" s="40"/>
      <c r="AI3" s="40"/>
      <c r="AJ3" s="78"/>
      <c r="AK3" s="78"/>
      <c r="AL3" s="78"/>
      <c r="AM3" s="78"/>
      <c r="AN3" s="78"/>
    </row>
    <row r="4" spans="1:41" s="42" customFormat="1" x14ac:dyDescent="0.25">
      <c r="A4" s="41" t="s">
        <v>60</v>
      </c>
      <c r="B4" s="42">
        <f>COUNTIF(J:J,"&gt;0")</f>
        <v>7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23400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0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250000</v>
      </c>
      <c r="Y7" s="51">
        <v>0</v>
      </c>
      <c r="Z7" s="51" t="e">
        <f t="shared" ref="Z7" si="1">VLOOKUP(R7,$AE$21:$AF$41,2)</f>
        <v>#N/A</v>
      </c>
      <c r="AA7" s="54">
        <v>1</v>
      </c>
      <c r="AB7" s="48" t="e">
        <f t="shared" ref="AB7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-10</v>
      </c>
      <c r="L8" s="49" t="s">
        <v>65</v>
      </c>
      <c r="M8" s="50" t="s">
        <v>65</v>
      </c>
      <c r="N8" s="51">
        <v>6.5</v>
      </c>
      <c r="O8" s="52">
        <v>17</v>
      </c>
      <c r="P8" s="52">
        <v>0</v>
      </c>
      <c r="Q8" s="51">
        <v>0</v>
      </c>
      <c r="R8" s="51">
        <f t="shared" ref="R8" si="4">Q8-5</f>
        <v>-5</v>
      </c>
      <c r="S8" s="51">
        <v>0.8</v>
      </c>
      <c r="T8" s="51">
        <v>0</v>
      </c>
      <c r="U8" s="53">
        <v>1.4999999999999999E-2</v>
      </c>
      <c r="V8" s="51">
        <v>0</v>
      </c>
      <c r="W8" s="51">
        <v>0.5</v>
      </c>
      <c r="X8" s="51">
        <v>250000</v>
      </c>
      <c r="Y8" s="51">
        <v>0</v>
      </c>
      <c r="Z8" s="51" t="e">
        <f t="shared" ref="Z8" si="5">VLOOKUP(R8,$AE$21:$AF$41,2)</f>
        <v>#N/A</v>
      </c>
      <c r="AA8" s="54">
        <v>1</v>
      </c>
      <c r="AB8" s="48" t="e">
        <f t="shared" ref="AB8" si="6">VLOOKUP(R8,$AE$21:$AG$41,3)</f>
        <v>#N/A</v>
      </c>
      <c r="AC8" s="52">
        <v>400000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48" t="e">
        <f t="shared" ref="AJ8" si="7">VLOOKUP(R8,$AE$21:$AH$41,4)</f>
        <v>#N/A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30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-15</v>
      </c>
      <c r="L9" s="49" t="s">
        <v>65</v>
      </c>
      <c r="M9" s="50" t="s">
        <v>65</v>
      </c>
      <c r="N9" s="51">
        <v>6.5</v>
      </c>
      <c r="O9" s="52">
        <v>17</v>
      </c>
      <c r="P9" s="52">
        <v>0</v>
      </c>
      <c r="Q9" s="51">
        <v>0</v>
      </c>
      <c r="R9" s="51">
        <f t="shared" ref="R9" si="8">Q9-5</f>
        <v>-5</v>
      </c>
      <c r="S9" s="51">
        <v>0.8</v>
      </c>
      <c r="T9" s="51">
        <v>0</v>
      </c>
      <c r="U9" s="53">
        <v>1.4999999999999999E-2</v>
      </c>
      <c r="V9" s="51">
        <v>0</v>
      </c>
      <c r="W9" s="51">
        <v>0.5</v>
      </c>
      <c r="X9" s="51">
        <v>250000</v>
      </c>
      <c r="Y9" s="51">
        <v>0</v>
      </c>
      <c r="Z9" s="51" t="e">
        <f t="shared" ref="Z9" si="9">VLOOKUP(R9,$AE$21:$AF$41,2)</f>
        <v>#N/A</v>
      </c>
      <c r="AA9" s="54">
        <v>1</v>
      </c>
      <c r="AB9" s="48" t="e">
        <f t="shared" ref="AB9" si="10">VLOOKUP(R9,$AE$21:$AG$41,3)</f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ref="AJ9" si="11">VLOOKUP(R9,$AE$21:$AH$41,4)</f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50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-17.5</v>
      </c>
      <c r="L10" s="49" t="s">
        <v>64</v>
      </c>
      <c r="M10" s="50" t="s">
        <v>64</v>
      </c>
      <c r="N10" s="51">
        <v>8.4</v>
      </c>
      <c r="O10" s="52">
        <v>0</v>
      </c>
      <c r="P10" s="52">
        <v>0</v>
      </c>
      <c r="Q10" s="51">
        <v>31.5</v>
      </c>
      <c r="R10" s="51">
        <f>Q10-5</f>
        <v>26.5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23400</v>
      </c>
      <c r="Y10" s="51">
        <v>0</v>
      </c>
      <c r="Z10" s="51">
        <f>VLOOKUP(R10,$AE$21:$AF$41,2)</f>
        <v>83.999999999999972</v>
      </c>
      <c r="AA10" s="54">
        <v>1</v>
      </c>
      <c r="AB10" s="51">
        <f>VLOOKUP(R10,$AE$21:$AG$41,3)</f>
        <v>5760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>VLOOKUP(R10,$AE$21:$AH$41,4)</f>
        <v>24.000000000000007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48">
        <v>6</v>
      </c>
      <c r="K11" s="48">
        <v>-23.2</v>
      </c>
      <c r="L11" s="49" t="s">
        <v>65</v>
      </c>
      <c r="M11" s="50" t="s">
        <v>65</v>
      </c>
      <c r="N11" s="51">
        <v>9.1999999999999993</v>
      </c>
      <c r="O11" s="52">
        <v>120</v>
      </c>
      <c r="P11" s="52">
        <v>0</v>
      </c>
      <c r="Q11" s="51">
        <v>0</v>
      </c>
      <c r="R11" s="51">
        <f>Q11-5</f>
        <v>-5</v>
      </c>
      <c r="S11" s="51">
        <v>0.8</v>
      </c>
      <c r="T11" s="51">
        <v>0</v>
      </c>
      <c r="U11" s="53">
        <v>1.4E-2</v>
      </c>
      <c r="V11" s="51">
        <v>0</v>
      </c>
      <c r="W11" s="51">
        <v>0.5</v>
      </c>
      <c r="X11" s="51">
        <v>250000</v>
      </c>
      <c r="Y11" s="51">
        <v>0</v>
      </c>
      <c r="Z11" s="51" t="e">
        <f>VLOOKUP(R11,$AE$21:$AF$41,2)</f>
        <v>#N/A</v>
      </c>
      <c r="AA11" s="54">
        <v>1</v>
      </c>
      <c r="AB11" s="48" t="e">
        <f>VLOOKUP(R11,$AE$21:$AG$41,3)</f>
        <v>#N/A</v>
      </c>
      <c r="AC11" s="52">
        <v>400000</v>
      </c>
      <c r="AD11" s="52">
        <v>0</v>
      </c>
      <c r="AE11" s="52">
        <v>0.46</v>
      </c>
      <c r="AF11" s="52">
        <v>0</v>
      </c>
      <c r="AG11" s="52">
        <v>0</v>
      </c>
      <c r="AH11" s="52">
        <v>0</v>
      </c>
      <c r="AI11" s="52">
        <v>0</v>
      </c>
      <c r="AJ11" s="48" t="e">
        <f>VLOOKUP(R11,$AE$21:$AH$41,4)</f>
        <v>#N/A</v>
      </c>
      <c r="AK11" s="51">
        <v>1</v>
      </c>
      <c r="AL11" s="51">
        <v>1</v>
      </c>
      <c r="AM11" s="51">
        <v>1</v>
      </c>
      <c r="AN11" s="51">
        <v>1</v>
      </c>
      <c r="AO11" s="51">
        <v>0</v>
      </c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48">
        <v>7</v>
      </c>
      <c r="K12" s="48">
        <v>-42.9</v>
      </c>
      <c r="L12" s="49" t="s">
        <v>64</v>
      </c>
      <c r="M12" s="50" t="s">
        <v>64</v>
      </c>
      <c r="N12" s="51">
        <v>10.4</v>
      </c>
      <c r="O12" s="52">
        <v>0</v>
      </c>
      <c r="P12" s="52">
        <v>0</v>
      </c>
      <c r="Q12" s="51">
        <v>40</v>
      </c>
      <c r="R12" s="51">
        <f>Q12-5</f>
        <v>35</v>
      </c>
      <c r="S12" s="51">
        <v>0.8</v>
      </c>
      <c r="T12" s="51">
        <v>0</v>
      </c>
      <c r="U12" s="60">
        <v>0</v>
      </c>
      <c r="V12" s="51">
        <v>0</v>
      </c>
      <c r="W12" s="51">
        <v>0.5</v>
      </c>
      <c r="X12" s="51">
        <v>23400</v>
      </c>
      <c r="Y12" s="51">
        <v>0</v>
      </c>
      <c r="Z12" s="51">
        <f>VLOOKUP(R12,$AE$21:$AF$41,2)</f>
        <v>114.99999999999996</v>
      </c>
      <c r="AA12" s="54">
        <v>1</v>
      </c>
      <c r="AB12" s="51">
        <f>VLOOKUP(R12,$AE$21:$AG$41,3)</f>
        <v>12000</v>
      </c>
      <c r="AC12" s="52">
        <v>300000</v>
      </c>
      <c r="AD12" s="52">
        <v>0</v>
      </c>
      <c r="AE12" s="52">
        <v>0.46</v>
      </c>
      <c r="AF12" s="52">
        <v>0</v>
      </c>
      <c r="AG12" s="52">
        <v>0</v>
      </c>
      <c r="AH12" s="52">
        <v>0</v>
      </c>
      <c r="AI12" s="52">
        <v>0</v>
      </c>
      <c r="AJ12" s="51">
        <f>VLOOKUP(R12,$AE$21:$AH$41,4)</f>
        <v>50.000000000000007</v>
      </c>
      <c r="AK12" s="51">
        <v>1</v>
      </c>
      <c r="AL12" s="51">
        <v>1</v>
      </c>
      <c r="AM12" s="51">
        <v>1</v>
      </c>
      <c r="AN12" s="51">
        <v>1</v>
      </c>
      <c r="AO12" s="51">
        <v>0</v>
      </c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12">AF22+3.8</f>
        <v>55.599999999999994</v>
      </c>
      <c r="AG23" s="33">
        <f t="shared" ref="AG23:AG25" si="13">AG22+200</f>
        <v>2300</v>
      </c>
      <c r="AH23" s="33">
        <f t="shared" ref="AH23:AH26" si="14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12"/>
        <v>59.399999999999991</v>
      </c>
      <c r="AG24" s="33">
        <f t="shared" si="13"/>
        <v>2500</v>
      </c>
      <c r="AH24" s="33">
        <f t="shared" si="14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12"/>
        <v>63.199999999999989</v>
      </c>
      <c r="AG25" s="33">
        <f t="shared" si="13"/>
        <v>2700</v>
      </c>
      <c r="AH25" s="33">
        <f t="shared" si="14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12"/>
        <v>66.999999999999986</v>
      </c>
      <c r="AG26" s="33">
        <f>AG25+200</f>
        <v>2900</v>
      </c>
      <c r="AH26" s="33">
        <f t="shared" si="14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15">AF27+2.8</f>
        <v>72.59999999999998</v>
      </c>
      <c r="AG28" s="33">
        <f t="shared" ref="AG28:AG30" si="16">AG27+380</f>
        <v>3660</v>
      </c>
      <c r="AH28" s="33">
        <f t="shared" ref="AH28:AH31" si="17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15"/>
        <v>75.399999999999977</v>
      </c>
      <c r="AG29" s="33">
        <f t="shared" si="16"/>
        <v>4040</v>
      </c>
      <c r="AH29" s="33">
        <f t="shared" si="17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15"/>
        <v>78.199999999999974</v>
      </c>
      <c r="AG30" s="33">
        <f t="shared" si="16"/>
        <v>4420</v>
      </c>
      <c r="AH30" s="33">
        <f t="shared" si="17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15"/>
        <v>80.999999999999972</v>
      </c>
      <c r="AG31" s="33">
        <v>4800</v>
      </c>
      <c r="AH31" s="33">
        <f t="shared" si="17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8">AF32+3</f>
        <v>86.999999999999972</v>
      </c>
      <c r="AG33" s="33">
        <f t="shared" ref="AG33:AG36" si="19">AG32+960</f>
        <v>6720</v>
      </c>
      <c r="AH33" s="33">
        <f t="shared" ref="AH33:AH36" si="20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8"/>
        <v>89.999999999999972</v>
      </c>
      <c r="AG34" s="33">
        <f t="shared" si="19"/>
        <v>7680</v>
      </c>
      <c r="AH34" s="33">
        <f t="shared" si="20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8"/>
        <v>92.999999999999972</v>
      </c>
      <c r="AG35" s="33">
        <f t="shared" si="19"/>
        <v>8640</v>
      </c>
      <c r="AH35" s="33">
        <f t="shared" si="20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8"/>
        <v>95.999999999999972</v>
      </c>
      <c r="AG36" s="33">
        <f t="shared" si="19"/>
        <v>9600</v>
      </c>
      <c r="AH36" s="33">
        <f t="shared" si="20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21">AF37+3.8</f>
        <v>103.59999999999997</v>
      </c>
      <c r="AG38" s="33">
        <f t="shared" ref="AG38:AG41" si="22">AG37+480</f>
        <v>10560</v>
      </c>
      <c r="AH38" s="33">
        <f t="shared" ref="AH38:AH41" si="23">AH37+2</f>
        <v>44.000000000000007</v>
      </c>
    </row>
    <row r="39" spans="12:40" x14ac:dyDescent="0.25">
      <c r="L39" s="49"/>
      <c r="AE39" s="33">
        <v>33</v>
      </c>
      <c r="AF39" s="33">
        <f t="shared" si="21"/>
        <v>107.39999999999996</v>
      </c>
      <c r="AG39" s="33">
        <f t="shared" si="22"/>
        <v>11040</v>
      </c>
      <c r="AH39" s="33">
        <f t="shared" si="23"/>
        <v>46.000000000000007</v>
      </c>
    </row>
    <row r="40" spans="12:40" x14ac:dyDescent="0.25">
      <c r="L40" s="49"/>
      <c r="AE40" s="33">
        <v>34</v>
      </c>
      <c r="AF40" s="33">
        <f t="shared" si="21"/>
        <v>111.19999999999996</v>
      </c>
      <c r="AG40" s="33">
        <f t="shared" si="22"/>
        <v>11520</v>
      </c>
      <c r="AH40" s="33">
        <f t="shared" si="23"/>
        <v>48.000000000000007</v>
      </c>
    </row>
    <row r="41" spans="12:40" x14ac:dyDescent="0.25">
      <c r="L41" s="49"/>
      <c r="AE41" s="33">
        <v>35</v>
      </c>
      <c r="AF41" s="33">
        <f t="shared" si="21"/>
        <v>114.99999999999996</v>
      </c>
      <c r="AG41" s="33">
        <f t="shared" si="22"/>
        <v>12000</v>
      </c>
      <c r="AH41" s="33">
        <f t="shared" si="23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Q14:Q15 AM6:AN7 N6:N7 Z6:Z7 Q6:R7 AM13:AN15 Q11:R12 S11:T11 V11:Y11 Q13:T13 V13:Z13 Z11:Z12 Q10:Z10 AB10 AB12 AJ12 AJ10 S12:Y12 N9:N15 Q9:T9 V9:Z9 AM9:AO12">
    <cfRule type="expression" dxfId="2889" priority="156">
      <formula>$L6="API sand"</formula>
    </cfRule>
  </conditionalFormatting>
  <conditionalFormatting sqref="R16:S20 R29:S36 S21:S28 AD21:AD28 AJ7 AB7 AK6:AL7 N6:N7 AK10:AL15 AB11 AB13:AB35 AJ13 AJ11 AB9 AJ9:AL9 N9:N15">
    <cfRule type="expression" dxfId="2888" priority="155">
      <formula>$M6="API sand"</formula>
    </cfRule>
  </conditionalFormatting>
  <conditionalFormatting sqref="R16:T20 R29:T36 S21:T28 AD21:AD28 AJ7 AB7 AK6:AL7 N6:N7 AK10:AL15 AB11 AB13:AB35 AJ13 AJ11 AB9 AJ9:AL9 N9:N15">
    <cfRule type="expression" dxfId="2887" priority="154">
      <formula>$M6="API clay"</formula>
    </cfRule>
  </conditionalFormatting>
  <conditionalFormatting sqref="AM6:AN7 N6:P7 AC6:AI7 AA6:AA7 U11 U13 AM9:AN15 N9:P13 AC9:AI13 AA9:AA12 U9">
    <cfRule type="expression" dxfId="2886" priority="151">
      <formula>$L6="Stiff clay w/o free water"</formula>
    </cfRule>
    <cfRule type="expression" dxfId="2885" priority="153">
      <formula>$L6="API clay"</formula>
    </cfRule>
  </conditionalFormatting>
  <conditionalFormatting sqref="AM6:AN7 N6:P7 AC6:AI7 AA6:AA7 U11 U13 AM9:AN15 N9:P13 AC9:AI13 AA9:AA12 U9">
    <cfRule type="expression" dxfId="2884" priority="152">
      <formula>$L6="Kirsch soft clay"</formula>
    </cfRule>
  </conditionalFormatting>
  <conditionalFormatting sqref="AM6:AN7 N6:P7 AC6:AI7 AA6:AA7 U11 U13 AM9:AN15 N9:P13 AC9:AI13 AA9:AA12 U9">
    <cfRule type="expression" dxfId="2883" priority="150">
      <formula>$L6="Kirsch stiff clay"</formula>
    </cfRule>
  </conditionalFormatting>
  <conditionalFormatting sqref="Q14:Q15 AM6:AN7 N6:N7 Z6:Z7 Q6:R7 AM13:AN15 Q11:R12 S11:T11 V11:Y11 Q13:T13 V13:Z13 Z11:Z12 Q10:Z10 AB10 AB12 AJ12 AJ10 S12:Y12 N9:N15 Q9:T9 V9:Z9 AM9:AO12">
    <cfRule type="expression" dxfId="2882" priority="149">
      <formula>$L6="Kirsch sand"</formula>
    </cfRule>
  </conditionalFormatting>
  <conditionalFormatting sqref="AC14:AD15 AM6:AN7 N6:N7 AM9:AN15 N9:N15">
    <cfRule type="expression" dxfId="2881" priority="148">
      <formula>$L6="Modified Weak rock"</formula>
    </cfRule>
  </conditionalFormatting>
  <conditionalFormatting sqref="AM6:AN7 N6:P7 AC6:AI7 AA6:AA7 U11 U13 AM9:AN15 N9:P13 AC9:AI13 AA9:AA12 U9">
    <cfRule type="expression" dxfId="2880" priority="147">
      <formula>$L6="Reese stiff clay"</formula>
    </cfRule>
  </conditionalFormatting>
  <conditionalFormatting sqref="N16:N36 Q16:Q36 AM16:AN36">
    <cfRule type="expression" dxfId="2879" priority="146">
      <formula>$L16="API sand"</formula>
    </cfRule>
  </conditionalFormatting>
  <conditionalFormatting sqref="N16:N36 Z16:Z36 AB36 AJ16:AL36">
    <cfRule type="expression" dxfId="2878" priority="145">
      <formula>$M16="API sand"</formula>
    </cfRule>
  </conditionalFormatting>
  <conditionalFormatting sqref="Z36:AB36 AK16:AL36 N16:N36 Z16:AA35">
    <cfRule type="expression" dxfId="2877" priority="144">
      <formula>$M16="API clay"</formula>
    </cfRule>
  </conditionalFormatting>
  <conditionalFormatting sqref="N16:P18 U16:W36 AM16:AN36 N29:P36 N19:N28 P19:P28">
    <cfRule type="expression" dxfId="2876" priority="141">
      <formula>$L16="Stiff clay w/o free water"</formula>
    </cfRule>
    <cfRule type="expression" dxfId="2875" priority="143">
      <formula>$L16="API clay"</formula>
    </cfRule>
  </conditionalFormatting>
  <conditionalFormatting sqref="N16:P18 U16:Y36 AM16:AN36 N29:P36 N19:N28 P19:P28">
    <cfRule type="expression" dxfId="2874" priority="142">
      <formula>$L16="Kirsch soft clay"</formula>
    </cfRule>
  </conditionalFormatting>
  <conditionalFormatting sqref="N16:P18 AM16:AN36 U16:Y36 N29:P36 N19:N28 P19:P28">
    <cfRule type="expression" dxfId="2873" priority="140">
      <formula>$L16="Kirsch stiff clay"</formula>
    </cfRule>
  </conditionalFormatting>
  <conditionalFormatting sqref="N16:N36 Q16:Q36 X16:Y36 AM16:AN36">
    <cfRule type="expression" dxfId="2872" priority="139">
      <formula>$L16="Kirsch sand"</formula>
    </cfRule>
  </conditionalFormatting>
  <conditionalFormatting sqref="N16:N36 AC16:AI19 AM16:AN36 AC20:AD36 AI20:AI36">
    <cfRule type="expression" dxfId="2871" priority="138">
      <formula>$L16="Modified Weak rock"</formula>
    </cfRule>
  </conditionalFormatting>
  <conditionalFormatting sqref="N16:P18 U16:V36 AM16:AN36 N29:P36 N19:N28 P19:P28">
    <cfRule type="expression" dxfId="2870" priority="137">
      <formula>$L16="Reese stiff clay"</formula>
    </cfRule>
  </conditionalFormatting>
  <conditionalFormatting sqref="AC14:AD15 AM6:AN7 N6:P7 AC6:AI7 AA6:AA7 U11 U13 AM9:AN15 N9:P13 AC9:AI13 AA9:AA12 U9">
    <cfRule type="expression" dxfId="2869" priority="136">
      <formula>$L6="PISA clay"</formula>
    </cfRule>
  </conditionalFormatting>
  <conditionalFormatting sqref="AC14:AD15 AM6:AN7 N6:N7 AM9:AN15 N9:N15">
    <cfRule type="expression" dxfId="2868" priority="135">
      <formula>$L6="PISA sand"</formula>
    </cfRule>
  </conditionalFormatting>
  <conditionalFormatting sqref="N14:P15">
    <cfRule type="expression" dxfId="2867" priority="132">
      <formula>$L14="Stiff clay w/o free water"</formula>
    </cfRule>
    <cfRule type="expression" dxfId="2866" priority="134">
      <formula>$L14="API clay"</formula>
    </cfRule>
  </conditionalFormatting>
  <conditionalFormatting sqref="N14:P15">
    <cfRule type="expression" dxfId="2865" priority="133">
      <formula>$L14="Kirsch soft clay"</formula>
    </cfRule>
  </conditionalFormatting>
  <conditionalFormatting sqref="N14:P15">
    <cfRule type="expression" dxfId="2864" priority="131">
      <formula>$L14="Kirsch stiff clay"</formula>
    </cfRule>
  </conditionalFormatting>
  <conditionalFormatting sqref="N14:P15">
    <cfRule type="expression" dxfId="2863" priority="130">
      <formula>$L14="Reese stiff clay"</formula>
    </cfRule>
  </conditionalFormatting>
  <conditionalFormatting sqref="N14:P15">
    <cfRule type="expression" dxfId="2862" priority="129">
      <formula>$L14="PISA clay"</formula>
    </cfRule>
  </conditionalFormatting>
  <conditionalFormatting sqref="R14:AA15">
    <cfRule type="expression" dxfId="2861" priority="128">
      <formula>$L14="API sand"</formula>
    </cfRule>
  </conditionalFormatting>
  <conditionalFormatting sqref="R14:AA15">
    <cfRule type="expression" dxfId="2860" priority="127">
      <formula>$L14="Kirsch sand"</formula>
    </cfRule>
  </conditionalFormatting>
  <conditionalFormatting sqref="AE14:AJ15">
    <cfRule type="expression" dxfId="2859" priority="126">
      <formula>$L14="API sand"</formula>
    </cfRule>
  </conditionalFormatting>
  <conditionalFormatting sqref="AE14:AJ15">
    <cfRule type="expression" dxfId="2858" priority="125">
      <formula>$L14="Kirsch sand"</formula>
    </cfRule>
  </conditionalFormatting>
  <conditionalFormatting sqref="O19:O21">
    <cfRule type="expression" dxfId="2857" priority="124">
      <formula>$L19="API sand"</formula>
    </cfRule>
  </conditionalFormatting>
  <conditionalFormatting sqref="O19:O21">
    <cfRule type="expression" dxfId="2856" priority="123">
      <formula>$L19="Kirsch sand"</formula>
    </cfRule>
  </conditionalFormatting>
  <conditionalFormatting sqref="O22:O28">
    <cfRule type="expression" dxfId="2855" priority="122">
      <formula>$L22="API sand"</formula>
    </cfRule>
  </conditionalFormatting>
  <conditionalFormatting sqref="O22:O28">
    <cfRule type="expression" dxfId="2854" priority="121">
      <formula>$L22="Kirsch sand"</formula>
    </cfRule>
  </conditionalFormatting>
  <conditionalFormatting sqref="S6:T7 V6:Y7">
    <cfRule type="expression" dxfId="2853" priority="108">
      <formula>$L6="API sand"</formula>
    </cfRule>
  </conditionalFormatting>
  <conditionalFormatting sqref="S6:T7 V6:Y7">
    <cfRule type="expression" dxfId="2852" priority="107">
      <formula>$L6="Kirsch sand"</formula>
    </cfRule>
  </conditionalFormatting>
  <conditionalFormatting sqref="U6:U7">
    <cfRule type="expression" dxfId="2851" priority="104">
      <formula>$L6="Stiff clay w/o free water"</formula>
    </cfRule>
    <cfRule type="expression" dxfId="2850" priority="106">
      <formula>$L6="API clay"</formula>
    </cfRule>
  </conditionalFormatting>
  <conditionalFormatting sqref="U6:U7">
    <cfRule type="expression" dxfId="2849" priority="105">
      <formula>$L6="Kirsch soft clay"</formula>
    </cfRule>
  </conditionalFormatting>
  <conditionalFormatting sqref="U6:U7">
    <cfRule type="expression" dxfId="2848" priority="103">
      <formula>$L6="Kirsch stiff clay"</formula>
    </cfRule>
  </conditionalFormatting>
  <conditionalFormatting sqref="U6:U7">
    <cfRule type="expression" dxfId="2847" priority="102">
      <formula>$L6="Reese stiff clay"</formula>
    </cfRule>
  </conditionalFormatting>
  <conditionalFormatting sqref="U6:U7">
    <cfRule type="expression" dxfId="2846" priority="101">
      <formula>$L6="PISA clay"</formula>
    </cfRule>
  </conditionalFormatting>
  <conditionalFormatting sqref="AA13">
    <cfRule type="expression" dxfId="2845" priority="68">
      <formula>$L13="Stiff clay w/o free water"</formula>
    </cfRule>
    <cfRule type="expression" dxfId="2844" priority="70">
      <formula>$L13="API clay"</formula>
    </cfRule>
  </conditionalFormatting>
  <conditionalFormatting sqref="AA13">
    <cfRule type="expression" dxfId="2843" priority="69">
      <formula>$L13="Kirsch soft clay"</formula>
    </cfRule>
  </conditionalFormatting>
  <conditionalFormatting sqref="AA13">
    <cfRule type="expression" dxfId="2842" priority="67">
      <formula>$L13="Kirsch stiff clay"</formula>
    </cfRule>
  </conditionalFormatting>
  <conditionalFormatting sqref="AA13">
    <cfRule type="expression" dxfId="2841" priority="66">
      <formula>$L13="Reese stiff clay"</formula>
    </cfRule>
  </conditionalFormatting>
  <conditionalFormatting sqref="AA13">
    <cfRule type="expression" dxfId="2840" priority="65">
      <formula>$L13="PISA clay"</formula>
    </cfRule>
  </conditionalFormatting>
  <conditionalFormatting sqref="AB6">
    <cfRule type="expression" dxfId="2839" priority="64">
      <formula>$L6="API sand"</formula>
    </cfRule>
  </conditionalFormatting>
  <conditionalFormatting sqref="AB6">
    <cfRule type="expression" dxfId="2838" priority="63">
      <formula>$L6="Kirsch sand"</formula>
    </cfRule>
  </conditionalFormatting>
  <conditionalFormatting sqref="AJ6">
    <cfRule type="expression" dxfId="2837" priority="54">
      <formula>$L6="API sand"</formula>
    </cfRule>
  </conditionalFormatting>
  <conditionalFormatting sqref="AJ6">
    <cfRule type="expression" dxfId="2836" priority="53">
      <formula>$L6="Kirsch sand"</formula>
    </cfRule>
  </conditionalFormatting>
  <conditionalFormatting sqref="AO6:AO7">
    <cfRule type="expression" dxfId="2835" priority="50">
      <formula>$L6="API sand"</formula>
    </cfRule>
  </conditionalFormatting>
  <conditionalFormatting sqref="AO6:AO7">
    <cfRule type="expression" dxfId="2834" priority="49">
      <formula>$L6="Kirsch sand"</formula>
    </cfRule>
  </conditionalFormatting>
  <conditionalFormatting sqref="AM8:AN8 N8 Z8 Q8:R8">
    <cfRule type="expression" dxfId="2833" priority="22">
      <formula>$L8="API sand"</formula>
    </cfRule>
  </conditionalFormatting>
  <conditionalFormatting sqref="AB8 AJ8:AL8 N8">
    <cfRule type="expression" dxfId="2832" priority="21">
      <formula>$M8="API sand"</formula>
    </cfRule>
  </conditionalFormatting>
  <conditionalFormatting sqref="AB8 AJ8:AL8 N8">
    <cfRule type="expression" dxfId="2831" priority="20">
      <formula>$M8="API clay"</formula>
    </cfRule>
  </conditionalFormatting>
  <conditionalFormatting sqref="AM8:AN8 N8:P8 AC8:AI8 AA8">
    <cfRule type="expression" dxfId="2830" priority="17">
      <formula>$L8="Stiff clay w/o free water"</formula>
    </cfRule>
    <cfRule type="expression" dxfId="2829" priority="19">
      <formula>$L8="API clay"</formula>
    </cfRule>
  </conditionalFormatting>
  <conditionalFormatting sqref="AM8:AN8 N8:P8 AC8:AI8 AA8">
    <cfRule type="expression" dxfId="2828" priority="18">
      <formula>$L8="Kirsch soft clay"</formula>
    </cfRule>
  </conditionalFormatting>
  <conditionalFormatting sqref="AM8:AN8 N8:P8 AC8:AI8 AA8">
    <cfRule type="expression" dxfId="2827" priority="16">
      <formula>$L8="Kirsch stiff clay"</formula>
    </cfRule>
  </conditionalFormatting>
  <conditionalFormatting sqref="AM8:AN8 N8 Z8 Q8:R8">
    <cfRule type="expression" dxfId="2826" priority="15">
      <formula>$L8="Kirsch sand"</formula>
    </cfRule>
  </conditionalFormatting>
  <conditionalFormatting sqref="AM8:AN8 N8">
    <cfRule type="expression" dxfId="2825" priority="14">
      <formula>$L8="Modified Weak rock"</formula>
    </cfRule>
  </conditionalFormatting>
  <conditionalFormatting sqref="AM8:AN8 N8:P8 AC8:AI8 AA8">
    <cfRule type="expression" dxfId="2824" priority="13">
      <formula>$L8="Reese stiff clay"</formula>
    </cfRule>
  </conditionalFormatting>
  <conditionalFormatting sqref="AM8:AN8 N8:P8 AC8:AI8 AA8">
    <cfRule type="expression" dxfId="2823" priority="12">
      <formula>$L8="PISA clay"</formula>
    </cfRule>
  </conditionalFormatting>
  <conditionalFormatting sqref="AM8:AN8 N8">
    <cfRule type="expression" dxfId="2822" priority="11">
      <formula>$L8="PISA sand"</formula>
    </cfRule>
  </conditionalFormatting>
  <conditionalFormatting sqref="S8:T8 V8:Y8">
    <cfRule type="expression" dxfId="2821" priority="10">
      <formula>$L8="API sand"</formula>
    </cfRule>
  </conditionalFormatting>
  <conditionalFormatting sqref="S8:T8 V8:Y8">
    <cfRule type="expression" dxfId="2820" priority="9">
      <formula>$L8="Kirsch sand"</formula>
    </cfRule>
  </conditionalFormatting>
  <conditionalFormatting sqref="U8">
    <cfRule type="expression" dxfId="2819" priority="6">
      <formula>$L8="Stiff clay w/o free water"</formula>
    </cfRule>
    <cfRule type="expression" dxfId="2818" priority="8">
      <formula>$L8="API clay"</formula>
    </cfRule>
  </conditionalFormatting>
  <conditionalFormatting sqref="U8">
    <cfRule type="expression" dxfId="2817" priority="7">
      <formula>$L8="Kirsch soft clay"</formula>
    </cfRule>
  </conditionalFormatting>
  <conditionalFormatting sqref="U8">
    <cfRule type="expression" dxfId="2816" priority="5">
      <formula>$L8="Kirsch stiff clay"</formula>
    </cfRule>
  </conditionalFormatting>
  <conditionalFormatting sqref="U8">
    <cfRule type="expression" dxfId="2815" priority="4">
      <formula>$L8="Reese stiff clay"</formula>
    </cfRule>
  </conditionalFormatting>
  <conditionalFormatting sqref="U8">
    <cfRule type="expression" dxfId="2814" priority="3">
      <formula>$L8="PISA clay"</formula>
    </cfRule>
  </conditionalFormatting>
  <conditionalFormatting sqref="AO8">
    <cfRule type="expression" dxfId="2813" priority="2">
      <formula>$L8="API sand"</formula>
    </cfRule>
  </conditionalFormatting>
  <conditionalFormatting sqref="AO8">
    <cfRule type="expression" dxfId="2812" priority="1">
      <formula>$L8="Kirsch sand"</formula>
    </cfRule>
  </conditionalFormatting>
  <dataValidations count="3">
    <dataValidation type="list" showInputMessage="1" showErrorMessage="1" sqref="M16:M36" xr:uid="{6D5B2EF2-F164-4765-BD38-9A2FFB23148E}">
      <formula1>"',API sand,API clay"</formula1>
    </dataValidation>
    <dataValidation type="list" showInputMessage="1" showErrorMessage="1" sqref="M6:M15" xr:uid="{5CA5D061-AD26-4B1E-8EEB-E536990BBCE3}">
      <formula1>"Zero soil,API sand,API clay"</formula1>
    </dataValidation>
    <dataValidation type="list" showInputMessage="1" showErrorMessage="1" sqref="L6:L255" xr:uid="{E4BEF594-0D0B-4DCE-97FA-B9BC9C0FB6E1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8036-AF74-4A81-80BD-D0E1C278EDEA}">
  <dimension ref="A1:AO255"/>
  <sheetViews>
    <sheetView zoomScaleNormal="100" workbookViewId="0">
      <selection activeCell="H21" sqref="H21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A-25_ULS_scour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0"/>
      <c r="R3" s="84"/>
      <c r="S3" s="84"/>
      <c r="T3" s="80"/>
      <c r="U3" s="84"/>
      <c r="V3" s="84"/>
      <c r="W3" s="80"/>
      <c r="X3" s="80" t="s">
        <v>102</v>
      </c>
      <c r="Y3" s="80"/>
      <c r="Z3" s="80"/>
      <c r="AA3" s="80"/>
      <c r="AB3" s="80"/>
      <c r="AC3" s="39" t="s">
        <v>102</v>
      </c>
      <c r="AD3" s="40"/>
      <c r="AE3" s="40"/>
      <c r="AF3" s="40"/>
      <c r="AG3" s="40"/>
      <c r="AH3" s="40"/>
      <c r="AI3" s="40"/>
      <c r="AJ3" s="80"/>
      <c r="AK3" s="80"/>
      <c r="AL3" s="80"/>
      <c r="AM3" s="80"/>
      <c r="AN3" s="80"/>
    </row>
    <row r="4" spans="1:41" s="42" customFormat="1" x14ac:dyDescent="0.25">
      <c r="A4" s="41" t="s">
        <v>60</v>
      </c>
      <c r="B4" s="42">
        <f>COUNTIF(J:J,"&gt;0")</f>
        <v>5</v>
      </c>
      <c r="C4" s="43" t="s">
        <v>58</v>
      </c>
      <c r="D4" s="44"/>
      <c r="F4" s="42" t="s">
        <v>40</v>
      </c>
      <c r="G4" s="45">
        <v>2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64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65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10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10" si="1">VLOOKUP(R7,$AE$21:$AF$41,2)</f>
        <v>#N/A</v>
      </c>
      <c r="AA7" s="54">
        <v>1</v>
      </c>
      <c r="AB7" s="48" t="e">
        <f t="shared" ref="AB7:AB10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10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1.4*'A-25_PISA'!G8</f>
        <v>2161.6</v>
      </c>
      <c r="H8" s="46" t="s">
        <v>53</v>
      </c>
      <c r="J8" s="48">
        <v>3</v>
      </c>
      <c r="K8" s="48">
        <v>-17.5</v>
      </c>
      <c r="L8" s="49" t="s">
        <v>64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38</v>
      </c>
      <c r="C9" s="46" t="s">
        <v>28</v>
      </c>
      <c r="D9" s="33">
        <v>33</v>
      </c>
      <c r="F9" s="33" t="s">
        <v>96</v>
      </c>
      <c r="G9" s="59">
        <f>1.4*'A-25_PISA'!G9</f>
        <v>-198520</v>
      </c>
      <c r="H9" s="46" t="s">
        <v>54</v>
      </c>
      <c r="J9" s="48">
        <v>4</v>
      </c>
      <c r="K9" s="48">
        <v>-23.2</v>
      </c>
      <c r="L9" s="49" t="s">
        <v>65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38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>
        <v>5</v>
      </c>
      <c r="K10" s="48">
        <v>-42.9</v>
      </c>
      <c r="L10" s="49" t="s">
        <v>64</v>
      </c>
      <c r="M10" s="50" t="s">
        <v>64</v>
      </c>
      <c r="N10" s="51">
        <v>10.4</v>
      </c>
      <c r="O10" s="52">
        <v>0</v>
      </c>
      <c r="P10" s="52">
        <v>0</v>
      </c>
      <c r="Q10" s="51">
        <v>40</v>
      </c>
      <c r="R10" s="51">
        <f t="shared" si="0"/>
        <v>35</v>
      </c>
      <c r="S10" s="51">
        <v>0.8</v>
      </c>
      <c r="T10" s="51">
        <v>0</v>
      </c>
      <c r="U10" s="60">
        <v>0</v>
      </c>
      <c r="V10" s="51">
        <v>0</v>
      </c>
      <c r="W10" s="51">
        <v>0.5</v>
      </c>
      <c r="X10" s="51">
        <v>15000</v>
      </c>
      <c r="Y10" s="51">
        <v>0</v>
      </c>
      <c r="Z10" s="51">
        <f t="shared" si="1"/>
        <v>114.99999999999996</v>
      </c>
      <c r="AA10" s="54">
        <v>1</v>
      </c>
      <c r="AB10" s="51">
        <f t="shared" si="2"/>
        <v>12000</v>
      </c>
      <c r="AC10" s="52">
        <v>300000</v>
      </c>
      <c r="AD10" s="52">
        <v>0</v>
      </c>
      <c r="AE10" s="52">
        <v>0.46</v>
      </c>
      <c r="AF10" s="52">
        <v>0</v>
      </c>
      <c r="AG10" s="52">
        <v>0</v>
      </c>
      <c r="AH10" s="52">
        <v>0</v>
      </c>
      <c r="AI10" s="52">
        <v>0</v>
      </c>
      <c r="AJ10" s="51">
        <f t="shared" si="3"/>
        <v>50.000000000000007</v>
      </c>
      <c r="AK10" s="51">
        <v>1</v>
      </c>
      <c r="AL10" s="51">
        <v>1</v>
      </c>
      <c r="AM10" s="51">
        <v>1</v>
      </c>
      <c r="AN10" s="51">
        <v>1</v>
      </c>
      <c r="AO10" s="51">
        <v>0</v>
      </c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L15" s="49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L16" s="49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49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2811" priority="110">
      <formula>$L6="API sand"</formula>
    </cfRule>
  </conditionalFormatting>
  <conditionalFormatting sqref="N14:N15 AK6:AL15 R16:S20 R29:S36 S21:S28 AD21:AD28 AJ7 AB7 AB9 AB11:AB35 AJ11:AJ13 AJ9">
    <cfRule type="expression" dxfId="2810" priority="109">
      <formula>$M6="API sand"</formula>
    </cfRule>
  </conditionalFormatting>
  <conditionalFormatting sqref="AK6:AL15 N14:N15 R16:T20 R29:T36 S21:T28 AD21:AD28 AJ7 AB7 AB9 AB11:AB35 AJ11:AJ13 AJ9">
    <cfRule type="expression" dxfId="2809" priority="108">
      <formula>$M6="API clay"</formula>
    </cfRule>
  </conditionalFormatting>
  <conditionalFormatting sqref="AM6:AN15">
    <cfRule type="expression" dxfId="2808" priority="105">
      <formula>$L6="Stiff clay w/o free water"</formula>
    </cfRule>
    <cfRule type="expression" dxfId="2807" priority="107">
      <formula>$L6="API clay"</formula>
    </cfRule>
  </conditionalFormatting>
  <conditionalFormatting sqref="AM6:AN15">
    <cfRule type="expression" dxfId="2806" priority="106">
      <formula>$L6="Kirsch soft clay"</formula>
    </cfRule>
  </conditionalFormatting>
  <conditionalFormatting sqref="AM6:AN15">
    <cfRule type="expression" dxfId="2805" priority="104">
      <formula>$L6="Kirsch stiff clay"</formula>
    </cfRule>
  </conditionalFormatting>
  <conditionalFormatting sqref="N14:N15 AM6:AN15 Q14:Q15 AA12">
    <cfRule type="expression" dxfId="2804" priority="103">
      <formula>$L6="Kirsch sand"</formula>
    </cfRule>
  </conditionalFormatting>
  <conditionalFormatting sqref="N14:N15 AC14:AD15 AM6:AN15">
    <cfRule type="expression" dxfId="2803" priority="102">
      <formula>$L6="Modified Weak rock"</formula>
    </cfRule>
  </conditionalFormatting>
  <conditionalFormatting sqref="AM6:AN15">
    <cfRule type="expression" dxfId="2802" priority="101">
      <formula>$L6="Reese stiff clay"</formula>
    </cfRule>
  </conditionalFormatting>
  <conditionalFormatting sqref="N16:N36 Q16:Q36 AM16:AN36">
    <cfRule type="expression" dxfId="2801" priority="100">
      <formula>$L16="API sand"</formula>
    </cfRule>
  </conditionalFormatting>
  <conditionalFormatting sqref="N16:N36 Z16:Z36 AB36 AJ16:AL36">
    <cfRule type="expression" dxfId="2800" priority="99">
      <formula>$M16="API sand"</formula>
    </cfRule>
  </conditionalFormatting>
  <conditionalFormatting sqref="Z36:AB36 AK16:AL36 N16:N36 Z16:AA35">
    <cfRule type="expression" dxfId="2799" priority="98">
      <formula>$M16="API clay"</formula>
    </cfRule>
  </conditionalFormatting>
  <conditionalFormatting sqref="N16:P18 U16:W36 AM16:AN36 N29:P36 N19:N28 P19:P28">
    <cfRule type="expression" dxfId="2798" priority="95">
      <formula>$L16="Stiff clay w/o free water"</formula>
    </cfRule>
    <cfRule type="expression" dxfId="2797" priority="97">
      <formula>$L16="API clay"</formula>
    </cfRule>
  </conditionalFormatting>
  <conditionalFormatting sqref="N16:P18 U16:Y36 AM16:AN36 N29:P36 N19:N28 P19:P28">
    <cfRule type="expression" dxfId="2796" priority="96">
      <formula>$L16="Kirsch soft clay"</formula>
    </cfRule>
  </conditionalFormatting>
  <conditionalFormatting sqref="N16:P18 AM16:AN36 U16:Y36 N29:P36 N19:N28 P19:P28">
    <cfRule type="expression" dxfId="2795" priority="94">
      <formula>$L16="Kirsch stiff clay"</formula>
    </cfRule>
  </conditionalFormatting>
  <conditionalFormatting sqref="N16:N36 Q16:Q36 X16:Y36 AM16:AN36">
    <cfRule type="expression" dxfId="2794" priority="93">
      <formula>$L16="Kirsch sand"</formula>
    </cfRule>
  </conditionalFormatting>
  <conditionalFormatting sqref="N16:N36 AC16:AI19 AM16:AN36 AC20:AD36 AI20:AI36">
    <cfRule type="expression" dxfId="2793" priority="92">
      <formula>$L16="Modified Weak rock"</formula>
    </cfRule>
  </conditionalFormatting>
  <conditionalFormatting sqref="N16:P18 U16:V36 AM16:AN36 N29:P36 N19:N28 P19:P28">
    <cfRule type="expression" dxfId="2792" priority="91">
      <formula>$L16="Reese stiff clay"</formula>
    </cfRule>
  </conditionalFormatting>
  <conditionalFormatting sqref="AC14:AD15 AM6:AN15">
    <cfRule type="expression" dxfId="2791" priority="90">
      <formula>$L6="PISA clay"</formula>
    </cfRule>
  </conditionalFormatting>
  <conditionalFormatting sqref="N14:N15 AC14:AD15 AM6:AN15">
    <cfRule type="expression" dxfId="2790" priority="89">
      <formula>$L6="PISA sand"</formula>
    </cfRule>
  </conditionalFormatting>
  <conditionalFormatting sqref="N14:P15">
    <cfRule type="expression" dxfId="2789" priority="86">
      <formula>$L14="Stiff clay w/o free water"</formula>
    </cfRule>
    <cfRule type="expression" dxfId="2788" priority="88">
      <formula>$L14="API clay"</formula>
    </cfRule>
  </conditionalFormatting>
  <conditionalFormatting sqref="N14:P15">
    <cfRule type="expression" dxfId="2787" priority="87">
      <formula>$L14="Kirsch soft clay"</formula>
    </cfRule>
  </conditionalFormatting>
  <conditionalFormatting sqref="N14:P15">
    <cfRule type="expression" dxfId="2786" priority="85">
      <formula>$L14="Kirsch stiff clay"</formula>
    </cfRule>
  </conditionalFormatting>
  <conditionalFormatting sqref="N14:P15">
    <cfRule type="expression" dxfId="2785" priority="84">
      <formula>$L14="Reese stiff clay"</formula>
    </cfRule>
  </conditionalFormatting>
  <conditionalFormatting sqref="N14:P15">
    <cfRule type="expression" dxfId="2784" priority="83">
      <formula>$L14="PISA clay"</formula>
    </cfRule>
  </conditionalFormatting>
  <conditionalFormatting sqref="R14:AA15">
    <cfRule type="expression" dxfId="2783" priority="82">
      <formula>$L14="API sand"</formula>
    </cfRule>
  </conditionalFormatting>
  <conditionalFormatting sqref="R14:AA15">
    <cfRule type="expression" dxfId="2782" priority="81">
      <formula>$L14="Kirsch sand"</formula>
    </cfRule>
  </conditionalFormatting>
  <conditionalFormatting sqref="AE14:AJ15">
    <cfRule type="expression" dxfId="2781" priority="80">
      <formula>$L14="API sand"</formula>
    </cfRule>
  </conditionalFormatting>
  <conditionalFormatting sqref="AE14:AJ15">
    <cfRule type="expression" dxfId="2780" priority="79">
      <formula>$L14="Kirsch sand"</formula>
    </cfRule>
  </conditionalFormatting>
  <conditionalFormatting sqref="O19:O21">
    <cfRule type="expression" dxfId="2779" priority="78">
      <formula>$L19="API sand"</formula>
    </cfRule>
  </conditionalFormatting>
  <conditionalFormatting sqref="O19:O21">
    <cfRule type="expression" dxfId="2778" priority="77">
      <formula>$L19="Kirsch sand"</formula>
    </cfRule>
  </conditionalFormatting>
  <conditionalFormatting sqref="O22:O28">
    <cfRule type="expression" dxfId="2777" priority="76">
      <formula>$L22="API sand"</formula>
    </cfRule>
  </conditionalFormatting>
  <conditionalFormatting sqref="O22:O28">
    <cfRule type="expression" dxfId="2776" priority="75">
      <formula>$L22="Kirsch sand"</formula>
    </cfRule>
  </conditionalFormatting>
  <conditionalFormatting sqref="S10:Y10 N6:N13 Q6:Q13 S9:T9 V9:Y9 S11:T13 V11:Z13 Z6:Z10">
    <cfRule type="expression" dxfId="2775" priority="74">
      <formula>$L6="API sand"</formula>
    </cfRule>
  </conditionalFormatting>
  <conditionalFormatting sqref="N6:N13">
    <cfRule type="expression" dxfId="2774" priority="73">
      <formula>$M6="API sand"</formula>
    </cfRule>
  </conditionalFormatting>
  <conditionalFormatting sqref="N6:N13">
    <cfRule type="expression" dxfId="2773" priority="72">
      <formula>$M6="API clay"</formula>
    </cfRule>
  </conditionalFormatting>
  <conditionalFormatting sqref="N6:P13">
    <cfRule type="expression" dxfId="2772" priority="69">
      <formula>$L6="Stiff clay w/o free water"</formula>
    </cfRule>
    <cfRule type="expression" dxfId="2771" priority="71">
      <formula>$L6="API clay"</formula>
    </cfRule>
  </conditionalFormatting>
  <conditionalFormatting sqref="N6:P13">
    <cfRule type="expression" dxfId="2770" priority="70">
      <formula>$L6="Kirsch soft clay"</formula>
    </cfRule>
  </conditionalFormatting>
  <conditionalFormatting sqref="N6:P13">
    <cfRule type="expression" dxfId="2769" priority="68">
      <formula>$L6="Kirsch stiff clay"</formula>
    </cfRule>
  </conditionalFormatting>
  <conditionalFormatting sqref="S10:Y10 N6:N13 Q6:Q13 S9:T9 V9:Y9 S11:T13 V11:Z13 Z6:Z10">
    <cfRule type="expression" dxfId="2768" priority="67">
      <formula>$L6="Kirsch sand"</formula>
    </cfRule>
  </conditionalFormatting>
  <conditionalFormatting sqref="N6:N13">
    <cfRule type="expression" dxfId="2767" priority="66">
      <formula>$L6="Modified Weak rock"</formula>
    </cfRule>
  </conditionalFormatting>
  <conditionalFormatting sqref="N6:P13">
    <cfRule type="expression" dxfId="2766" priority="65">
      <formula>$L6="Reese stiff clay"</formula>
    </cfRule>
  </conditionalFormatting>
  <conditionalFormatting sqref="N6:P13">
    <cfRule type="expression" dxfId="2765" priority="64">
      <formula>$L6="PISA clay"</formula>
    </cfRule>
  </conditionalFormatting>
  <conditionalFormatting sqref="N6:N13">
    <cfRule type="expression" dxfId="2764" priority="63">
      <formula>$L6="PISA sand"</formula>
    </cfRule>
  </conditionalFormatting>
  <conditionalFormatting sqref="S8:Y8 S6:T7 V6:Y7 R6:R13">
    <cfRule type="expression" dxfId="2763" priority="62">
      <formula>$L6="API sand"</formula>
    </cfRule>
  </conditionalFormatting>
  <conditionalFormatting sqref="S8:Y8 S6:T7 V6:Y7 R6:R13">
    <cfRule type="expression" dxfId="2762" priority="61">
      <formula>$L6="Kirsch sand"</formula>
    </cfRule>
  </conditionalFormatting>
  <conditionalFormatting sqref="U6:U7">
    <cfRule type="expression" dxfId="2761" priority="58">
      <formula>$L6="Stiff clay w/o free water"</formula>
    </cfRule>
    <cfRule type="expression" dxfId="2760" priority="60">
      <formula>$L6="API clay"</formula>
    </cfRule>
  </conditionalFormatting>
  <conditionalFormatting sqref="U6:U7">
    <cfRule type="expression" dxfId="2759" priority="59">
      <formula>$L6="Kirsch soft clay"</formula>
    </cfRule>
  </conditionalFormatting>
  <conditionalFormatting sqref="U6:U7">
    <cfRule type="expression" dxfId="2758" priority="57">
      <formula>$L6="Kirsch stiff clay"</formula>
    </cfRule>
  </conditionalFormatting>
  <conditionalFormatting sqref="U6:U7">
    <cfRule type="expression" dxfId="2757" priority="56">
      <formula>$L6="Reese stiff clay"</formula>
    </cfRule>
  </conditionalFormatting>
  <conditionalFormatting sqref="U6:U7">
    <cfRule type="expression" dxfId="2756" priority="55">
      <formula>$L6="PISA clay"</formula>
    </cfRule>
  </conditionalFormatting>
  <conditionalFormatting sqref="U9">
    <cfRule type="expression" dxfId="2755" priority="52">
      <formula>$L9="Stiff clay w/o free water"</formula>
    </cfRule>
    <cfRule type="expression" dxfId="2754" priority="54">
      <formula>$L9="API clay"</formula>
    </cfRule>
  </conditionalFormatting>
  <conditionalFormatting sqref="U9">
    <cfRule type="expression" dxfId="2753" priority="53">
      <formula>$L9="Kirsch soft clay"</formula>
    </cfRule>
  </conditionalFormatting>
  <conditionalFormatting sqref="U9">
    <cfRule type="expression" dxfId="2752" priority="51">
      <formula>$L9="Kirsch stiff clay"</formula>
    </cfRule>
  </conditionalFormatting>
  <conditionalFormatting sqref="U9">
    <cfRule type="expression" dxfId="2751" priority="50">
      <formula>$L9="Reese stiff clay"</formula>
    </cfRule>
  </conditionalFormatting>
  <conditionalFormatting sqref="U9">
    <cfRule type="expression" dxfId="2750" priority="49">
      <formula>$L9="PISA clay"</formula>
    </cfRule>
  </conditionalFormatting>
  <conditionalFormatting sqref="U11:U13">
    <cfRule type="expression" dxfId="2749" priority="46">
      <formula>$L11="Stiff clay w/o free water"</formula>
    </cfRule>
    <cfRule type="expression" dxfId="2748" priority="48">
      <formula>$L11="API clay"</formula>
    </cfRule>
  </conditionalFormatting>
  <conditionalFormatting sqref="U11:U13">
    <cfRule type="expression" dxfId="2747" priority="47">
      <formula>$L11="Kirsch soft clay"</formula>
    </cfRule>
  </conditionalFormatting>
  <conditionalFormatting sqref="U11:U13">
    <cfRule type="expression" dxfId="2746" priority="45">
      <formula>$L11="Kirsch stiff clay"</formula>
    </cfRule>
  </conditionalFormatting>
  <conditionalFormatting sqref="U11:U13">
    <cfRule type="expression" dxfId="2745" priority="44">
      <formula>$L11="Reese stiff clay"</formula>
    </cfRule>
  </conditionalFormatting>
  <conditionalFormatting sqref="U11:U13">
    <cfRule type="expression" dxfId="2744" priority="43">
      <formula>$L11="PISA clay"</formula>
    </cfRule>
  </conditionalFormatting>
  <conditionalFormatting sqref="AC6:AI13">
    <cfRule type="expression" dxfId="2743" priority="40">
      <formula>$L6="Stiff clay w/o free water"</formula>
    </cfRule>
    <cfRule type="expression" dxfId="2742" priority="42">
      <formula>$L6="API clay"</formula>
    </cfRule>
  </conditionalFormatting>
  <conditionalFormatting sqref="AC6:AI13">
    <cfRule type="expression" dxfId="2741" priority="41">
      <formula>$L6="Kirsch soft clay"</formula>
    </cfRule>
  </conditionalFormatting>
  <conditionalFormatting sqref="AC6:AI13">
    <cfRule type="expression" dxfId="2740" priority="39">
      <formula>$L6="Kirsch stiff clay"</formula>
    </cfRule>
  </conditionalFormatting>
  <conditionalFormatting sqref="AC6:AI13">
    <cfRule type="expression" dxfId="2739" priority="38">
      <formula>$L6="Reese stiff clay"</formula>
    </cfRule>
  </conditionalFormatting>
  <conditionalFormatting sqref="AC6:AI13">
    <cfRule type="expression" dxfId="2738" priority="37">
      <formula>$L6="PISA clay"</formula>
    </cfRule>
  </conditionalFormatting>
  <conditionalFormatting sqref="AA6:AA10">
    <cfRule type="expression" dxfId="2737" priority="34">
      <formula>$L6="Stiff clay w/o free water"</formula>
    </cfRule>
    <cfRule type="expression" dxfId="2736" priority="36">
      <formula>$L6="API clay"</formula>
    </cfRule>
  </conditionalFormatting>
  <conditionalFormatting sqref="AA6:AA10">
    <cfRule type="expression" dxfId="2735" priority="35">
      <formula>$L6="Kirsch soft clay"</formula>
    </cfRule>
  </conditionalFormatting>
  <conditionalFormatting sqref="AA6:AA10">
    <cfRule type="expression" dxfId="2734" priority="33">
      <formula>$L6="Kirsch stiff clay"</formula>
    </cfRule>
  </conditionalFormatting>
  <conditionalFormatting sqref="AA6:AA10">
    <cfRule type="expression" dxfId="2733" priority="32">
      <formula>$L6="Reese stiff clay"</formula>
    </cfRule>
  </conditionalFormatting>
  <conditionalFormatting sqref="AA6:AA10">
    <cfRule type="expression" dxfId="2732" priority="31">
      <formula>$L6="PISA clay"</formula>
    </cfRule>
  </conditionalFormatting>
  <conditionalFormatting sqref="AA11">
    <cfRule type="expression" dxfId="2731" priority="28">
      <formula>$L11="Stiff clay w/o free water"</formula>
    </cfRule>
    <cfRule type="expression" dxfId="2730" priority="30">
      <formula>$L11="API clay"</formula>
    </cfRule>
  </conditionalFormatting>
  <conditionalFormatting sqref="AA11">
    <cfRule type="expression" dxfId="2729" priority="29">
      <formula>$L11="Kirsch soft clay"</formula>
    </cfRule>
  </conditionalFormatting>
  <conditionalFormatting sqref="AA11">
    <cfRule type="expression" dxfId="2728" priority="27">
      <formula>$L11="Kirsch stiff clay"</formula>
    </cfRule>
  </conditionalFormatting>
  <conditionalFormatting sqref="AA11">
    <cfRule type="expression" dxfId="2727" priority="26">
      <formula>$L11="Reese stiff clay"</formula>
    </cfRule>
  </conditionalFormatting>
  <conditionalFormatting sqref="AA11">
    <cfRule type="expression" dxfId="2726" priority="25">
      <formula>$L11="PISA clay"</formula>
    </cfRule>
  </conditionalFormatting>
  <conditionalFormatting sqref="AA13">
    <cfRule type="expression" dxfId="2725" priority="22">
      <formula>$L13="Stiff clay w/o free water"</formula>
    </cfRule>
    <cfRule type="expression" dxfId="2724" priority="24">
      <formula>$L13="API clay"</formula>
    </cfRule>
  </conditionalFormatting>
  <conditionalFormatting sqref="AA13">
    <cfRule type="expression" dxfId="2723" priority="23">
      <formula>$L13="Kirsch soft clay"</formula>
    </cfRule>
  </conditionalFormatting>
  <conditionalFormatting sqref="AA13">
    <cfRule type="expression" dxfId="2722" priority="21">
      <formula>$L13="Kirsch stiff clay"</formula>
    </cfRule>
  </conditionalFormatting>
  <conditionalFormatting sqref="AA13">
    <cfRule type="expression" dxfId="2721" priority="20">
      <formula>$L13="Reese stiff clay"</formula>
    </cfRule>
  </conditionalFormatting>
  <conditionalFormatting sqref="AA13">
    <cfRule type="expression" dxfId="2720" priority="19">
      <formula>$L13="PISA clay"</formula>
    </cfRule>
  </conditionalFormatting>
  <conditionalFormatting sqref="AB6">
    <cfRule type="expression" dxfId="2719" priority="18">
      <formula>$L6="API sand"</formula>
    </cfRule>
  </conditionalFormatting>
  <conditionalFormatting sqref="AB6">
    <cfRule type="expression" dxfId="2718" priority="17">
      <formula>$L6="Kirsch sand"</formula>
    </cfRule>
  </conditionalFormatting>
  <conditionalFormatting sqref="AB8">
    <cfRule type="expression" dxfId="2717" priority="16">
      <formula>$L8="API sand"</formula>
    </cfRule>
  </conditionalFormatting>
  <conditionalFormatting sqref="AB8">
    <cfRule type="expression" dxfId="2716" priority="15">
      <formula>$L8="Kirsch sand"</formula>
    </cfRule>
  </conditionalFormatting>
  <conditionalFormatting sqref="AB10">
    <cfRule type="expression" dxfId="2715" priority="14">
      <formula>$L10="API sand"</formula>
    </cfRule>
  </conditionalFormatting>
  <conditionalFormatting sqref="AB10">
    <cfRule type="expression" dxfId="2714" priority="13">
      <formula>$L10="Kirsch sand"</formula>
    </cfRule>
  </conditionalFormatting>
  <conditionalFormatting sqref="AJ10">
    <cfRule type="expression" dxfId="2713" priority="12">
      <formula>$L10="API sand"</formula>
    </cfRule>
  </conditionalFormatting>
  <conditionalFormatting sqref="AJ10">
    <cfRule type="expression" dxfId="2712" priority="11">
      <formula>$L10="Kirsch sand"</formula>
    </cfRule>
  </conditionalFormatting>
  <conditionalFormatting sqref="AJ8">
    <cfRule type="expression" dxfId="2711" priority="10">
      <formula>$L8="API sand"</formula>
    </cfRule>
  </conditionalFormatting>
  <conditionalFormatting sqref="AJ8">
    <cfRule type="expression" dxfId="2710" priority="9">
      <formula>$L8="Kirsch sand"</formula>
    </cfRule>
  </conditionalFormatting>
  <conditionalFormatting sqref="AJ6">
    <cfRule type="expression" dxfId="2709" priority="8">
      <formula>$L6="API sand"</formula>
    </cfRule>
  </conditionalFormatting>
  <conditionalFormatting sqref="AJ6">
    <cfRule type="expression" dxfId="2708" priority="7">
      <formula>$L6="Kirsch sand"</formula>
    </cfRule>
  </conditionalFormatting>
  <conditionalFormatting sqref="AO6:AO7 AO9">
    <cfRule type="expression" dxfId="2707" priority="6">
      <formula>$L6="API sand"</formula>
    </cfRule>
  </conditionalFormatting>
  <conditionalFormatting sqref="AO6:AO7 AO9">
    <cfRule type="expression" dxfId="2706" priority="5">
      <formula>$L6="Kirsch sand"</formula>
    </cfRule>
  </conditionalFormatting>
  <conditionalFormatting sqref="AO10">
    <cfRule type="expression" dxfId="2705" priority="4">
      <formula>$L10="API sand"</formula>
    </cfRule>
  </conditionalFormatting>
  <conditionalFormatting sqref="AO10">
    <cfRule type="expression" dxfId="2704" priority="3">
      <formula>$L10="Kirsch sand"</formula>
    </cfRule>
  </conditionalFormatting>
  <conditionalFormatting sqref="AO8">
    <cfRule type="expression" dxfId="2703" priority="2">
      <formula>$L8="API sand"</formula>
    </cfRule>
  </conditionalFormatting>
  <conditionalFormatting sqref="AO8">
    <cfRule type="expression" dxfId="2702" priority="1">
      <formula>$L8="Kirsch sand"</formula>
    </cfRule>
  </conditionalFormatting>
  <dataValidations count="3">
    <dataValidation type="list" showInputMessage="1" showErrorMessage="1" sqref="L6:L255" xr:uid="{9B3209DC-02D7-4B77-9C98-20C4066AD2B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B3539883-40FC-49F1-9123-98D69693FD79}">
      <formula1>"Zero soil,API sand,API clay"</formula1>
    </dataValidation>
    <dataValidation type="list" showInputMessage="1" showErrorMessage="1" sqref="M16:M36" xr:uid="{4119C6ED-7B2C-4A24-AFB8-0F15292B3524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B91F-ED24-4FA9-8124-8032AF7A82DC}">
  <dimension ref="A1:AO255"/>
  <sheetViews>
    <sheetView zoomScaleNormal="100" workbookViewId="0">
      <selection activeCell="B11" sqref="B11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A-25_PISA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38"/>
      <c r="R3" s="84"/>
      <c r="S3" s="84"/>
      <c r="T3" s="38"/>
      <c r="U3" s="84"/>
      <c r="V3" s="84"/>
      <c r="W3" s="38"/>
      <c r="X3" s="38" t="s">
        <v>102</v>
      </c>
      <c r="Y3" s="38"/>
      <c r="Z3" s="38"/>
      <c r="AA3" s="38"/>
      <c r="AB3" s="38"/>
      <c r="AC3" s="39" t="s">
        <v>102</v>
      </c>
      <c r="AD3" s="40"/>
      <c r="AE3" s="40"/>
      <c r="AF3" s="40"/>
      <c r="AG3" s="40"/>
      <c r="AH3" s="40"/>
      <c r="AI3" s="40"/>
      <c r="AJ3" s="38"/>
      <c r="AK3" s="38"/>
      <c r="AL3" s="38"/>
      <c r="AM3" s="38"/>
      <c r="AN3" s="38"/>
    </row>
    <row r="4" spans="1:41" s="42" customFormat="1" x14ac:dyDescent="0.25">
      <c r="A4" s="41" t="s">
        <v>60</v>
      </c>
      <c r="B4" s="42">
        <f>COUNTIF(J:J,"&gt;0")</f>
        <v>4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111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110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9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9" si="1">VLOOKUP(R7,$AE$21:$AF$41,2)</f>
        <v>#N/A</v>
      </c>
      <c r="AA7" s="54">
        <v>1</v>
      </c>
      <c r="AB7" s="48" t="e">
        <f t="shared" ref="AB7:AB9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9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-17.5</v>
      </c>
      <c r="L8" s="49" t="s">
        <v>111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35.1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-23.2</v>
      </c>
      <c r="L9" s="49" t="s">
        <v>109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35.1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/>
      <c r="K10" s="48"/>
      <c r="L10" s="49"/>
      <c r="M10" s="50"/>
      <c r="N10" s="51"/>
      <c r="O10" s="52"/>
      <c r="P10" s="52"/>
      <c r="Q10" s="51"/>
      <c r="R10" s="51"/>
      <c r="S10" s="51"/>
      <c r="T10" s="51"/>
      <c r="U10" s="60"/>
      <c r="V10" s="51"/>
      <c r="W10" s="51"/>
      <c r="X10" s="51"/>
      <c r="Y10" s="51"/>
      <c r="Z10" s="51"/>
      <c r="AA10" s="54"/>
      <c r="AB10" s="51"/>
      <c r="AC10" s="52"/>
      <c r="AD10" s="52"/>
      <c r="AE10" s="52"/>
      <c r="AF10" s="52"/>
      <c r="AG10" s="52"/>
      <c r="AH10" s="52"/>
      <c r="AI10" s="52"/>
      <c r="AJ10" s="51"/>
      <c r="AK10" s="51"/>
      <c r="AL10" s="51"/>
      <c r="AM10" s="51"/>
      <c r="AN10" s="51"/>
      <c r="AO10" s="51"/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33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2701" priority="110">
      <formula>$L6="API sand"</formula>
    </cfRule>
  </conditionalFormatting>
  <conditionalFormatting sqref="N14:N15 AK6:AL15 R16:S20 R29:S36 S21:S28 AD21:AD28 AJ7 AB7 AB9 AB11:AB35 AJ11:AJ13 AJ9">
    <cfRule type="expression" dxfId="2700" priority="109">
      <formula>$M6="API sand"</formula>
    </cfRule>
  </conditionalFormatting>
  <conditionalFormatting sqref="AK6:AL15 N14:N15 R16:T20 R29:T36 S21:T28 AD21:AD28 AJ7 AB7 AB9 AB11:AB35 AJ11:AJ13 AJ9">
    <cfRule type="expression" dxfId="2699" priority="108">
      <formula>$M6="API clay"</formula>
    </cfRule>
  </conditionalFormatting>
  <conditionalFormatting sqref="AM6:AN15">
    <cfRule type="expression" dxfId="2698" priority="105">
      <formula>$L6="Stiff clay w/o free water"</formula>
    </cfRule>
    <cfRule type="expression" dxfId="2697" priority="107">
      <formula>$L6="API clay"</formula>
    </cfRule>
  </conditionalFormatting>
  <conditionalFormatting sqref="AM6:AN15">
    <cfRule type="expression" dxfId="2696" priority="106">
      <formula>$L6="Kirsch soft clay"</formula>
    </cfRule>
  </conditionalFormatting>
  <conditionalFormatting sqref="AM6:AN15">
    <cfRule type="expression" dxfId="2695" priority="104">
      <formula>$L6="Kirsch stiff clay"</formula>
    </cfRule>
  </conditionalFormatting>
  <conditionalFormatting sqref="N14:N15 AM6:AN15 Q14:Q15 AA12">
    <cfRule type="expression" dxfId="2694" priority="103">
      <formula>$L6="Kirsch sand"</formula>
    </cfRule>
  </conditionalFormatting>
  <conditionalFormatting sqref="N14:N15 AC14:AD15 AM6:AN15">
    <cfRule type="expression" dxfId="2693" priority="102">
      <formula>$L6="Modified Weak rock"</formula>
    </cfRule>
  </conditionalFormatting>
  <conditionalFormatting sqref="AM6:AN15">
    <cfRule type="expression" dxfId="2692" priority="101">
      <formula>$L6="Reese stiff clay"</formula>
    </cfRule>
  </conditionalFormatting>
  <conditionalFormatting sqref="N16:N36 Q16:Q36 AM16:AN36">
    <cfRule type="expression" dxfId="2691" priority="100">
      <formula>$L16="API sand"</formula>
    </cfRule>
  </conditionalFormatting>
  <conditionalFormatting sqref="N16:N36 Z16:Z36 AB36 AJ16:AL36">
    <cfRule type="expression" dxfId="2690" priority="99">
      <formula>$M16="API sand"</formula>
    </cfRule>
  </conditionalFormatting>
  <conditionalFormatting sqref="Z36:AB36 AK16:AL36 N16:N36 Z16:AA35">
    <cfRule type="expression" dxfId="2689" priority="98">
      <formula>$M16="API clay"</formula>
    </cfRule>
  </conditionalFormatting>
  <conditionalFormatting sqref="N16:P18 U16:W36 AM16:AN36 N29:P36 N19:N28 P19:P28">
    <cfRule type="expression" dxfId="2688" priority="95">
      <formula>$L16="Stiff clay w/o free water"</formula>
    </cfRule>
    <cfRule type="expression" dxfId="2687" priority="97">
      <formula>$L16="API clay"</formula>
    </cfRule>
  </conditionalFormatting>
  <conditionalFormatting sqref="N16:P18 U16:Y36 AM16:AN36 N29:P36 N19:N28 P19:P28">
    <cfRule type="expression" dxfId="2686" priority="96">
      <formula>$L16="Kirsch soft clay"</formula>
    </cfRule>
  </conditionalFormatting>
  <conditionalFormatting sqref="N16:P18 AM16:AN36 U16:Y36 N29:P36 N19:N28 P19:P28">
    <cfRule type="expression" dxfId="2685" priority="94">
      <formula>$L16="Kirsch stiff clay"</formula>
    </cfRule>
  </conditionalFormatting>
  <conditionalFormatting sqref="N16:N36 Q16:Q36 X16:Y36 AM16:AN36">
    <cfRule type="expression" dxfId="2684" priority="93">
      <formula>$L16="Kirsch sand"</formula>
    </cfRule>
  </conditionalFormatting>
  <conditionalFormatting sqref="N16:N36 AC16:AI19 AM16:AN36 AC20:AD36 AI20:AI36">
    <cfRule type="expression" dxfId="2683" priority="92">
      <formula>$L16="Modified Weak rock"</formula>
    </cfRule>
  </conditionalFormatting>
  <conditionalFormatting sqref="N16:P18 U16:V36 AM16:AN36 N29:P36 N19:N28 P19:P28">
    <cfRule type="expression" dxfId="2682" priority="91">
      <formula>$L16="Reese stiff clay"</formula>
    </cfRule>
  </conditionalFormatting>
  <conditionalFormatting sqref="AC14:AD15 AM6:AN15">
    <cfRule type="expression" dxfId="2681" priority="90">
      <formula>$L6="PISA clay"</formula>
    </cfRule>
  </conditionalFormatting>
  <conditionalFormatting sqref="N14:N15 AC14:AD15 AM6:AN15">
    <cfRule type="expression" dxfId="2680" priority="89">
      <formula>$L6="PISA sand"</formula>
    </cfRule>
  </conditionalFormatting>
  <conditionalFormatting sqref="N14:P15">
    <cfRule type="expression" dxfId="2679" priority="86">
      <formula>$L14="Stiff clay w/o free water"</formula>
    </cfRule>
    <cfRule type="expression" dxfId="2678" priority="88">
      <formula>$L14="API clay"</formula>
    </cfRule>
  </conditionalFormatting>
  <conditionalFormatting sqref="N14:P15">
    <cfRule type="expression" dxfId="2677" priority="87">
      <formula>$L14="Kirsch soft clay"</formula>
    </cfRule>
  </conditionalFormatting>
  <conditionalFormatting sqref="N14:P15">
    <cfRule type="expression" dxfId="2676" priority="85">
      <formula>$L14="Kirsch stiff clay"</formula>
    </cfRule>
  </conditionalFormatting>
  <conditionalFormatting sqref="N14:P15">
    <cfRule type="expression" dxfId="2675" priority="84">
      <formula>$L14="Reese stiff clay"</formula>
    </cfRule>
  </conditionalFormatting>
  <conditionalFormatting sqref="N14:P15">
    <cfRule type="expression" dxfId="2674" priority="83">
      <formula>$L14="PISA clay"</formula>
    </cfRule>
  </conditionalFormatting>
  <conditionalFormatting sqref="R14:AA15">
    <cfRule type="expression" dxfId="2673" priority="82">
      <formula>$L14="API sand"</formula>
    </cfRule>
  </conditionalFormatting>
  <conditionalFormatting sqref="R14:AA15">
    <cfRule type="expression" dxfId="2672" priority="81">
      <formula>$L14="Kirsch sand"</formula>
    </cfRule>
  </conditionalFormatting>
  <conditionalFormatting sqref="AE14:AJ15">
    <cfRule type="expression" dxfId="2671" priority="80">
      <formula>$L14="API sand"</formula>
    </cfRule>
  </conditionalFormatting>
  <conditionalFormatting sqref="AE14:AJ15">
    <cfRule type="expression" dxfId="2670" priority="79">
      <formula>$L14="Kirsch sand"</formula>
    </cfRule>
  </conditionalFormatting>
  <conditionalFormatting sqref="O19:O21">
    <cfRule type="expression" dxfId="2669" priority="78">
      <formula>$L19="API sand"</formula>
    </cfRule>
  </conditionalFormatting>
  <conditionalFormatting sqref="O19:O21">
    <cfRule type="expression" dxfId="2668" priority="77">
      <formula>$L19="Kirsch sand"</formula>
    </cfRule>
  </conditionalFormatting>
  <conditionalFormatting sqref="O22:O28">
    <cfRule type="expression" dxfId="2667" priority="76">
      <formula>$L22="API sand"</formula>
    </cfRule>
  </conditionalFormatting>
  <conditionalFormatting sqref="O22:O28">
    <cfRule type="expression" dxfId="2666" priority="75">
      <formula>$L22="Kirsch sand"</formula>
    </cfRule>
  </conditionalFormatting>
  <conditionalFormatting sqref="S10:Y10 N6:N13 Q6:Q13 S9:T9 V9:Y9 S11:T13 V11:Z13 Z6:Z10">
    <cfRule type="expression" dxfId="2665" priority="74">
      <formula>$L6="API sand"</formula>
    </cfRule>
  </conditionalFormatting>
  <conditionalFormatting sqref="N6:N13">
    <cfRule type="expression" dxfId="2664" priority="73">
      <formula>$M6="API sand"</formula>
    </cfRule>
  </conditionalFormatting>
  <conditionalFormatting sqref="N6:N13">
    <cfRule type="expression" dxfId="2663" priority="72">
      <formula>$M6="API clay"</formula>
    </cfRule>
  </conditionalFormatting>
  <conditionalFormatting sqref="N6:P13">
    <cfRule type="expression" dxfId="2662" priority="69">
      <formula>$L6="Stiff clay w/o free water"</formula>
    </cfRule>
    <cfRule type="expression" dxfId="2661" priority="71">
      <formula>$L6="API clay"</formula>
    </cfRule>
  </conditionalFormatting>
  <conditionalFormatting sqref="N6:P13">
    <cfRule type="expression" dxfId="2660" priority="70">
      <formula>$L6="Kirsch soft clay"</formula>
    </cfRule>
  </conditionalFormatting>
  <conditionalFormatting sqref="N6:P13">
    <cfRule type="expression" dxfId="2659" priority="68">
      <formula>$L6="Kirsch stiff clay"</formula>
    </cfRule>
  </conditionalFormatting>
  <conditionalFormatting sqref="S10:Y10 N6:N13 Q6:Q13 S9:T9 V9:Y9 S11:T13 V11:Z13 Z6:Z10">
    <cfRule type="expression" dxfId="2658" priority="67">
      <formula>$L6="Kirsch sand"</formula>
    </cfRule>
  </conditionalFormatting>
  <conditionalFormatting sqref="N6:N13">
    <cfRule type="expression" dxfId="2657" priority="66">
      <formula>$L6="Modified Weak rock"</formula>
    </cfRule>
  </conditionalFormatting>
  <conditionalFormatting sqref="N6:P13">
    <cfRule type="expression" dxfId="2656" priority="65">
      <formula>$L6="Reese stiff clay"</formula>
    </cfRule>
  </conditionalFormatting>
  <conditionalFormatting sqref="N6:P13">
    <cfRule type="expression" dxfId="2655" priority="64">
      <formula>$L6="PISA clay"</formula>
    </cfRule>
  </conditionalFormatting>
  <conditionalFormatting sqref="N6:N13">
    <cfRule type="expression" dxfId="2654" priority="63">
      <formula>$L6="PISA sand"</formula>
    </cfRule>
  </conditionalFormatting>
  <conditionalFormatting sqref="S8:Y8 S6:T7 V6:Y7 R6:R13">
    <cfRule type="expression" dxfId="2653" priority="62">
      <formula>$L6="API sand"</formula>
    </cfRule>
  </conditionalFormatting>
  <conditionalFormatting sqref="S8:Y8 S6:T7 V6:Y7 R6:R13">
    <cfRule type="expression" dxfId="2652" priority="61">
      <formula>$L6="Kirsch sand"</formula>
    </cfRule>
  </conditionalFormatting>
  <conditionalFormatting sqref="U6:U7">
    <cfRule type="expression" dxfId="2651" priority="58">
      <formula>$L6="Stiff clay w/o free water"</formula>
    </cfRule>
    <cfRule type="expression" dxfId="2650" priority="60">
      <formula>$L6="API clay"</formula>
    </cfRule>
  </conditionalFormatting>
  <conditionalFormatting sqref="U6:U7">
    <cfRule type="expression" dxfId="2649" priority="59">
      <formula>$L6="Kirsch soft clay"</formula>
    </cfRule>
  </conditionalFormatting>
  <conditionalFormatting sqref="U6:U7">
    <cfRule type="expression" dxfId="2648" priority="57">
      <formula>$L6="Kirsch stiff clay"</formula>
    </cfRule>
  </conditionalFormatting>
  <conditionalFormatting sqref="U6:U7">
    <cfRule type="expression" dxfId="2647" priority="56">
      <formula>$L6="Reese stiff clay"</formula>
    </cfRule>
  </conditionalFormatting>
  <conditionalFormatting sqref="U6:U7">
    <cfRule type="expression" dxfId="2646" priority="55">
      <formula>$L6="PISA clay"</formula>
    </cfRule>
  </conditionalFormatting>
  <conditionalFormatting sqref="U9">
    <cfRule type="expression" dxfId="2645" priority="52">
      <formula>$L9="Stiff clay w/o free water"</formula>
    </cfRule>
    <cfRule type="expression" dxfId="2644" priority="54">
      <formula>$L9="API clay"</formula>
    </cfRule>
  </conditionalFormatting>
  <conditionalFormatting sqref="U9">
    <cfRule type="expression" dxfId="2643" priority="53">
      <formula>$L9="Kirsch soft clay"</formula>
    </cfRule>
  </conditionalFormatting>
  <conditionalFormatting sqref="U9">
    <cfRule type="expression" dxfId="2642" priority="51">
      <formula>$L9="Kirsch stiff clay"</formula>
    </cfRule>
  </conditionalFormatting>
  <conditionalFormatting sqref="U9">
    <cfRule type="expression" dxfId="2641" priority="50">
      <formula>$L9="Reese stiff clay"</formula>
    </cfRule>
  </conditionalFormatting>
  <conditionalFormatting sqref="U9">
    <cfRule type="expression" dxfId="2640" priority="49">
      <formula>$L9="PISA clay"</formula>
    </cfRule>
  </conditionalFormatting>
  <conditionalFormatting sqref="U11:U13">
    <cfRule type="expression" dxfId="2639" priority="46">
      <formula>$L11="Stiff clay w/o free water"</formula>
    </cfRule>
    <cfRule type="expression" dxfId="2638" priority="48">
      <formula>$L11="API clay"</formula>
    </cfRule>
  </conditionalFormatting>
  <conditionalFormatting sqref="U11:U13">
    <cfRule type="expression" dxfId="2637" priority="47">
      <formula>$L11="Kirsch soft clay"</formula>
    </cfRule>
  </conditionalFormatting>
  <conditionalFormatting sqref="U11:U13">
    <cfRule type="expression" dxfId="2636" priority="45">
      <formula>$L11="Kirsch stiff clay"</formula>
    </cfRule>
  </conditionalFormatting>
  <conditionalFormatting sqref="U11:U13">
    <cfRule type="expression" dxfId="2635" priority="44">
      <formula>$L11="Reese stiff clay"</formula>
    </cfRule>
  </conditionalFormatting>
  <conditionalFormatting sqref="U11:U13">
    <cfRule type="expression" dxfId="2634" priority="43">
      <formula>$L11="PISA clay"</formula>
    </cfRule>
  </conditionalFormatting>
  <conditionalFormatting sqref="AC6:AI13">
    <cfRule type="expression" dxfId="2633" priority="40">
      <formula>$L6="Stiff clay w/o free water"</formula>
    </cfRule>
    <cfRule type="expression" dxfId="2632" priority="42">
      <formula>$L6="API clay"</formula>
    </cfRule>
  </conditionalFormatting>
  <conditionalFormatting sqref="AC6:AI13">
    <cfRule type="expression" dxfId="2631" priority="41">
      <formula>$L6="Kirsch soft clay"</formula>
    </cfRule>
  </conditionalFormatting>
  <conditionalFormatting sqref="AC6:AI13">
    <cfRule type="expression" dxfId="2630" priority="39">
      <formula>$L6="Kirsch stiff clay"</formula>
    </cfRule>
  </conditionalFormatting>
  <conditionalFormatting sqref="AC6:AI13">
    <cfRule type="expression" dxfId="2629" priority="38">
      <formula>$L6="Reese stiff clay"</formula>
    </cfRule>
  </conditionalFormatting>
  <conditionalFormatting sqref="AC6:AI13">
    <cfRule type="expression" dxfId="2628" priority="37">
      <formula>$L6="PISA clay"</formula>
    </cfRule>
  </conditionalFormatting>
  <conditionalFormatting sqref="AA6:AA10">
    <cfRule type="expression" dxfId="2627" priority="34">
      <formula>$L6="Stiff clay w/o free water"</formula>
    </cfRule>
    <cfRule type="expression" dxfId="2626" priority="36">
      <formula>$L6="API clay"</formula>
    </cfRule>
  </conditionalFormatting>
  <conditionalFormatting sqref="AA6:AA10">
    <cfRule type="expression" dxfId="2625" priority="35">
      <formula>$L6="Kirsch soft clay"</formula>
    </cfRule>
  </conditionalFormatting>
  <conditionalFormatting sqref="AA6:AA10">
    <cfRule type="expression" dxfId="2624" priority="33">
      <formula>$L6="Kirsch stiff clay"</formula>
    </cfRule>
  </conditionalFormatting>
  <conditionalFormatting sqref="AA6:AA10">
    <cfRule type="expression" dxfId="2623" priority="32">
      <formula>$L6="Reese stiff clay"</formula>
    </cfRule>
  </conditionalFormatting>
  <conditionalFormatting sqref="AA6:AA10">
    <cfRule type="expression" dxfId="2622" priority="31">
      <formula>$L6="PISA clay"</formula>
    </cfRule>
  </conditionalFormatting>
  <conditionalFormatting sqref="AA11">
    <cfRule type="expression" dxfId="2621" priority="28">
      <formula>$L11="Stiff clay w/o free water"</formula>
    </cfRule>
    <cfRule type="expression" dxfId="2620" priority="30">
      <formula>$L11="API clay"</formula>
    </cfRule>
  </conditionalFormatting>
  <conditionalFormatting sqref="AA11">
    <cfRule type="expression" dxfId="2619" priority="29">
      <formula>$L11="Kirsch soft clay"</formula>
    </cfRule>
  </conditionalFormatting>
  <conditionalFormatting sqref="AA11">
    <cfRule type="expression" dxfId="2618" priority="27">
      <formula>$L11="Kirsch stiff clay"</formula>
    </cfRule>
  </conditionalFormatting>
  <conditionalFormatting sqref="AA11">
    <cfRule type="expression" dxfId="2617" priority="26">
      <formula>$L11="Reese stiff clay"</formula>
    </cfRule>
  </conditionalFormatting>
  <conditionalFormatting sqref="AA11">
    <cfRule type="expression" dxfId="2616" priority="25">
      <formula>$L11="PISA clay"</formula>
    </cfRule>
  </conditionalFormatting>
  <conditionalFormatting sqref="AA13">
    <cfRule type="expression" dxfId="2615" priority="22">
      <formula>$L13="Stiff clay w/o free water"</formula>
    </cfRule>
    <cfRule type="expression" dxfId="2614" priority="24">
      <formula>$L13="API clay"</formula>
    </cfRule>
  </conditionalFormatting>
  <conditionalFormatting sqref="AA13">
    <cfRule type="expression" dxfId="2613" priority="23">
      <formula>$L13="Kirsch soft clay"</formula>
    </cfRule>
  </conditionalFormatting>
  <conditionalFormatting sqref="AA13">
    <cfRule type="expression" dxfId="2612" priority="21">
      <formula>$L13="Kirsch stiff clay"</formula>
    </cfRule>
  </conditionalFormatting>
  <conditionalFormatting sqref="AA13">
    <cfRule type="expression" dxfId="2611" priority="20">
      <formula>$L13="Reese stiff clay"</formula>
    </cfRule>
  </conditionalFormatting>
  <conditionalFormatting sqref="AA13">
    <cfRule type="expression" dxfId="2610" priority="19">
      <formula>$L13="PISA clay"</formula>
    </cfRule>
  </conditionalFormatting>
  <conditionalFormatting sqref="AB6">
    <cfRule type="expression" dxfId="2609" priority="18">
      <formula>$L6="API sand"</formula>
    </cfRule>
  </conditionalFormatting>
  <conditionalFormatting sqref="AB6">
    <cfRule type="expression" dxfId="2608" priority="17">
      <formula>$L6="Kirsch sand"</formula>
    </cfRule>
  </conditionalFormatting>
  <conditionalFormatting sqref="AB8">
    <cfRule type="expression" dxfId="2607" priority="16">
      <formula>$L8="API sand"</formula>
    </cfRule>
  </conditionalFormatting>
  <conditionalFormatting sqref="AB8">
    <cfRule type="expression" dxfId="2606" priority="15">
      <formula>$L8="Kirsch sand"</formula>
    </cfRule>
  </conditionalFormatting>
  <conditionalFormatting sqref="AB10">
    <cfRule type="expression" dxfId="2605" priority="14">
      <formula>$L10="API sand"</formula>
    </cfRule>
  </conditionalFormatting>
  <conditionalFormatting sqref="AB10">
    <cfRule type="expression" dxfId="2604" priority="13">
      <formula>$L10="Kirsch sand"</formula>
    </cfRule>
  </conditionalFormatting>
  <conditionalFormatting sqref="AJ10">
    <cfRule type="expression" dxfId="2603" priority="12">
      <formula>$L10="API sand"</formula>
    </cfRule>
  </conditionalFormatting>
  <conditionalFormatting sqref="AJ10">
    <cfRule type="expression" dxfId="2602" priority="11">
      <formula>$L10="Kirsch sand"</formula>
    </cfRule>
  </conditionalFormatting>
  <conditionalFormatting sqref="AJ8">
    <cfRule type="expression" dxfId="2601" priority="10">
      <formula>$L8="API sand"</formula>
    </cfRule>
  </conditionalFormatting>
  <conditionalFormatting sqref="AJ8">
    <cfRule type="expression" dxfId="2600" priority="9">
      <formula>$L8="Kirsch sand"</formula>
    </cfRule>
  </conditionalFormatting>
  <conditionalFormatting sqref="AJ6">
    <cfRule type="expression" dxfId="2599" priority="8">
      <formula>$L6="API sand"</formula>
    </cfRule>
  </conditionalFormatting>
  <conditionalFormatting sqref="AJ6">
    <cfRule type="expression" dxfId="2598" priority="7">
      <formula>$L6="Kirsch sand"</formula>
    </cfRule>
  </conditionalFormatting>
  <conditionalFormatting sqref="AO6:AO7 AO9">
    <cfRule type="expression" dxfId="2597" priority="6">
      <formula>$L6="API sand"</formula>
    </cfRule>
  </conditionalFormatting>
  <conditionalFormatting sqref="AO6:AO7 AO9">
    <cfRule type="expression" dxfId="2596" priority="5">
      <formula>$L6="Kirsch sand"</formula>
    </cfRule>
  </conditionalFormatting>
  <conditionalFormatting sqref="AO10">
    <cfRule type="expression" dxfId="2595" priority="4">
      <formula>$L10="API sand"</formula>
    </cfRule>
  </conditionalFormatting>
  <conditionalFormatting sqref="AO10">
    <cfRule type="expression" dxfId="2594" priority="3">
      <formula>$L10="Kirsch sand"</formula>
    </cfRule>
  </conditionalFormatting>
  <conditionalFormatting sqref="AO8">
    <cfRule type="expression" dxfId="2593" priority="2">
      <formula>$L8="API sand"</formula>
    </cfRule>
  </conditionalFormatting>
  <conditionalFormatting sqref="AO8">
    <cfRule type="expression" dxfId="2592" priority="1">
      <formula>$L8="Kirsch sand"</formula>
    </cfRule>
  </conditionalFormatting>
  <dataValidations count="3">
    <dataValidation type="list" showInputMessage="1" showErrorMessage="1" sqref="M16:M36" xr:uid="{FF36EF56-FA0D-4A15-A67B-099F973FAA77}">
      <formula1>"',API sand,API clay"</formula1>
    </dataValidation>
    <dataValidation type="list" showInputMessage="1" showErrorMessage="1" sqref="M6:M15" xr:uid="{150DB29B-04F0-4BCE-85C4-9048F381DF8A}">
      <formula1>"Zero soil,API sand,API clay"</formula1>
    </dataValidation>
    <dataValidation type="list" showInputMessage="1" showErrorMessage="1" sqref="L6:L255" xr:uid="{5BFC763B-7CA9-4EEB-8986-E32BDCC07B8D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0DF8-5B10-4D29-A790-457F4D34FFFB}">
  <dimension ref="A1:AO255"/>
  <sheetViews>
    <sheetView zoomScaleNormal="100" workbookViewId="0">
      <selection activeCell="J28" sqref="J28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A-25_PISA_crit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1"/>
      <c r="R3" s="84"/>
      <c r="S3" s="84"/>
      <c r="T3" s="81"/>
      <c r="U3" s="84"/>
      <c r="V3" s="84"/>
      <c r="W3" s="81"/>
      <c r="X3" s="81" t="s">
        <v>102</v>
      </c>
      <c r="Y3" s="81"/>
      <c r="Z3" s="81"/>
      <c r="AA3" s="81"/>
      <c r="AB3" s="81"/>
      <c r="AC3" s="39" t="s">
        <v>102</v>
      </c>
      <c r="AD3" s="40"/>
      <c r="AE3" s="40"/>
      <c r="AF3" s="40"/>
      <c r="AG3" s="40"/>
      <c r="AH3" s="40"/>
      <c r="AI3" s="40"/>
      <c r="AJ3" s="81"/>
      <c r="AK3" s="81"/>
      <c r="AL3" s="81"/>
      <c r="AM3" s="81"/>
      <c r="AN3" s="81"/>
    </row>
    <row r="4" spans="1:41" s="42" customFormat="1" x14ac:dyDescent="0.25">
      <c r="A4" s="41" t="s">
        <v>60</v>
      </c>
      <c r="B4" s="42">
        <f>COUNTIF(J:J,"&gt;0")</f>
        <v>4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111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110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9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9" si="1">VLOOKUP(R7,$AE$21:$AF$41,2)</f>
        <v>#N/A</v>
      </c>
      <c r="AA7" s="54">
        <v>1</v>
      </c>
      <c r="AB7" s="48" t="e">
        <f t="shared" ref="AB7:AB9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9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f>1544</f>
        <v>1544</v>
      </c>
      <c r="H8" s="46" t="s">
        <v>53</v>
      </c>
      <c r="J8" s="48">
        <v>3</v>
      </c>
      <c r="K8" s="48">
        <v>-17.5</v>
      </c>
      <c r="L8" s="49" t="s">
        <v>111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25</v>
      </c>
      <c r="C9" s="46" t="s">
        <v>28</v>
      </c>
      <c r="D9" s="33">
        <v>33</v>
      </c>
      <c r="F9" s="33" t="s">
        <v>96</v>
      </c>
      <c r="G9" s="59">
        <v>-141800</v>
      </c>
      <c r="H9" s="46" t="s">
        <v>54</v>
      </c>
      <c r="J9" s="48">
        <v>4</v>
      </c>
      <c r="K9" s="48">
        <v>-23.2</v>
      </c>
      <c r="L9" s="49" t="s">
        <v>109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40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/>
      <c r="K10" s="48"/>
      <c r="L10" s="49"/>
      <c r="M10" s="50"/>
      <c r="N10" s="51"/>
      <c r="O10" s="52"/>
      <c r="P10" s="52"/>
      <c r="Q10" s="51"/>
      <c r="R10" s="51"/>
      <c r="S10" s="51"/>
      <c r="T10" s="51"/>
      <c r="U10" s="60"/>
      <c r="V10" s="51"/>
      <c r="W10" s="51"/>
      <c r="X10" s="51"/>
      <c r="Y10" s="51"/>
      <c r="Z10" s="51"/>
      <c r="AA10" s="54"/>
      <c r="AB10" s="51"/>
      <c r="AC10" s="52"/>
      <c r="AD10" s="52"/>
      <c r="AE10" s="52"/>
      <c r="AF10" s="52"/>
      <c r="AG10" s="52"/>
      <c r="AH10" s="52"/>
      <c r="AI10" s="52"/>
      <c r="AJ10" s="51"/>
      <c r="AK10" s="51"/>
      <c r="AL10" s="51"/>
      <c r="AM10" s="51"/>
      <c r="AN10" s="51"/>
      <c r="AO10" s="51"/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33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2591" priority="110">
      <formula>$L6="API sand"</formula>
    </cfRule>
  </conditionalFormatting>
  <conditionalFormatting sqref="N14:N15 AK6:AL15 R16:S20 R29:S36 S21:S28 AD21:AD28 AJ7 AB7 AB9 AB11:AB35 AJ11:AJ13 AJ9">
    <cfRule type="expression" dxfId="2590" priority="109">
      <formula>$M6="API sand"</formula>
    </cfRule>
  </conditionalFormatting>
  <conditionalFormatting sqref="AK6:AL15 N14:N15 R16:T20 R29:T36 S21:T28 AD21:AD28 AJ7 AB7 AB9 AB11:AB35 AJ11:AJ13 AJ9">
    <cfRule type="expression" dxfId="2589" priority="108">
      <formula>$M6="API clay"</formula>
    </cfRule>
  </conditionalFormatting>
  <conditionalFormatting sqref="AM6:AN15">
    <cfRule type="expression" dxfId="2588" priority="105">
      <formula>$L6="Stiff clay w/o free water"</formula>
    </cfRule>
    <cfRule type="expression" dxfId="2587" priority="107">
      <formula>$L6="API clay"</formula>
    </cfRule>
  </conditionalFormatting>
  <conditionalFormatting sqref="AM6:AN15">
    <cfRule type="expression" dxfId="2586" priority="106">
      <formula>$L6="Kirsch soft clay"</formula>
    </cfRule>
  </conditionalFormatting>
  <conditionalFormatting sqref="AM6:AN15">
    <cfRule type="expression" dxfId="2585" priority="104">
      <formula>$L6="Kirsch stiff clay"</formula>
    </cfRule>
  </conditionalFormatting>
  <conditionalFormatting sqref="N14:N15 AM6:AN15 Q14:Q15 AA12">
    <cfRule type="expression" dxfId="2584" priority="103">
      <formula>$L6="Kirsch sand"</formula>
    </cfRule>
  </conditionalFormatting>
  <conditionalFormatting sqref="N14:N15 AC14:AD15 AM6:AN15">
    <cfRule type="expression" dxfId="2583" priority="102">
      <formula>$L6="Modified Weak rock"</formula>
    </cfRule>
  </conditionalFormatting>
  <conditionalFormatting sqref="AM6:AN15">
    <cfRule type="expression" dxfId="2582" priority="101">
      <formula>$L6="Reese stiff clay"</formula>
    </cfRule>
  </conditionalFormatting>
  <conditionalFormatting sqref="N16:N36 Q16:Q36 AM16:AN36">
    <cfRule type="expression" dxfId="2581" priority="100">
      <formula>$L16="API sand"</formula>
    </cfRule>
  </conditionalFormatting>
  <conditionalFormatting sqref="N16:N36 Z16:Z36 AB36 AJ16:AL36">
    <cfRule type="expression" dxfId="2580" priority="99">
      <formula>$M16="API sand"</formula>
    </cfRule>
  </conditionalFormatting>
  <conditionalFormatting sqref="Z36:AB36 AK16:AL36 N16:N36 Z16:AA35">
    <cfRule type="expression" dxfId="2579" priority="98">
      <formula>$M16="API clay"</formula>
    </cfRule>
  </conditionalFormatting>
  <conditionalFormatting sqref="N16:P18 U16:W36 AM16:AN36 N29:P36 N19:N28 P19:P28">
    <cfRule type="expression" dxfId="2578" priority="95">
      <formula>$L16="Stiff clay w/o free water"</formula>
    </cfRule>
    <cfRule type="expression" dxfId="2577" priority="97">
      <formula>$L16="API clay"</formula>
    </cfRule>
  </conditionalFormatting>
  <conditionalFormatting sqref="N16:P18 U16:Y36 AM16:AN36 N29:P36 N19:N28 P19:P28">
    <cfRule type="expression" dxfId="2576" priority="96">
      <formula>$L16="Kirsch soft clay"</formula>
    </cfRule>
  </conditionalFormatting>
  <conditionalFormatting sqref="N16:P18 AM16:AN36 U16:Y36 N29:P36 N19:N28 P19:P28">
    <cfRule type="expression" dxfId="2575" priority="94">
      <formula>$L16="Kirsch stiff clay"</formula>
    </cfRule>
  </conditionalFormatting>
  <conditionalFormatting sqref="N16:N36 Q16:Q36 X16:Y36 AM16:AN36">
    <cfRule type="expression" dxfId="2574" priority="93">
      <formula>$L16="Kirsch sand"</formula>
    </cfRule>
  </conditionalFormatting>
  <conditionalFormatting sqref="N16:N36 AC16:AI19 AM16:AN36 AC20:AD36 AI20:AI36">
    <cfRule type="expression" dxfId="2573" priority="92">
      <formula>$L16="Modified Weak rock"</formula>
    </cfRule>
  </conditionalFormatting>
  <conditionalFormatting sqref="N16:P18 U16:V36 AM16:AN36 N29:P36 N19:N28 P19:P28">
    <cfRule type="expression" dxfId="2572" priority="91">
      <formula>$L16="Reese stiff clay"</formula>
    </cfRule>
  </conditionalFormatting>
  <conditionalFormatting sqref="AC14:AD15 AM6:AN15">
    <cfRule type="expression" dxfId="2571" priority="90">
      <formula>$L6="PISA clay"</formula>
    </cfRule>
  </conditionalFormatting>
  <conditionalFormatting sqref="N14:N15 AC14:AD15 AM6:AN15">
    <cfRule type="expression" dxfId="2570" priority="89">
      <formula>$L6="PISA sand"</formula>
    </cfRule>
  </conditionalFormatting>
  <conditionalFormatting sqref="N14:P15">
    <cfRule type="expression" dxfId="2569" priority="86">
      <formula>$L14="Stiff clay w/o free water"</formula>
    </cfRule>
    <cfRule type="expression" dxfId="2568" priority="88">
      <formula>$L14="API clay"</formula>
    </cfRule>
  </conditionalFormatting>
  <conditionalFormatting sqref="N14:P15">
    <cfRule type="expression" dxfId="2567" priority="87">
      <formula>$L14="Kirsch soft clay"</formula>
    </cfRule>
  </conditionalFormatting>
  <conditionalFormatting sqref="N14:P15">
    <cfRule type="expression" dxfId="2566" priority="85">
      <formula>$L14="Kirsch stiff clay"</formula>
    </cfRule>
  </conditionalFormatting>
  <conditionalFormatting sqref="N14:P15">
    <cfRule type="expression" dxfId="2565" priority="84">
      <formula>$L14="Reese stiff clay"</formula>
    </cfRule>
  </conditionalFormatting>
  <conditionalFormatting sqref="N14:P15">
    <cfRule type="expression" dxfId="2564" priority="83">
      <formula>$L14="PISA clay"</formula>
    </cfRule>
  </conditionalFormatting>
  <conditionalFormatting sqref="R14:AA15">
    <cfRule type="expression" dxfId="2563" priority="82">
      <formula>$L14="API sand"</formula>
    </cfRule>
  </conditionalFormatting>
  <conditionalFormatting sqref="R14:AA15">
    <cfRule type="expression" dxfId="2562" priority="81">
      <formula>$L14="Kirsch sand"</formula>
    </cfRule>
  </conditionalFormatting>
  <conditionalFormatting sqref="AE14:AJ15">
    <cfRule type="expression" dxfId="2561" priority="80">
      <formula>$L14="API sand"</formula>
    </cfRule>
  </conditionalFormatting>
  <conditionalFormatting sqref="AE14:AJ15">
    <cfRule type="expression" dxfId="2560" priority="79">
      <formula>$L14="Kirsch sand"</formula>
    </cfRule>
  </conditionalFormatting>
  <conditionalFormatting sqref="O19:O21">
    <cfRule type="expression" dxfId="2559" priority="78">
      <formula>$L19="API sand"</formula>
    </cfRule>
  </conditionalFormatting>
  <conditionalFormatting sqref="O19:O21">
    <cfRule type="expression" dxfId="2558" priority="77">
      <formula>$L19="Kirsch sand"</formula>
    </cfRule>
  </conditionalFormatting>
  <conditionalFormatting sqref="O22:O28">
    <cfRule type="expression" dxfId="2557" priority="76">
      <formula>$L22="API sand"</formula>
    </cfRule>
  </conditionalFormatting>
  <conditionalFormatting sqref="O22:O28">
    <cfRule type="expression" dxfId="2556" priority="75">
      <formula>$L22="Kirsch sand"</formula>
    </cfRule>
  </conditionalFormatting>
  <conditionalFormatting sqref="S10:Y10 N6:N13 Q6:Q13 S9:T9 V9:Y9 S11:T13 V11:Z13 Z6:Z10">
    <cfRule type="expression" dxfId="2555" priority="74">
      <formula>$L6="API sand"</formula>
    </cfRule>
  </conditionalFormatting>
  <conditionalFormatting sqref="N6:N13">
    <cfRule type="expression" dxfId="2554" priority="73">
      <formula>$M6="API sand"</formula>
    </cfRule>
  </conditionalFormatting>
  <conditionalFormatting sqref="N6:N13">
    <cfRule type="expression" dxfId="2553" priority="72">
      <formula>$M6="API clay"</formula>
    </cfRule>
  </conditionalFormatting>
  <conditionalFormatting sqref="N6:P13">
    <cfRule type="expression" dxfId="2552" priority="69">
      <formula>$L6="Stiff clay w/o free water"</formula>
    </cfRule>
    <cfRule type="expression" dxfId="2551" priority="71">
      <formula>$L6="API clay"</formula>
    </cfRule>
  </conditionalFormatting>
  <conditionalFormatting sqref="N6:P13">
    <cfRule type="expression" dxfId="2550" priority="70">
      <formula>$L6="Kirsch soft clay"</formula>
    </cfRule>
  </conditionalFormatting>
  <conditionalFormatting sqref="N6:P13">
    <cfRule type="expression" dxfId="2549" priority="68">
      <formula>$L6="Kirsch stiff clay"</formula>
    </cfRule>
  </conditionalFormatting>
  <conditionalFormatting sqref="S10:Y10 N6:N13 Q6:Q13 S9:T9 V9:Y9 S11:T13 V11:Z13 Z6:Z10">
    <cfRule type="expression" dxfId="2548" priority="67">
      <formula>$L6="Kirsch sand"</formula>
    </cfRule>
  </conditionalFormatting>
  <conditionalFormatting sqref="N6:N13">
    <cfRule type="expression" dxfId="2547" priority="66">
      <formula>$L6="Modified Weak rock"</formula>
    </cfRule>
  </conditionalFormatting>
  <conditionalFormatting sqref="N6:P13">
    <cfRule type="expression" dxfId="2546" priority="65">
      <formula>$L6="Reese stiff clay"</formula>
    </cfRule>
  </conditionalFormatting>
  <conditionalFormatting sqref="N6:P13">
    <cfRule type="expression" dxfId="2545" priority="64">
      <formula>$L6="PISA clay"</formula>
    </cfRule>
  </conditionalFormatting>
  <conditionalFormatting sqref="N6:N13">
    <cfRule type="expression" dxfId="2544" priority="63">
      <formula>$L6="PISA sand"</formula>
    </cfRule>
  </conditionalFormatting>
  <conditionalFormatting sqref="S8:Y8 S6:T7 V6:Y7 R6:R13">
    <cfRule type="expression" dxfId="2543" priority="62">
      <formula>$L6="API sand"</formula>
    </cfRule>
  </conditionalFormatting>
  <conditionalFormatting sqref="S8:Y8 S6:T7 V6:Y7 R6:R13">
    <cfRule type="expression" dxfId="2542" priority="61">
      <formula>$L6="Kirsch sand"</formula>
    </cfRule>
  </conditionalFormatting>
  <conditionalFormatting sqref="U6:U7">
    <cfRule type="expression" dxfId="2541" priority="58">
      <formula>$L6="Stiff clay w/o free water"</formula>
    </cfRule>
    <cfRule type="expression" dxfId="2540" priority="60">
      <formula>$L6="API clay"</formula>
    </cfRule>
  </conditionalFormatting>
  <conditionalFormatting sqref="U6:U7">
    <cfRule type="expression" dxfId="2539" priority="59">
      <formula>$L6="Kirsch soft clay"</formula>
    </cfRule>
  </conditionalFormatting>
  <conditionalFormatting sqref="U6:U7">
    <cfRule type="expression" dxfId="2538" priority="57">
      <formula>$L6="Kirsch stiff clay"</formula>
    </cfRule>
  </conditionalFormatting>
  <conditionalFormatting sqref="U6:U7">
    <cfRule type="expression" dxfId="2537" priority="56">
      <formula>$L6="Reese stiff clay"</formula>
    </cfRule>
  </conditionalFormatting>
  <conditionalFormatting sqref="U6:U7">
    <cfRule type="expression" dxfId="2536" priority="55">
      <formula>$L6="PISA clay"</formula>
    </cfRule>
  </conditionalFormatting>
  <conditionalFormatting sqref="U9">
    <cfRule type="expression" dxfId="2535" priority="52">
      <formula>$L9="Stiff clay w/o free water"</formula>
    </cfRule>
    <cfRule type="expression" dxfId="2534" priority="54">
      <formula>$L9="API clay"</formula>
    </cfRule>
  </conditionalFormatting>
  <conditionalFormatting sqref="U9">
    <cfRule type="expression" dxfId="2533" priority="53">
      <formula>$L9="Kirsch soft clay"</formula>
    </cfRule>
  </conditionalFormatting>
  <conditionalFormatting sqref="U9">
    <cfRule type="expression" dxfId="2532" priority="51">
      <formula>$L9="Kirsch stiff clay"</formula>
    </cfRule>
  </conditionalFormatting>
  <conditionalFormatting sqref="U9">
    <cfRule type="expression" dxfId="2531" priority="50">
      <formula>$L9="Reese stiff clay"</formula>
    </cfRule>
  </conditionalFormatting>
  <conditionalFormatting sqref="U9">
    <cfRule type="expression" dxfId="2530" priority="49">
      <formula>$L9="PISA clay"</formula>
    </cfRule>
  </conditionalFormatting>
  <conditionalFormatting sqref="U11:U13">
    <cfRule type="expression" dxfId="2529" priority="46">
      <formula>$L11="Stiff clay w/o free water"</formula>
    </cfRule>
    <cfRule type="expression" dxfId="2528" priority="48">
      <formula>$L11="API clay"</formula>
    </cfRule>
  </conditionalFormatting>
  <conditionalFormatting sqref="U11:U13">
    <cfRule type="expression" dxfId="2527" priority="47">
      <formula>$L11="Kirsch soft clay"</formula>
    </cfRule>
  </conditionalFormatting>
  <conditionalFormatting sqref="U11:U13">
    <cfRule type="expression" dxfId="2526" priority="45">
      <formula>$L11="Kirsch stiff clay"</formula>
    </cfRule>
  </conditionalFormatting>
  <conditionalFormatting sqref="U11:U13">
    <cfRule type="expression" dxfId="2525" priority="44">
      <formula>$L11="Reese stiff clay"</formula>
    </cfRule>
  </conditionalFormatting>
  <conditionalFormatting sqref="U11:U13">
    <cfRule type="expression" dxfId="2524" priority="43">
      <formula>$L11="PISA clay"</formula>
    </cfRule>
  </conditionalFormatting>
  <conditionalFormatting sqref="AC6:AI13">
    <cfRule type="expression" dxfId="2523" priority="40">
      <formula>$L6="Stiff clay w/o free water"</formula>
    </cfRule>
    <cfRule type="expression" dxfId="2522" priority="42">
      <formula>$L6="API clay"</formula>
    </cfRule>
  </conditionalFormatting>
  <conditionalFormatting sqref="AC6:AI13">
    <cfRule type="expression" dxfId="2521" priority="41">
      <formula>$L6="Kirsch soft clay"</formula>
    </cfRule>
  </conditionalFormatting>
  <conditionalFormatting sqref="AC6:AI13">
    <cfRule type="expression" dxfId="2520" priority="39">
      <formula>$L6="Kirsch stiff clay"</formula>
    </cfRule>
  </conditionalFormatting>
  <conditionalFormatting sqref="AC6:AI13">
    <cfRule type="expression" dxfId="2519" priority="38">
      <formula>$L6="Reese stiff clay"</formula>
    </cfRule>
  </conditionalFormatting>
  <conditionalFormatting sqref="AC6:AI13">
    <cfRule type="expression" dxfId="2518" priority="37">
      <formula>$L6="PISA clay"</formula>
    </cfRule>
  </conditionalFormatting>
  <conditionalFormatting sqref="AA6:AA10">
    <cfRule type="expression" dxfId="2517" priority="34">
      <formula>$L6="Stiff clay w/o free water"</formula>
    </cfRule>
    <cfRule type="expression" dxfId="2516" priority="36">
      <formula>$L6="API clay"</formula>
    </cfRule>
  </conditionalFormatting>
  <conditionalFormatting sqref="AA6:AA10">
    <cfRule type="expression" dxfId="2515" priority="35">
      <formula>$L6="Kirsch soft clay"</formula>
    </cfRule>
  </conditionalFormatting>
  <conditionalFormatting sqref="AA6:AA10">
    <cfRule type="expression" dxfId="2514" priority="33">
      <formula>$L6="Kirsch stiff clay"</formula>
    </cfRule>
  </conditionalFormatting>
  <conditionalFormatting sqref="AA6:AA10">
    <cfRule type="expression" dxfId="2513" priority="32">
      <formula>$L6="Reese stiff clay"</formula>
    </cfRule>
  </conditionalFormatting>
  <conditionalFormatting sqref="AA6:AA10">
    <cfRule type="expression" dxfId="2512" priority="31">
      <formula>$L6="PISA clay"</formula>
    </cfRule>
  </conditionalFormatting>
  <conditionalFormatting sqref="AA11">
    <cfRule type="expression" dxfId="2511" priority="28">
      <formula>$L11="Stiff clay w/o free water"</formula>
    </cfRule>
    <cfRule type="expression" dxfId="2510" priority="30">
      <formula>$L11="API clay"</formula>
    </cfRule>
  </conditionalFormatting>
  <conditionalFormatting sqref="AA11">
    <cfRule type="expression" dxfId="2509" priority="29">
      <formula>$L11="Kirsch soft clay"</formula>
    </cfRule>
  </conditionalFormatting>
  <conditionalFormatting sqref="AA11">
    <cfRule type="expression" dxfId="2508" priority="27">
      <formula>$L11="Kirsch stiff clay"</formula>
    </cfRule>
  </conditionalFormatting>
  <conditionalFormatting sqref="AA11">
    <cfRule type="expression" dxfId="2507" priority="26">
      <formula>$L11="Reese stiff clay"</formula>
    </cfRule>
  </conditionalFormatting>
  <conditionalFormatting sqref="AA11">
    <cfRule type="expression" dxfId="2506" priority="25">
      <formula>$L11="PISA clay"</formula>
    </cfRule>
  </conditionalFormatting>
  <conditionalFormatting sqref="AA13">
    <cfRule type="expression" dxfId="2505" priority="22">
      <formula>$L13="Stiff clay w/o free water"</formula>
    </cfRule>
    <cfRule type="expression" dxfId="2504" priority="24">
      <formula>$L13="API clay"</formula>
    </cfRule>
  </conditionalFormatting>
  <conditionalFormatting sqref="AA13">
    <cfRule type="expression" dxfId="2503" priority="23">
      <formula>$L13="Kirsch soft clay"</formula>
    </cfRule>
  </conditionalFormatting>
  <conditionalFormatting sqref="AA13">
    <cfRule type="expression" dxfId="2502" priority="21">
      <formula>$L13="Kirsch stiff clay"</formula>
    </cfRule>
  </conditionalFormatting>
  <conditionalFormatting sqref="AA13">
    <cfRule type="expression" dxfId="2501" priority="20">
      <formula>$L13="Reese stiff clay"</formula>
    </cfRule>
  </conditionalFormatting>
  <conditionalFormatting sqref="AA13">
    <cfRule type="expression" dxfId="2500" priority="19">
      <formula>$L13="PISA clay"</formula>
    </cfRule>
  </conditionalFormatting>
  <conditionalFormatting sqref="AB6">
    <cfRule type="expression" dxfId="2499" priority="18">
      <formula>$L6="API sand"</formula>
    </cfRule>
  </conditionalFormatting>
  <conditionalFormatting sqref="AB6">
    <cfRule type="expression" dxfId="2498" priority="17">
      <formula>$L6="Kirsch sand"</formula>
    </cfRule>
  </conditionalFormatting>
  <conditionalFormatting sqref="AB8">
    <cfRule type="expression" dxfId="2497" priority="16">
      <formula>$L8="API sand"</formula>
    </cfRule>
  </conditionalFormatting>
  <conditionalFormatting sqref="AB8">
    <cfRule type="expression" dxfId="2496" priority="15">
      <formula>$L8="Kirsch sand"</formula>
    </cfRule>
  </conditionalFormatting>
  <conditionalFormatting sqref="AB10">
    <cfRule type="expression" dxfId="2495" priority="14">
      <formula>$L10="API sand"</formula>
    </cfRule>
  </conditionalFormatting>
  <conditionalFormatting sqref="AB10">
    <cfRule type="expression" dxfId="2494" priority="13">
      <formula>$L10="Kirsch sand"</formula>
    </cfRule>
  </conditionalFormatting>
  <conditionalFormatting sqref="AJ10">
    <cfRule type="expression" dxfId="2493" priority="12">
      <formula>$L10="API sand"</formula>
    </cfRule>
  </conditionalFormatting>
  <conditionalFormatting sqref="AJ10">
    <cfRule type="expression" dxfId="2492" priority="11">
      <formula>$L10="Kirsch sand"</formula>
    </cfRule>
  </conditionalFormatting>
  <conditionalFormatting sqref="AJ8">
    <cfRule type="expression" dxfId="2491" priority="10">
      <formula>$L8="API sand"</formula>
    </cfRule>
  </conditionalFormatting>
  <conditionalFormatting sqref="AJ8">
    <cfRule type="expression" dxfId="2490" priority="9">
      <formula>$L8="Kirsch sand"</formula>
    </cfRule>
  </conditionalFormatting>
  <conditionalFormatting sqref="AJ6">
    <cfRule type="expression" dxfId="2489" priority="8">
      <formula>$L6="API sand"</formula>
    </cfRule>
  </conditionalFormatting>
  <conditionalFormatting sqref="AJ6">
    <cfRule type="expression" dxfId="2488" priority="7">
      <formula>$L6="Kirsch sand"</formula>
    </cfRule>
  </conditionalFormatting>
  <conditionalFormatting sqref="AO6:AO7 AO9">
    <cfRule type="expression" dxfId="2487" priority="6">
      <formula>$L6="API sand"</formula>
    </cfRule>
  </conditionalFormatting>
  <conditionalFormatting sqref="AO6:AO7 AO9">
    <cfRule type="expression" dxfId="2486" priority="5">
      <formula>$L6="Kirsch sand"</formula>
    </cfRule>
  </conditionalFormatting>
  <conditionalFormatting sqref="AO10">
    <cfRule type="expression" dxfId="2485" priority="4">
      <formula>$L10="API sand"</formula>
    </cfRule>
  </conditionalFormatting>
  <conditionalFormatting sqref="AO10">
    <cfRule type="expression" dxfId="2484" priority="3">
      <formula>$L10="Kirsch sand"</formula>
    </cfRule>
  </conditionalFormatting>
  <conditionalFormatting sqref="AO8">
    <cfRule type="expression" dxfId="2483" priority="2">
      <formula>$L8="API sand"</formula>
    </cfRule>
  </conditionalFormatting>
  <conditionalFormatting sqref="AO8">
    <cfRule type="expression" dxfId="2482" priority="1">
      <formula>$L8="Kirsch sand"</formula>
    </cfRule>
  </conditionalFormatting>
  <dataValidations count="3">
    <dataValidation type="list" showInputMessage="1" showErrorMessage="1" sqref="L6:L255" xr:uid="{6AF65E22-87D3-4B54-AA36-D7E3133DC157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5" xr:uid="{3A6BCFCE-4AF9-477E-8ACC-9E159213E73A}">
      <formula1>"Zero soil,API sand,API clay"</formula1>
    </dataValidation>
    <dataValidation type="list" showInputMessage="1" showErrorMessage="1" sqref="M16:M36" xr:uid="{9FD42916-7E7E-4E3D-AA05-92CA608F8E35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E53E-2231-4D43-9206-685B8079C1A9}">
  <dimension ref="A1:AO255"/>
  <sheetViews>
    <sheetView zoomScaleNormal="100" workbookViewId="0">
      <selection activeCell="B11" sqref="B11"/>
    </sheetView>
  </sheetViews>
  <sheetFormatPr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A-25_PISA_ULS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1"/>
      <c r="R3" s="84"/>
      <c r="S3" s="84"/>
      <c r="T3" s="81"/>
      <c r="U3" s="84"/>
      <c r="V3" s="84"/>
      <c r="W3" s="81"/>
      <c r="X3" s="81" t="s">
        <v>102</v>
      </c>
      <c r="Y3" s="81"/>
      <c r="Z3" s="81"/>
      <c r="AA3" s="81"/>
      <c r="AB3" s="81"/>
      <c r="AC3" s="39" t="s">
        <v>102</v>
      </c>
      <c r="AD3" s="40"/>
      <c r="AE3" s="40"/>
      <c r="AF3" s="40"/>
      <c r="AG3" s="40"/>
      <c r="AH3" s="40"/>
      <c r="AI3" s="40"/>
      <c r="AJ3" s="81"/>
      <c r="AK3" s="81"/>
      <c r="AL3" s="81"/>
      <c r="AM3" s="81"/>
      <c r="AN3" s="81"/>
    </row>
    <row r="4" spans="1:41" s="42" customFormat="1" x14ac:dyDescent="0.25">
      <c r="A4" s="41" t="s">
        <v>60</v>
      </c>
      <c r="B4" s="42">
        <f>COUNTIF(J:J,"&gt;0")</f>
        <v>4</v>
      </c>
      <c r="C4" s="43" t="s">
        <v>58</v>
      </c>
      <c r="D4" s="44"/>
      <c r="F4" s="42" t="s">
        <v>40</v>
      </c>
      <c r="G4" s="45">
        <v>0</v>
      </c>
      <c r="H4" s="43" t="s">
        <v>28</v>
      </c>
      <c r="J4" s="44" t="s">
        <v>0</v>
      </c>
      <c r="K4" s="44" t="s">
        <v>3</v>
      </c>
      <c r="L4" s="44" t="s">
        <v>1</v>
      </c>
      <c r="M4" s="44" t="s">
        <v>2</v>
      </c>
      <c r="N4" s="44" t="s">
        <v>6</v>
      </c>
      <c r="O4" s="44" t="s">
        <v>4</v>
      </c>
      <c r="P4" s="44" t="s">
        <v>5</v>
      </c>
      <c r="Q4" s="44" t="s">
        <v>7</v>
      </c>
      <c r="R4" s="44" t="s">
        <v>13</v>
      </c>
      <c r="S4" s="44" t="s">
        <v>73</v>
      </c>
      <c r="T4" s="44" t="s">
        <v>14</v>
      </c>
      <c r="U4" s="44" t="s">
        <v>8</v>
      </c>
      <c r="V4" s="44" t="s">
        <v>9</v>
      </c>
      <c r="W4" s="44" t="s">
        <v>10</v>
      </c>
      <c r="X4" s="44" t="s">
        <v>90</v>
      </c>
      <c r="Y4" s="44" t="s">
        <v>95</v>
      </c>
      <c r="Z4" s="44" t="s">
        <v>15</v>
      </c>
      <c r="AA4" s="44" t="s">
        <v>16</v>
      </c>
      <c r="AB4" s="44" t="s">
        <v>17</v>
      </c>
      <c r="AC4" s="44" t="s">
        <v>11</v>
      </c>
      <c r="AD4" s="44" t="s">
        <v>12</v>
      </c>
      <c r="AE4" s="44" t="s">
        <v>18</v>
      </c>
      <c r="AF4" s="44" t="s">
        <v>19</v>
      </c>
      <c r="AG4" s="44" t="s">
        <v>37</v>
      </c>
      <c r="AH4" s="44" t="s">
        <v>20</v>
      </c>
      <c r="AI4" s="44" t="s">
        <v>21</v>
      </c>
      <c r="AJ4" s="44" t="s">
        <v>66</v>
      </c>
      <c r="AK4" s="44" t="s">
        <v>72</v>
      </c>
      <c r="AL4" s="44" t="s">
        <v>91</v>
      </c>
      <c r="AM4" s="44" t="s">
        <v>92</v>
      </c>
      <c r="AN4" s="44" t="s">
        <v>93</v>
      </c>
      <c r="AO4" s="75" t="s">
        <v>103</v>
      </c>
    </row>
    <row r="5" spans="1:41" ht="17.25" x14ac:dyDescent="0.25">
      <c r="A5" s="33" t="s">
        <v>61</v>
      </c>
      <c r="B5" s="33">
        <f ca="1">COUNTIF(A:A,"&gt;0")</f>
        <v>1</v>
      </c>
      <c r="C5" s="46" t="s">
        <v>58</v>
      </c>
      <c r="F5" s="33" t="s">
        <v>41</v>
      </c>
      <c r="G5" s="45">
        <v>0</v>
      </c>
      <c r="H5" s="46" t="s">
        <v>28</v>
      </c>
      <c r="J5" s="39" t="s">
        <v>38</v>
      </c>
      <c r="K5" s="39" t="s">
        <v>30</v>
      </c>
      <c r="L5" s="39" t="s">
        <v>31</v>
      </c>
      <c r="M5" s="39" t="s">
        <v>31</v>
      </c>
      <c r="N5" s="39" t="s">
        <v>32</v>
      </c>
      <c r="O5" s="39" t="s">
        <v>33</v>
      </c>
      <c r="P5" s="39" t="s">
        <v>35</v>
      </c>
      <c r="Q5" s="39" t="s">
        <v>36</v>
      </c>
      <c r="R5" s="39" t="s">
        <v>36</v>
      </c>
      <c r="S5" s="39" t="s">
        <v>34</v>
      </c>
      <c r="T5" s="39" t="s">
        <v>33</v>
      </c>
      <c r="U5" s="39" t="s">
        <v>34</v>
      </c>
      <c r="V5" s="39" t="s">
        <v>62</v>
      </c>
      <c r="W5" s="39" t="s">
        <v>34</v>
      </c>
      <c r="X5" s="39" t="s">
        <v>33</v>
      </c>
      <c r="Y5" s="39" t="s">
        <v>35</v>
      </c>
      <c r="Z5" s="39" t="s">
        <v>33</v>
      </c>
      <c r="AA5" s="39" t="s">
        <v>34</v>
      </c>
      <c r="AB5" s="39" t="s">
        <v>33</v>
      </c>
      <c r="AC5" s="39" t="s">
        <v>33</v>
      </c>
      <c r="AD5" s="39" t="s">
        <v>35</v>
      </c>
      <c r="AE5" s="39" t="s">
        <v>34</v>
      </c>
      <c r="AF5" s="39" t="s">
        <v>33</v>
      </c>
      <c r="AG5" s="39" t="s">
        <v>35</v>
      </c>
      <c r="AH5" s="39" t="s">
        <v>34</v>
      </c>
      <c r="AI5" s="39" t="s">
        <v>34</v>
      </c>
      <c r="AJ5" s="39" t="s">
        <v>34</v>
      </c>
      <c r="AK5" s="39" t="s">
        <v>34</v>
      </c>
      <c r="AL5" s="39" t="s">
        <v>34</v>
      </c>
      <c r="AM5" s="39" t="s">
        <v>34</v>
      </c>
      <c r="AN5" s="39" t="s">
        <v>34</v>
      </c>
      <c r="AO5" s="39" t="s">
        <v>104</v>
      </c>
    </row>
    <row r="6" spans="1:41" x14ac:dyDescent="0.25">
      <c r="C6" s="46"/>
      <c r="F6" s="33" t="s">
        <v>67</v>
      </c>
      <c r="G6" s="47">
        <v>3.04</v>
      </c>
      <c r="H6" s="46" t="s">
        <v>28</v>
      </c>
      <c r="J6" s="48">
        <v>1</v>
      </c>
      <c r="K6" s="48">
        <v>0</v>
      </c>
      <c r="L6" s="49" t="s">
        <v>111</v>
      </c>
      <c r="M6" s="50" t="s">
        <v>64</v>
      </c>
      <c r="N6" s="51">
        <v>9.1999999999999993</v>
      </c>
      <c r="O6" s="52">
        <v>0</v>
      </c>
      <c r="P6" s="52">
        <v>0</v>
      </c>
      <c r="Q6" s="51">
        <v>30</v>
      </c>
      <c r="R6" s="51">
        <f>Q6-5</f>
        <v>25</v>
      </c>
      <c r="S6" s="51">
        <v>0.8</v>
      </c>
      <c r="T6" s="51">
        <v>0</v>
      </c>
      <c r="U6" s="53">
        <v>0</v>
      </c>
      <c r="V6" s="51">
        <v>0</v>
      </c>
      <c r="W6" s="51">
        <v>0.5</v>
      </c>
      <c r="X6" s="51">
        <v>15000</v>
      </c>
      <c r="Y6" s="51">
        <v>0</v>
      </c>
      <c r="Z6" s="51">
        <f>VLOOKUP(R6,$AE$21:$AF$41,2)</f>
        <v>80.999999999999972</v>
      </c>
      <c r="AA6" s="54">
        <v>1</v>
      </c>
      <c r="AB6" s="51">
        <f>VLOOKUP(R6,$AE$21:$AG$41,3)</f>
        <v>4800</v>
      </c>
      <c r="AC6" s="52">
        <v>300000</v>
      </c>
      <c r="AD6" s="52">
        <v>0</v>
      </c>
      <c r="AE6" s="52">
        <v>0.46</v>
      </c>
      <c r="AF6" s="52">
        <v>0</v>
      </c>
      <c r="AG6" s="52">
        <v>0</v>
      </c>
      <c r="AH6" s="52">
        <v>0</v>
      </c>
      <c r="AI6" s="52">
        <v>0</v>
      </c>
      <c r="AJ6" s="51">
        <f>VLOOKUP(R6,$AE$21:$AH$41,4)</f>
        <v>20.000000000000007</v>
      </c>
      <c r="AK6" s="51">
        <v>1</v>
      </c>
      <c r="AL6" s="51">
        <v>1</v>
      </c>
      <c r="AM6" s="51">
        <v>1</v>
      </c>
      <c r="AN6" s="51">
        <v>1</v>
      </c>
      <c r="AO6" s="51">
        <v>0</v>
      </c>
    </row>
    <row r="7" spans="1:41" x14ac:dyDescent="0.25">
      <c r="A7" s="55" t="s">
        <v>23</v>
      </c>
      <c r="C7" s="46"/>
      <c r="F7" s="56" t="s">
        <v>48</v>
      </c>
      <c r="G7" s="57"/>
      <c r="H7" s="40"/>
      <c r="I7" s="57"/>
      <c r="J7" s="48">
        <v>2</v>
      </c>
      <c r="K7" s="48">
        <v>-6.2</v>
      </c>
      <c r="L7" s="49" t="s">
        <v>110</v>
      </c>
      <c r="M7" s="50" t="s">
        <v>65</v>
      </c>
      <c r="N7" s="51">
        <v>6.5</v>
      </c>
      <c r="O7" s="52">
        <v>17</v>
      </c>
      <c r="P7" s="52">
        <v>0</v>
      </c>
      <c r="Q7" s="51">
        <v>0</v>
      </c>
      <c r="R7" s="51">
        <f t="shared" ref="R7:R9" si="0">Q7-5</f>
        <v>-5</v>
      </c>
      <c r="S7" s="51">
        <v>0.8</v>
      </c>
      <c r="T7" s="51">
        <v>0</v>
      </c>
      <c r="U7" s="53">
        <v>1.4999999999999999E-2</v>
      </c>
      <c r="V7" s="51">
        <v>0</v>
      </c>
      <c r="W7" s="51">
        <v>0.5</v>
      </c>
      <c r="X7" s="51">
        <v>5000</v>
      </c>
      <c r="Y7" s="51">
        <v>0</v>
      </c>
      <c r="Z7" s="51" t="e">
        <f t="shared" ref="Z7:Z9" si="1">VLOOKUP(R7,$AE$21:$AF$41,2)</f>
        <v>#N/A</v>
      </c>
      <c r="AA7" s="54">
        <v>1</v>
      </c>
      <c r="AB7" s="48" t="e">
        <f t="shared" ref="AB7:AB9" si="2">VLOOKUP(R7,$AE$21:$AG$41,3)</f>
        <v>#N/A</v>
      </c>
      <c r="AC7" s="52">
        <v>400000</v>
      </c>
      <c r="AD7" s="52">
        <v>0</v>
      </c>
      <c r="AE7" s="52">
        <v>0.46</v>
      </c>
      <c r="AF7" s="52">
        <v>0</v>
      </c>
      <c r="AG7" s="52">
        <v>0</v>
      </c>
      <c r="AH7" s="52">
        <v>0</v>
      </c>
      <c r="AI7" s="52">
        <v>0</v>
      </c>
      <c r="AJ7" s="48" t="e">
        <f t="shared" ref="AJ7:AJ9" si="3">VLOOKUP(R7,$AE$21:$AH$41,4)</f>
        <v>#N/A</v>
      </c>
      <c r="AK7" s="51">
        <v>1</v>
      </c>
      <c r="AL7" s="51">
        <v>1</v>
      </c>
      <c r="AM7" s="51">
        <v>1</v>
      </c>
      <c r="AN7" s="51">
        <v>1</v>
      </c>
      <c r="AO7" s="51">
        <v>0</v>
      </c>
    </row>
    <row r="8" spans="1:41" x14ac:dyDescent="0.25">
      <c r="A8" s="33" t="s">
        <v>24</v>
      </c>
      <c r="B8" s="58">
        <v>0</v>
      </c>
      <c r="C8" s="46" t="s">
        <v>29</v>
      </c>
      <c r="F8" s="33" t="s">
        <v>49</v>
      </c>
      <c r="G8" s="59">
        <v>2161.6</v>
      </c>
      <c r="H8" s="46" t="s">
        <v>53</v>
      </c>
      <c r="J8" s="48">
        <v>3</v>
      </c>
      <c r="K8" s="48">
        <v>-17.5</v>
      </c>
      <c r="L8" s="49" t="s">
        <v>111</v>
      </c>
      <c r="M8" s="50" t="s">
        <v>64</v>
      </c>
      <c r="N8" s="51">
        <v>8.4</v>
      </c>
      <c r="O8" s="52">
        <v>0</v>
      </c>
      <c r="P8" s="52">
        <v>0</v>
      </c>
      <c r="Q8" s="51">
        <v>31.5</v>
      </c>
      <c r="R8" s="51">
        <f t="shared" si="0"/>
        <v>26.5</v>
      </c>
      <c r="S8" s="51">
        <v>0.8</v>
      </c>
      <c r="T8" s="51">
        <v>0</v>
      </c>
      <c r="U8" s="60">
        <v>0</v>
      </c>
      <c r="V8" s="51">
        <v>0</v>
      </c>
      <c r="W8" s="51">
        <v>0.5</v>
      </c>
      <c r="X8" s="51">
        <v>15000</v>
      </c>
      <c r="Y8" s="51">
        <v>0</v>
      </c>
      <c r="Z8" s="51">
        <f t="shared" si="1"/>
        <v>83.999999999999972</v>
      </c>
      <c r="AA8" s="54">
        <v>1</v>
      </c>
      <c r="AB8" s="51">
        <f t="shared" si="2"/>
        <v>5760</v>
      </c>
      <c r="AC8" s="52">
        <v>300000</v>
      </c>
      <c r="AD8" s="52">
        <v>0</v>
      </c>
      <c r="AE8" s="52">
        <v>0.46</v>
      </c>
      <c r="AF8" s="52">
        <v>0</v>
      </c>
      <c r="AG8" s="52">
        <v>0</v>
      </c>
      <c r="AH8" s="52">
        <v>0</v>
      </c>
      <c r="AI8" s="52">
        <v>0</v>
      </c>
      <c r="AJ8" s="51">
        <f t="shared" si="3"/>
        <v>24.000000000000007</v>
      </c>
      <c r="AK8" s="51">
        <v>1</v>
      </c>
      <c r="AL8" s="51">
        <v>1</v>
      </c>
      <c r="AM8" s="51">
        <v>1</v>
      </c>
      <c r="AN8" s="51">
        <v>1</v>
      </c>
      <c r="AO8" s="51">
        <v>0</v>
      </c>
    </row>
    <row r="9" spans="1:41" x14ac:dyDescent="0.25">
      <c r="A9" s="33" t="s">
        <v>68</v>
      </c>
      <c r="B9" s="58">
        <v>35.1</v>
      </c>
      <c r="C9" s="46" t="s">
        <v>28</v>
      </c>
      <c r="D9" s="33">
        <v>33</v>
      </c>
      <c r="F9" s="33" t="s">
        <v>96</v>
      </c>
      <c r="G9" s="59">
        <v>-198520</v>
      </c>
      <c r="H9" s="46" t="s">
        <v>54</v>
      </c>
      <c r="J9" s="48">
        <v>4</v>
      </c>
      <c r="K9" s="48">
        <v>-23.2</v>
      </c>
      <c r="L9" s="49" t="s">
        <v>109</v>
      </c>
      <c r="M9" s="50" t="s">
        <v>65</v>
      </c>
      <c r="N9" s="51">
        <v>9.1999999999999993</v>
      </c>
      <c r="O9" s="52">
        <v>120</v>
      </c>
      <c r="P9" s="52">
        <v>0</v>
      </c>
      <c r="Q9" s="51">
        <v>0</v>
      </c>
      <c r="R9" s="51">
        <f t="shared" si="0"/>
        <v>-5</v>
      </c>
      <c r="S9" s="51">
        <v>0.8</v>
      </c>
      <c r="T9" s="51">
        <v>0</v>
      </c>
      <c r="U9" s="53">
        <v>1.4E-2</v>
      </c>
      <c r="V9" s="51">
        <v>0</v>
      </c>
      <c r="W9" s="51">
        <v>0.5</v>
      </c>
      <c r="X9" s="51">
        <v>18000</v>
      </c>
      <c r="Y9" s="51">
        <v>0</v>
      </c>
      <c r="Z9" s="51" t="e">
        <f t="shared" si="1"/>
        <v>#N/A</v>
      </c>
      <c r="AA9" s="54">
        <v>1</v>
      </c>
      <c r="AB9" s="48" t="e">
        <f t="shared" si="2"/>
        <v>#N/A</v>
      </c>
      <c r="AC9" s="52">
        <v>400000</v>
      </c>
      <c r="AD9" s="52">
        <v>0</v>
      </c>
      <c r="AE9" s="52">
        <v>0.46</v>
      </c>
      <c r="AF9" s="52">
        <v>0</v>
      </c>
      <c r="AG9" s="52">
        <v>0</v>
      </c>
      <c r="AH9" s="52">
        <v>0</v>
      </c>
      <c r="AI9" s="52">
        <v>0</v>
      </c>
      <c r="AJ9" s="48" t="e">
        <f t="shared" si="3"/>
        <v>#N/A</v>
      </c>
      <c r="AK9" s="51">
        <v>1</v>
      </c>
      <c r="AL9" s="51">
        <v>1</v>
      </c>
      <c r="AM9" s="51">
        <v>1</v>
      </c>
      <c r="AN9" s="51">
        <v>1</v>
      </c>
      <c r="AO9" s="51">
        <v>0</v>
      </c>
    </row>
    <row r="10" spans="1:41" s="57" customFormat="1" x14ac:dyDescent="0.25">
      <c r="A10" s="57" t="s">
        <v>69</v>
      </c>
      <c r="B10" s="61">
        <v>35.1</v>
      </c>
      <c r="C10" s="46" t="s">
        <v>28</v>
      </c>
      <c r="D10" s="57">
        <v>60</v>
      </c>
      <c r="F10" s="33" t="s">
        <v>51</v>
      </c>
      <c r="G10" s="62">
        <v>4720</v>
      </c>
      <c r="H10" s="46" t="s">
        <v>53</v>
      </c>
      <c r="I10" s="33"/>
      <c r="J10" s="48"/>
      <c r="K10" s="48"/>
      <c r="L10" s="49"/>
      <c r="M10" s="50"/>
      <c r="N10" s="51"/>
      <c r="O10" s="52"/>
      <c r="P10" s="52"/>
      <c r="Q10" s="51"/>
      <c r="R10" s="51"/>
      <c r="S10" s="51"/>
      <c r="T10" s="51"/>
      <c r="U10" s="60"/>
      <c r="V10" s="51"/>
      <c r="W10" s="51"/>
      <c r="X10" s="51"/>
      <c r="Y10" s="51"/>
      <c r="Z10" s="51"/>
      <c r="AA10" s="54"/>
      <c r="AB10" s="51"/>
      <c r="AC10" s="52"/>
      <c r="AD10" s="52"/>
      <c r="AE10" s="52"/>
      <c r="AF10" s="52"/>
      <c r="AG10" s="52"/>
      <c r="AH10" s="52"/>
      <c r="AI10" s="52"/>
      <c r="AJ10" s="51"/>
      <c r="AK10" s="51"/>
      <c r="AL10" s="51"/>
      <c r="AM10" s="51"/>
      <c r="AN10" s="51"/>
      <c r="AO10" s="51"/>
    </row>
    <row r="11" spans="1:41" x14ac:dyDescent="0.25">
      <c r="A11" s="33" t="s">
        <v>70</v>
      </c>
      <c r="B11" s="58">
        <v>1</v>
      </c>
      <c r="C11" s="46" t="s">
        <v>28</v>
      </c>
      <c r="F11" s="33" t="s">
        <v>52</v>
      </c>
      <c r="G11" s="62">
        <v>0</v>
      </c>
      <c r="H11" s="46" t="s">
        <v>53</v>
      </c>
      <c r="J11" s="51"/>
      <c r="K11" s="51"/>
      <c r="L11" s="63"/>
      <c r="M11" s="64"/>
      <c r="N11" s="51"/>
      <c r="O11" s="52"/>
      <c r="P11" s="52"/>
      <c r="Q11" s="51"/>
      <c r="R11" s="51"/>
      <c r="S11" s="51"/>
      <c r="T11" s="51"/>
      <c r="U11" s="52"/>
      <c r="V11" s="51"/>
      <c r="W11" s="51"/>
      <c r="X11" s="51"/>
      <c r="Y11" s="51"/>
      <c r="Z11" s="51"/>
      <c r="AA11" s="52"/>
      <c r="AB11" s="51"/>
      <c r="AC11" s="52"/>
      <c r="AD11" s="52"/>
      <c r="AE11" s="52"/>
      <c r="AF11" s="52"/>
      <c r="AG11" s="52"/>
      <c r="AH11" s="52"/>
      <c r="AI11" s="52"/>
      <c r="AJ11" s="51"/>
      <c r="AK11" s="51"/>
      <c r="AL11" s="51"/>
      <c r="AM11" s="51"/>
      <c r="AN11" s="51"/>
    </row>
    <row r="12" spans="1:41" x14ac:dyDescent="0.25">
      <c r="A12" s="33" t="s">
        <v>74</v>
      </c>
      <c r="B12" s="47">
        <v>5.5</v>
      </c>
      <c r="C12" s="46" t="s">
        <v>28</v>
      </c>
      <c r="E12" s="62"/>
      <c r="F12" s="57" t="s">
        <v>97</v>
      </c>
      <c r="G12" s="61">
        <v>0</v>
      </c>
      <c r="H12" s="46" t="s">
        <v>53</v>
      </c>
      <c r="I12" s="57"/>
      <c r="J12" s="51"/>
      <c r="K12" s="51"/>
      <c r="L12" s="63"/>
      <c r="M12" s="64"/>
      <c r="N12" s="51"/>
      <c r="O12" s="52"/>
      <c r="P12" s="52"/>
      <c r="Q12" s="51"/>
      <c r="R12" s="51"/>
      <c r="S12" s="51"/>
      <c r="T12" s="51"/>
      <c r="U12" s="52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2"/>
      <c r="AI12" s="52"/>
      <c r="AJ12" s="51"/>
      <c r="AK12" s="51"/>
      <c r="AL12" s="51"/>
      <c r="AM12" s="51"/>
      <c r="AN12" s="51"/>
    </row>
    <row r="13" spans="1:41" x14ac:dyDescent="0.25">
      <c r="A13" s="33" t="s">
        <v>42</v>
      </c>
      <c r="B13" s="58">
        <v>78</v>
      </c>
      <c r="C13" s="46" t="s">
        <v>46</v>
      </c>
      <c r="E13" s="62"/>
      <c r="F13" s="55" t="s">
        <v>55</v>
      </c>
      <c r="J13" s="51"/>
      <c r="K13" s="51"/>
      <c r="L13" s="63"/>
      <c r="M13" s="64"/>
      <c r="N13" s="51"/>
      <c r="O13" s="52"/>
      <c r="P13" s="52"/>
      <c r="Q13" s="51"/>
      <c r="R13" s="51"/>
      <c r="S13" s="51"/>
      <c r="T13" s="51"/>
      <c r="U13" s="52"/>
      <c r="V13" s="51"/>
      <c r="W13" s="51"/>
      <c r="X13" s="51"/>
      <c r="Y13" s="51"/>
      <c r="Z13" s="51"/>
      <c r="AA13" s="52"/>
      <c r="AB13" s="51"/>
      <c r="AC13" s="52"/>
      <c r="AD13" s="52"/>
      <c r="AE13" s="52"/>
      <c r="AF13" s="52"/>
      <c r="AG13" s="52"/>
      <c r="AH13" s="52"/>
      <c r="AI13" s="52"/>
      <c r="AJ13" s="51"/>
      <c r="AK13" s="51"/>
      <c r="AL13" s="51"/>
      <c r="AM13" s="51"/>
      <c r="AN13" s="51"/>
    </row>
    <row r="14" spans="1:41" x14ac:dyDescent="0.25">
      <c r="A14" s="33" t="s">
        <v>43</v>
      </c>
      <c r="B14" s="62">
        <v>355000</v>
      </c>
      <c r="C14" s="46" t="s">
        <v>47</v>
      </c>
      <c r="F14" s="33" t="s">
        <v>56</v>
      </c>
      <c r="G14" s="65" t="s">
        <v>57</v>
      </c>
      <c r="H14" s="46" t="s">
        <v>63</v>
      </c>
      <c r="J14" s="48"/>
      <c r="K14" s="48"/>
      <c r="L14" s="49"/>
      <c r="M14" s="50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48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1" x14ac:dyDescent="0.25">
      <c r="A15" s="33" t="s">
        <v>44</v>
      </c>
      <c r="B15" s="66">
        <v>207000000</v>
      </c>
      <c r="C15" s="46" t="s">
        <v>47</v>
      </c>
      <c r="J15" s="48"/>
      <c r="K15" s="48"/>
      <c r="M15" s="50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48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1" x14ac:dyDescent="0.25">
      <c r="A16" s="33" t="s">
        <v>45</v>
      </c>
      <c r="B16" s="66">
        <v>79000000</v>
      </c>
      <c r="C16" s="46" t="s">
        <v>47</v>
      </c>
      <c r="D16" s="67"/>
      <c r="E16" s="67"/>
      <c r="I16" s="57"/>
      <c r="J16" s="48"/>
      <c r="K16" s="48"/>
      <c r="M16" s="50" t="s">
        <v>94</v>
      </c>
      <c r="N16" s="48"/>
      <c r="O16" s="68"/>
      <c r="P16" s="48"/>
      <c r="Q16" s="48"/>
      <c r="R16" s="6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s="57" customFormat="1" x14ac:dyDescent="0.25">
      <c r="A17" s="33" t="s">
        <v>98</v>
      </c>
      <c r="B17" s="58">
        <v>0.53</v>
      </c>
      <c r="C17" s="46"/>
      <c r="D17" s="39"/>
      <c r="E17" s="39"/>
      <c r="J17" s="48"/>
      <c r="K17" s="48"/>
      <c r="L17" s="33"/>
      <c r="M17" s="50" t="s">
        <v>94</v>
      </c>
      <c r="N17" s="48"/>
      <c r="O17" s="68"/>
      <c r="P17" s="48"/>
      <c r="Q17" s="48"/>
      <c r="R17" s="69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30" x14ac:dyDescent="0.25">
      <c r="A18" s="35" t="s">
        <v>25</v>
      </c>
      <c r="B18" s="70" t="s">
        <v>26</v>
      </c>
      <c r="C18" s="70" t="s">
        <v>27</v>
      </c>
      <c r="D18" s="71"/>
      <c r="E18" s="71"/>
      <c r="J18" s="48"/>
      <c r="L18" s="49"/>
      <c r="M18" s="50" t="s">
        <v>94</v>
      </c>
      <c r="N18" s="48"/>
      <c r="O18" s="68"/>
      <c r="P18" s="48"/>
      <c r="Q18" s="48"/>
      <c r="R18" s="69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</row>
    <row r="19" spans="1:40" x14ac:dyDescent="0.25">
      <c r="A19" s="39" t="s">
        <v>38</v>
      </c>
      <c r="B19" s="39" t="s">
        <v>30</v>
      </c>
      <c r="C19" s="39" t="s">
        <v>59</v>
      </c>
      <c r="D19" s="44"/>
      <c r="E19" s="35"/>
      <c r="L19" s="49"/>
      <c r="M19" s="50" t="s">
        <v>94</v>
      </c>
      <c r="N19" s="48"/>
      <c r="O19" s="51"/>
      <c r="P19" s="48"/>
      <c r="Q19" s="48"/>
      <c r="R19" s="6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  <row r="20" spans="1:40" x14ac:dyDescent="0.25">
      <c r="A20" s="71">
        <v>1</v>
      </c>
      <c r="B20" s="71">
        <v>0</v>
      </c>
      <c r="C20" s="72">
        <v>0.09</v>
      </c>
      <c r="D20" s="44"/>
      <c r="L20" s="49"/>
      <c r="M20" s="50" t="s">
        <v>94</v>
      </c>
      <c r="N20" s="48"/>
      <c r="O20" s="51"/>
      <c r="P20" s="48"/>
      <c r="Q20" s="48"/>
      <c r="R20" s="6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33" t="s">
        <v>99</v>
      </c>
      <c r="AF20" s="33" t="s">
        <v>100</v>
      </c>
      <c r="AG20" s="33" t="s">
        <v>101</v>
      </c>
      <c r="AI20" s="48"/>
      <c r="AJ20" s="48"/>
      <c r="AK20" s="48"/>
      <c r="AL20" s="48"/>
      <c r="AM20" s="48"/>
      <c r="AN20" s="48"/>
    </row>
    <row r="21" spans="1:40" x14ac:dyDescent="0.25">
      <c r="A21" s="71"/>
      <c r="B21" s="71"/>
      <c r="C21" s="71"/>
      <c r="D21" s="44"/>
      <c r="L21" s="49"/>
      <c r="M21" s="50" t="s">
        <v>94</v>
      </c>
      <c r="N21" s="48"/>
      <c r="O21" s="51"/>
      <c r="P21" s="48"/>
      <c r="Q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69"/>
      <c r="AE21" s="33">
        <v>15</v>
      </c>
      <c r="AF21" s="33">
        <v>48</v>
      </c>
      <c r="AG21" s="33">
        <v>1900</v>
      </c>
      <c r="AH21" s="33">
        <v>8</v>
      </c>
      <c r="AI21" s="48"/>
      <c r="AJ21" s="48"/>
      <c r="AK21" s="48"/>
      <c r="AL21" s="48"/>
      <c r="AM21" s="48"/>
      <c r="AN21" s="48"/>
    </row>
    <row r="22" spans="1:40" x14ac:dyDescent="0.25">
      <c r="A22" s="48"/>
      <c r="B22" s="48"/>
      <c r="C22" s="48"/>
      <c r="D22" s="35"/>
      <c r="L22" s="49"/>
      <c r="M22" s="50" t="s">
        <v>94</v>
      </c>
      <c r="N22" s="48"/>
      <c r="O22" s="51"/>
      <c r="P22" s="48"/>
      <c r="Q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69"/>
      <c r="AE22" s="33">
        <v>16</v>
      </c>
      <c r="AF22" s="33">
        <f>AF21+3.8</f>
        <v>51.8</v>
      </c>
      <c r="AG22" s="33">
        <f>AG21+200</f>
        <v>2100</v>
      </c>
      <c r="AH22" s="33">
        <f>AH21+0.8</f>
        <v>8.8000000000000007</v>
      </c>
      <c r="AI22" s="48"/>
      <c r="AJ22" s="48"/>
      <c r="AK22" s="48"/>
      <c r="AL22" s="48"/>
      <c r="AM22" s="48"/>
      <c r="AN22" s="48"/>
    </row>
    <row r="23" spans="1:40" x14ac:dyDescent="0.25">
      <c r="A23" s="48"/>
      <c r="B23" s="48"/>
      <c r="C23" s="48"/>
      <c r="D23" s="35"/>
      <c r="L23" s="49"/>
      <c r="M23" s="50" t="s">
        <v>94</v>
      </c>
      <c r="N23" s="48"/>
      <c r="O23" s="51"/>
      <c r="P23" s="48"/>
      <c r="Q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9"/>
      <c r="AE23" s="33">
        <v>17</v>
      </c>
      <c r="AF23" s="33">
        <f t="shared" ref="AF23:AF26" si="4">AF22+3.8</f>
        <v>55.599999999999994</v>
      </c>
      <c r="AG23" s="33">
        <f t="shared" ref="AG23:AG25" si="5">AG22+200</f>
        <v>2300</v>
      </c>
      <c r="AH23" s="33">
        <f t="shared" ref="AH23:AH26" si="6">AH22+0.8</f>
        <v>9.6000000000000014</v>
      </c>
      <c r="AI23" s="48"/>
      <c r="AJ23" s="48"/>
      <c r="AK23" s="48"/>
      <c r="AL23" s="48"/>
      <c r="AM23" s="48"/>
      <c r="AN23" s="48"/>
    </row>
    <row r="24" spans="1:40" x14ac:dyDescent="0.25">
      <c r="A24" s="44"/>
      <c r="B24" s="44"/>
      <c r="C24" s="44"/>
      <c r="D24" s="44"/>
      <c r="L24" s="49"/>
      <c r="M24" s="50" t="s">
        <v>94</v>
      </c>
      <c r="N24" s="48"/>
      <c r="O24" s="51"/>
      <c r="P24" s="48"/>
      <c r="Q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9"/>
      <c r="AE24" s="33">
        <v>18</v>
      </c>
      <c r="AF24" s="33">
        <f t="shared" si="4"/>
        <v>59.399999999999991</v>
      </c>
      <c r="AG24" s="33">
        <f t="shared" si="5"/>
        <v>2500</v>
      </c>
      <c r="AH24" s="33">
        <f t="shared" si="6"/>
        <v>10.400000000000002</v>
      </c>
      <c r="AI24" s="48"/>
      <c r="AJ24" s="48"/>
      <c r="AK24" s="48"/>
      <c r="AL24" s="48"/>
      <c r="AM24" s="48"/>
      <c r="AN24" s="48"/>
    </row>
    <row r="25" spans="1:40" x14ac:dyDescent="0.25">
      <c r="A25" s="44"/>
      <c r="B25" s="44"/>
      <c r="C25" s="44"/>
      <c r="D25" s="44"/>
      <c r="L25" s="49"/>
      <c r="M25" s="50" t="s">
        <v>94</v>
      </c>
      <c r="N25" s="48"/>
      <c r="O25" s="51"/>
      <c r="P25" s="48"/>
      <c r="Q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69"/>
      <c r="AE25" s="33">
        <v>19</v>
      </c>
      <c r="AF25" s="33">
        <f t="shared" si="4"/>
        <v>63.199999999999989</v>
      </c>
      <c r="AG25" s="33">
        <f t="shared" si="5"/>
        <v>2700</v>
      </c>
      <c r="AH25" s="33">
        <f t="shared" si="6"/>
        <v>11.200000000000003</v>
      </c>
      <c r="AI25" s="48"/>
      <c r="AJ25" s="48"/>
      <c r="AK25" s="48"/>
      <c r="AL25" s="48"/>
      <c r="AM25" s="48"/>
      <c r="AN25" s="48"/>
    </row>
    <row r="26" spans="1:40" x14ac:dyDescent="0.25">
      <c r="A26" s="44"/>
      <c r="B26" s="44"/>
      <c r="C26" s="44"/>
      <c r="D26" s="44"/>
      <c r="L26" s="49"/>
      <c r="M26" s="50" t="s">
        <v>94</v>
      </c>
      <c r="N26" s="48"/>
      <c r="O26" s="51"/>
      <c r="P26" s="48"/>
      <c r="Q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69"/>
      <c r="AE26" s="33">
        <v>20</v>
      </c>
      <c r="AF26" s="33">
        <f t="shared" si="4"/>
        <v>66.999999999999986</v>
      </c>
      <c r="AG26" s="33">
        <f>AG25+200</f>
        <v>2900</v>
      </c>
      <c r="AH26" s="33">
        <f t="shared" si="6"/>
        <v>12.000000000000004</v>
      </c>
      <c r="AI26" s="48"/>
      <c r="AJ26" s="48"/>
      <c r="AK26" s="48"/>
      <c r="AL26" s="48"/>
      <c r="AM26" s="48"/>
      <c r="AN26" s="48"/>
    </row>
    <row r="27" spans="1:40" x14ac:dyDescent="0.25">
      <c r="A27" s="44"/>
      <c r="B27" s="44"/>
      <c r="C27" s="44"/>
      <c r="D27" s="44"/>
      <c r="L27" s="49"/>
      <c r="M27" s="50" t="s">
        <v>94</v>
      </c>
      <c r="N27" s="48"/>
      <c r="O27" s="51"/>
      <c r="P27" s="48"/>
      <c r="Q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9"/>
      <c r="AE27" s="33">
        <v>21</v>
      </c>
      <c r="AF27" s="33">
        <f>AF26+2.8</f>
        <v>69.799999999999983</v>
      </c>
      <c r="AG27" s="33">
        <f>AG26+380</f>
        <v>3280</v>
      </c>
      <c r="AH27" s="33">
        <f>AH26+1.6</f>
        <v>13.600000000000003</v>
      </c>
      <c r="AI27" s="48"/>
      <c r="AJ27" s="48"/>
      <c r="AK27" s="48"/>
      <c r="AL27" s="48"/>
      <c r="AM27" s="48"/>
      <c r="AN27" s="48"/>
    </row>
    <row r="28" spans="1:40" x14ac:dyDescent="0.25">
      <c r="A28" s="44"/>
      <c r="B28" s="44"/>
      <c r="C28" s="44"/>
      <c r="D28" s="44"/>
      <c r="L28" s="49"/>
      <c r="M28" s="50" t="s">
        <v>94</v>
      </c>
      <c r="N28" s="48"/>
      <c r="O28" s="51"/>
      <c r="P28" s="48"/>
      <c r="Q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69"/>
      <c r="AE28" s="33">
        <v>22</v>
      </c>
      <c r="AF28" s="33">
        <f t="shared" ref="AF28:AF31" si="7">AF27+2.8</f>
        <v>72.59999999999998</v>
      </c>
      <c r="AG28" s="33">
        <f t="shared" ref="AG28:AG30" si="8">AG27+380</f>
        <v>3660</v>
      </c>
      <c r="AH28" s="33">
        <f t="shared" ref="AH28:AH31" si="9">AH27+1.6</f>
        <v>15.200000000000003</v>
      </c>
      <c r="AI28" s="48"/>
      <c r="AJ28" s="48"/>
      <c r="AK28" s="48"/>
      <c r="AL28" s="48"/>
      <c r="AM28" s="48"/>
      <c r="AN28" s="48"/>
    </row>
    <row r="29" spans="1:40" x14ac:dyDescent="0.25">
      <c r="A29" s="44"/>
      <c r="B29" s="44"/>
      <c r="C29" s="44"/>
      <c r="D29" s="44"/>
      <c r="L29" s="49"/>
      <c r="M29" s="50" t="s">
        <v>94</v>
      </c>
      <c r="N29" s="48"/>
      <c r="O29" s="68"/>
      <c r="P29" s="48"/>
      <c r="Q29" s="48"/>
      <c r="R29" s="69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33">
        <v>23</v>
      </c>
      <c r="AF29" s="33">
        <f t="shared" si="7"/>
        <v>75.399999999999977</v>
      </c>
      <c r="AG29" s="33">
        <f t="shared" si="8"/>
        <v>4040</v>
      </c>
      <c r="AH29" s="33">
        <f t="shared" si="9"/>
        <v>16.800000000000004</v>
      </c>
      <c r="AI29" s="48"/>
      <c r="AJ29" s="48"/>
      <c r="AK29" s="48"/>
      <c r="AL29" s="48"/>
      <c r="AM29" s="48"/>
      <c r="AN29" s="48"/>
    </row>
    <row r="30" spans="1:40" x14ac:dyDescent="0.25">
      <c r="A30" s="44"/>
      <c r="B30" s="44"/>
      <c r="C30" s="44"/>
      <c r="D30" s="44"/>
      <c r="L30" s="49"/>
      <c r="M30" s="50" t="s">
        <v>94</v>
      </c>
      <c r="N30" s="48"/>
      <c r="O30" s="68"/>
      <c r="P30" s="48"/>
      <c r="Q30" s="48"/>
      <c r="R30" s="6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33">
        <v>24</v>
      </c>
      <c r="AF30" s="33">
        <f t="shared" si="7"/>
        <v>78.199999999999974</v>
      </c>
      <c r="AG30" s="33">
        <f t="shared" si="8"/>
        <v>4420</v>
      </c>
      <c r="AH30" s="33">
        <f t="shared" si="9"/>
        <v>18.400000000000006</v>
      </c>
      <c r="AI30" s="48"/>
      <c r="AJ30" s="48"/>
      <c r="AK30" s="48"/>
      <c r="AL30" s="48"/>
      <c r="AM30" s="48"/>
      <c r="AN30" s="48"/>
    </row>
    <row r="31" spans="1:40" x14ac:dyDescent="0.25">
      <c r="A31" s="44"/>
      <c r="B31" s="44"/>
      <c r="C31" s="44"/>
      <c r="D31" s="44"/>
      <c r="L31" s="49"/>
      <c r="M31" s="50" t="s">
        <v>94</v>
      </c>
      <c r="N31" s="48"/>
      <c r="O31" s="68"/>
      <c r="P31" s="48"/>
      <c r="Q31" s="48"/>
      <c r="R31" s="6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33">
        <v>25</v>
      </c>
      <c r="AF31" s="33">
        <f t="shared" si="7"/>
        <v>80.999999999999972</v>
      </c>
      <c r="AG31" s="33">
        <v>4800</v>
      </c>
      <c r="AH31" s="33">
        <f t="shared" si="9"/>
        <v>20.000000000000007</v>
      </c>
      <c r="AI31" s="48"/>
      <c r="AJ31" s="48"/>
      <c r="AK31" s="48"/>
      <c r="AL31" s="48"/>
      <c r="AM31" s="48"/>
      <c r="AN31" s="48"/>
    </row>
    <row r="32" spans="1:40" x14ac:dyDescent="0.25">
      <c r="L32" s="49"/>
      <c r="M32" s="50" t="s">
        <v>94</v>
      </c>
      <c r="N32" s="48"/>
      <c r="O32" s="68"/>
      <c r="P32" s="48"/>
      <c r="Q32" s="48"/>
      <c r="R32" s="69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33">
        <v>26</v>
      </c>
      <c r="AF32" s="33">
        <f>AF31+3</f>
        <v>83.999999999999972</v>
      </c>
      <c r="AG32" s="33">
        <f>AG31+960</f>
        <v>5760</v>
      </c>
      <c r="AH32" s="33">
        <f>AH31+4</f>
        <v>24.000000000000007</v>
      </c>
      <c r="AI32" s="48"/>
      <c r="AJ32" s="48"/>
      <c r="AK32" s="48"/>
      <c r="AL32" s="48"/>
      <c r="AM32" s="48"/>
      <c r="AN32" s="48"/>
    </row>
    <row r="33" spans="12:40" x14ac:dyDescent="0.25">
      <c r="L33" s="49"/>
      <c r="M33" s="50" t="s">
        <v>94</v>
      </c>
      <c r="N33" s="48"/>
      <c r="O33" s="68"/>
      <c r="P33" s="48"/>
      <c r="Q33" s="48"/>
      <c r="R33" s="69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33">
        <v>27</v>
      </c>
      <c r="AF33" s="33">
        <f t="shared" ref="AF33:AF36" si="10">AF32+3</f>
        <v>86.999999999999972</v>
      </c>
      <c r="AG33" s="33">
        <f t="shared" ref="AG33:AG36" si="11">AG32+960</f>
        <v>6720</v>
      </c>
      <c r="AH33" s="33">
        <f t="shared" ref="AH33:AH36" si="12">AH32+4</f>
        <v>28.000000000000007</v>
      </c>
      <c r="AI33" s="48"/>
      <c r="AJ33" s="48"/>
      <c r="AK33" s="48"/>
      <c r="AL33" s="48"/>
      <c r="AM33" s="48"/>
      <c r="AN33" s="48"/>
    </row>
    <row r="34" spans="12:40" x14ac:dyDescent="0.25">
      <c r="L34" s="49"/>
      <c r="M34" s="50" t="s">
        <v>94</v>
      </c>
      <c r="N34" s="48"/>
      <c r="O34" s="68"/>
      <c r="P34" s="48"/>
      <c r="Q34" s="48"/>
      <c r="R34" s="6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33">
        <v>28</v>
      </c>
      <c r="AF34" s="33">
        <f t="shared" si="10"/>
        <v>89.999999999999972</v>
      </c>
      <c r="AG34" s="33">
        <f t="shared" si="11"/>
        <v>7680</v>
      </c>
      <c r="AH34" s="33">
        <f t="shared" si="12"/>
        <v>32.000000000000007</v>
      </c>
      <c r="AI34" s="48"/>
      <c r="AJ34" s="48"/>
      <c r="AK34" s="48"/>
      <c r="AL34" s="48"/>
      <c r="AM34" s="48"/>
      <c r="AN34" s="48"/>
    </row>
    <row r="35" spans="12:40" x14ac:dyDescent="0.25">
      <c r="L35" s="49"/>
      <c r="M35" s="50" t="s">
        <v>94</v>
      </c>
      <c r="N35" s="48"/>
      <c r="O35" s="68"/>
      <c r="P35" s="48"/>
      <c r="Q35" s="48"/>
      <c r="R35" s="6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33">
        <v>29</v>
      </c>
      <c r="AF35" s="33">
        <f t="shared" si="10"/>
        <v>92.999999999999972</v>
      </c>
      <c r="AG35" s="33">
        <f t="shared" si="11"/>
        <v>8640</v>
      </c>
      <c r="AH35" s="33">
        <f t="shared" si="12"/>
        <v>36.000000000000007</v>
      </c>
      <c r="AI35" s="48"/>
      <c r="AJ35" s="48"/>
      <c r="AK35" s="48"/>
      <c r="AL35" s="48"/>
      <c r="AM35" s="48"/>
      <c r="AN35" s="48"/>
    </row>
    <row r="36" spans="12:40" x14ac:dyDescent="0.25">
      <c r="L36" s="49"/>
      <c r="M36" s="50" t="s">
        <v>94</v>
      </c>
      <c r="N36" s="48"/>
      <c r="O36" s="68"/>
      <c r="P36" s="48"/>
      <c r="Q36" s="48"/>
      <c r="R36" s="69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33">
        <v>30</v>
      </c>
      <c r="AF36" s="33">
        <f t="shared" si="10"/>
        <v>95.999999999999972</v>
      </c>
      <c r="AG36" s="33">
        <f t="shared" si="11"/>
        <v>9600</v>
      </c>
      <c r="AH36" s="33">
        <f t="shared" si="12"/>
        <v>40.000000000000007</v>
      </c>
      <c r="AI36" s="48"/>
      <c r="AJ36" s="48"/>
      <c r="AK36" s="48"/>
      <c r="AL36" s="48"/>
      <c r="AM36" s="48"/>
      <c r="AN36" s="48"/>
    </row>
    <row r="37" spans="12:40" x14ac:dyDescent="0.25">
      <c r="L37" s="49"/>
      <c r="AE37" s="33">
        <v>31</v>
      </c>
      <c r="AF37" s="33">
        <f>AF36+3.8</f>
        <v>99.799999999999969</v>
      </c>
      <c r="AG37" s="33">
        <f>AG36+480</f>
        <v>10080</v>
      </c>
      <c r="AH37" s="33">
        <f>AH36+2</f>
        <v>42.000000000000007</v>
      </c>
    </row>
    <row r="38" spans="12:40" x14ac:dyDescent="0.25">
      <c r="L38" s="49"/>
      <c r="AE38" s="33">
        <v>32</v>
      </c>
      <c r="AF38" s="33">
        <f t="shared" ref="AF38:AF41" si="13">AF37+3.8</f>
        <v>103.59999999999997</v>
      </c>
      <c r="AG38" s="33">
        <f t="shared" ref="AG38:AG41" si="14">AG37+480</f>
        <v>10560</v>
      </c>
      <c r="AH38" s="33">
        <f t="shared" ref="AH38:AH41" si="15">AH37+2</f>
        <v>44.000000000000007</v>
      </c>
    </row>
    <row r="39" spans="12:40" x14ac:dyDescent="0.25">
      <c r="L39" s="49"/>
      <c r="AE39" s="33">
        <v>33</v>
      </c>
      <c r="AF39" s="33">
        <f t="shared" si="13"/>
        <v>107.39999999999996</v>
      </c>
      <c r="AG39" s="33">
        <f t="shared" si="14"/>
        <v>11040</v>
      </c>
      <c r="AH39" s="33">
        <f t="shared" si="15"/>
        <v>46.000000000000007</v>
      </c>
    </row>
    <row r="40" spans="12:40" x14ac:dyDescent="0.25">
      <c r="L40" s="49"/>
      <c r="AE40" s="33">
        <v>34</v>
      </c>
      <c r="AF40" s="33">
        <f t="shared" si="13"/>
        <v>111.19999999999996</v>
      </c>
      <c r="AG40" s="33">
        <f t="shared" si="14"/>
        <v>11520</v>
      </c>
      <c r="AH40" s="33">
        <f t="shared" si="15"/>
        <v>48.000000000000007</v>
      </c>
    </row>
    <row r="41" spans="12:40" x14ac:dyDescent="0.25">
      <c r="L41" s="49"/>
      <c r="AE41" s="33">
        <v>35</v>
      </c>
      <c r="AF41" s="33">
        <f t="shared" si="13"/>
        <v>114.99999999999996</v>
      </c>
      <c r="AG41" s="33">
        <f t="shared" si="14"/>
        <v>12000</v>
      </c>
      <c r="AH41" s="33">
        <f t="shared" si="15"/>
        <v>50.000000000000007</v>
      </c>
    </row>
    <row r="42" spans="12:40" x14ac:dyDescent="0.25">
      <c r="L42" s="49"/>
      <c r="AE42" s="33">
        <v>36</v>
      </c>
    </row>
    <row r="43" spans="12:40" x14ac:dyDescent="0.25">
      <c r="L43" s="49"/>
      <c r="AE43" s="33">
        <v>37</v>
      </c>
    </row>
    <row r="44" spans="12:40" x14ac:dyDescent="0.25">
      <c r="L44" s="49"/>
    </row>
    <row r="45" spans="12:40" x14ac:dyDescent="0.25">
      <c r="L45" s="49"/>
    </row>
    <row r="46" spans="12:40" x14ac:dyDescent="0.25">
      <c r="L46" s="49"/>
    </row>
    <row r="47" spans="12:40" x14ac:dyDescent="0.25">
      <c r="L47" s="49"/>
    </row>
    <row r="48" spans="12:40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N14:N15 AM6:AN15 Q14:Q15 AA12">
    <cfRule type="expression" dxfId="2481" priority="110">
      <formula>$L6="API sand"</formula>
    </cfRule>
  </conditionalFormatting>
  <conditionalFormatting sqref="N14:N15 AK6:AL15 R16:S20 R29:S36 S21:S28 AD21:AD28 AJ7 AB7 AB9 AB11:AB35 AJ11:AJ13 AJ9">
    <cfRule type="expression" dxfId="2480" priority="109">
      <formula>$M6="API sand"</formula>
    </cfRule>
  </conditionalFormatting>
  <conditionalFormatting sqref="AK6:AL15 N14:N15 R16:T20 R29:T36 S21:T28 AD21:AD28 AJ7 AB7 AB9 AB11:AB35 AJ11:AJ13 AJ9">
    <cfRule type="expression" dxfId="2479" priority="108">
      <formula>$M6="API clay"</formula>
    </cfRule>
  </conditionalFormatting>
  <conditionalFormatting sqref="AM6:AN15">
    <cfRule type="expression" dxfId="2478" priority="105">
      <formula>$L6="Stiff clay w/o free water"</formula>
    </cfRule>
    <cfRule type="expression" dxfId="2477" priority="107">
      <formula>$L6="API clay"</formula>
    </cfRule>
  </conditionalFormatting>
  <conditionalFormatting sqref="AM6:AN15">
    <cfRule type="expression" dxfId="2476" priority="106">
      <formula>$L6="Kirsch soft clay"</formula>
    </cfRule>
  </conditionalFormatting>
  <conditionalFormatting sqref="AM6:AN15">
    <cfRule type="expression" dxfId="2475" priority="104">
      <formula>$L6="Kirsch stiff clay"</formula>
    </cfRule>
  </conditionalFormatting>
  <conditionalFormatting sqref="N14:N15 AM6:AN15 Q14:Q15 AA12">
    <cfRule type="expression" dxfId="2474" priority="103">
      <formula>$L6="Kirsch sand"</formula>
    </cfRule>
  </conditionalFormatting>
  <conditionalFormatting sqref="N14:N15 AC14:AD15 AM6:AN15">
    <cfRule type="expression" dxfId="2473" priority="102">
      <formula>$L6="Modified Weak rock"</formula>
    </cfRule>
  </conditionalFormatting>
  <conditionalFormatting sqref="AM6:AN15">
    <cfRule type="expression" dxfId="2472" priority="101">
      <formula>$L6="Reese stiff clay"</formula>
    </cfRule>
  </conditionalFormatting>
  <conditionalFormatting sqref="N16:N36 Q16:Q36 AM16:AN36">
    <cfRule type="expression" dxfId="2471" priority="100">
      <formula>$L16="API sand"</formula>
    </cfRule>
  </conditionalFormatting>
  <conditionalFormatting sqref="N16:N36 Z16:Z36 AB36 AJ16:AL36">
    <cfRule type="expression" dxfId="2470" priority="99">
      <formula>$M16="API sand"</formula>
    </cfRule>
  </conditionalFormatting>
  <conditionalFormatting sqref="Z36:AB36 AK16:AL36 N16:N36 Z16:AA35">
    <cfRule type="expression" dxfId="2469" priority="98">
      <formula>$M16="API clay"</formula>
    </cfRule>
  </conditionalFormatting>
  <conditionalFormatting sqref="N16:P18 U16:W36 AM16:AN36 N29:P36 N19:N28 P19:P28">
    <cfRule type="expression" dxfId="2468" priority="95">
      <formula>$L16="Stiff clay w/o free water"</formula>
    </cfRule>
    <cfRule type="expression" dxfId="2467" priority="97">
      <formula>$L16="API clay"</formula>
    </cfRule>
  </conditionalFormatting>
  <conditionalFormatting sqref="N16:P18 U16:Y36 AM16:AN36 N29:P36 N19:N28 P19:P28">
    <cfRule type="expression" dxfId="2466" priority="96">
      <formula>$L16="Kirsch soft clay"</formula>
    </cfRule>
  </conditionalFormatting>
  <conditionalFormatting sqref="N16:P18 AM16:AN36 U16:Y36 N29:P36 N19:N28 P19:P28">
    <cfRule type="expression" dxfId="2465" priority="94">
      <formula>$L16="Kirsch stiff clay"</formula>
    </cfRule>
  </conditionalFormatting>
  <conditionalFormatting sqref="N16:N36 Q16:Q36 X16:Y36 AM16:AN36">
    <cfRule type="expression" dxfId="2464" priority="93">
      <formula>$L16="Kirsch sand"</formula>
    </cfRule>
  </conditionalFormatting>
  <conditionalFormatting sqref="N16:N36 AC16:AI19 AM16:AN36 AC20:AD36 AI20:AI36">
    <cfRule type="expression" dxfId="2463" priority="92">
      <formula>$L16="Modified Weak rock"</formula>
    </cfRule>
  </conditionalFormatting>
  <conditionalFormatting sqref="N16:P18 U16:V36 AM16:AN36 N29:P36 N19:N28 P19:P28">
    <cfRule type="expression" dxfId="2462" priority="91">
      <formula>$L16="Reese stiff clay"</formula>
    </cfRule>
  </conditionalFormatting>
  <conditionalFormatting sqref="AC14:AD15 AM6:AN15">
    <cfRule type="expression" dxfId="2461" priority="90">
      <formula>$L6="PISA clay"</formula>
    </cfRule>
  </conditionalFormatting>
  <conditionalFormatting sqref="N14:N15 AC14:AD15 AM6:AN15">
    <cfRule type="expression" dxfId="2460" priority="89">
      <formula>$L6="PISA sand"</formula>
    </cfRule>
  </conditionalFormatting>
  <conditionalFormatting sqref="N14:P15">
    <cfRule type="expression" dxfId="2459" priority="86">
      <formula>$L14="Stiff clay w/o free water"</formula>
    </cfRule>
    <cfRule type="expression" dxfId="2458" priority="88">
      <formula>$L14="API clay"</formula>
    </cfRule>
  </conditionalFormatting>
  <conditionalFormatting sqref="N14:P15">
    <cfRule type="expression" dxfId="2457" priority="87">
      <formula>$L14="Kirsch soft clay"</formula>
    </cfRule>
  </conditionalFormatting>
  <conditionalFormatting sqref="N14:P15">
    <cfRule type="expression" dxfId="2456" priority="85">
      <formula>$L14="Kirsch stiff clay"</formula>
    </cfRule>
  </conditionalFormatting>
  <conditionalFormatting sqref="N14:P15">
    <cfRule type="expression" dxfId="2455" priority="84">
      <formula>$L14="Reese stiff clay"</formula>
    </cfRule>
  </conditionalFormatting>
  <conditionalFormatting sqref="N14:P15">
    <cfRule type="expression" dxfId="2454" priority="83">
      <formula>$L14="PISA clay"</formula>
    </cfRule>
  </conditionalFormatting>
  <conditionalFormatting sqref="R14:AA15">
    <cfRule type="expression" dxfId="2453" priority="82">
      <formula>$L14="API sand"</formula>
    </cfRule>
  </conditionalFormatting>
  <conditionalFormatting sqref="R14:AA15">
    <cfRule type="expression" dxfId="2452" priority="81">
      <formula>$L14="Kirsch sand"</formula>
    </cfRule>
  </conditionalFormatting>
  <conditionalFormatting sqref="AE14:AJ15">
    <cfRule type="expression" dxfId="2451" priority="80">
      <formula>$L14="API sand"</formula>
    </cfRule>
  </conditionalFormatting>
  <conditionalFormatting sqref="AE14:AJ15">
    <cfRule type="expression" dxfId="2450" priority="79">
      <formula>$L14="Kirsch sand"</formula>
    </cfRule>
  </conditionalFormatting>
  <conditionalFormatting sqref="O19:O21">
    <cfRule type="expression" dxfId="2449" priority="78">
      <formula>$L19="API sand"</formula>
    </cfRule>
  </conditionalFormatting>
  <conditionalFormatting sqref="O19:O21">
    <cfRule type="expression" dxfId="2448" priority="77">
      <formula>$L19="Kirsch sand"</formula>
    </cfRule>
  </conditionalFormatting>
  <conditionalFormatting sqref="O22:O28">
    <cfRule type="expression" dxfId="2447" priority="76">
      <formula>$L22="API sand"</formula>
    </cfRule>
  </conditionalFormatting>
  <conditionalFormatting sqref="O22:O28">
    <cfRule type="expression" dxfId="2446" priority="75">
      <formula>$L22="Kirsch sand"</formula>
    </cfRule>
  </conditionalFormatting>
  <conditionalFormatting sqref="S10:Y10 N6:N13 Q6:Q13 S9:T9 V9:Y9 S11:T13 V11:Z13 Z6:Z10">
    <cfRule type="expression" dxfId="2445" priority="74">
      <formula>$L6="API sand"</formula>
    </cfRule>
  </conditionalFormatting>
  <conditionalFormatting sqref="N6:N13">
    <cfRule type="expression" dxfId="2444" priority="73">
      <formula>$M6="API sand"</formula>
    </cfRule>
  </conditionalFormatting>
  <conditionalFormatting sqref="N6:N13">
    <cfRule type="expression" dxfId="2443" priority="72">
      <formula>$M6="API clay"</formula>
    </cfRule>
  </conditionalFormatting>
  <conditionalFormatting sqref="N6:P13">
    <cfRule type="expression" dxfId="2442" priority="69">
      <formula>$L6="Stiff clay w/o free water"</formula>
    </cfRule>
    <cfRule type="expression" dxfId="2441" priority="71">
      <formula>$L6="API clay"</formula>
    </cfRule>
  </conditionalFormatting>
  <conditionalFormatting sqref="N6:P13">
    <cfRule type="expression" dxfId="2440" priority="70">
      <formula>$L6="Kirsch soft clay"</formula>
    </cfRule>
  </conditionalFormatting>
  <conditionalFormatting sqref="N6:P13">
    <cfRule type="expression" dxfId="2439" priority="68">
      <formula>$L6="Kirsch stiff clay"</formula>
    </cfRule>
  </conditionalFormatting>
  <conditionalFormatting sqref="S10:Y10 N6:N13 Q6:Q13 S9:T9 V9:Y9 S11:T13 V11:Z13 Z6:Z10">
    <cfRule type="expression" dxfId="2438" priority="67">
      <formula>$L6="Kirsch sand"</formula>
    </cfRule>
  </conditionalFormatting>
  <conditionalFormatting sqref="N6:N13">
    <cfRule type="expression" dxfId="2437" priority="66">
      <formula>$L6="Modified Weak rock"</formula>
    </cfRule>
  </conditionalFormatting>
  <conditionalFormatting sqref="N6:P13">
    <cfRule type="expression" dxfId="2436" priority="65">
      <formula>$L6="Reese stiff clay"</formula>
    </cfRule>
  </conditionalFormatting>
  <conditionalFormatting sqref="N6:P13">
    <cfRule type="expression" dxfId="2435" priority="64">
      <formula>$L6="PISA clay"</formula>
    </cfRule>
  </conditionalFormatting>
  <conditionalFormatting sqref="N6:N13">
    <cfRule type="expression" dxfId="2434" priority="63">
      <formula>$L6="PISA sand"</formula>
    </cfRule>
  </conditionalFormatting>
  <conditionalFormatting sqref="S8:Y8 S6:T7 V6:Y7 R6:R13">
    <cfRule type="expression" dxfId="2433" priority="62">
      <formula>$L6="API sand"</formula>
    </cfRule>
  </conditionalFormatting>
  <conditionalFormatting sqref="S8:Y8 S6:T7 V6:Y7 R6:R13">
    <cfRule type="expression" dxfId="2432" priority="61">
      <formula>$L6="Kirsch sand"</formula>
    </cfRule>
  </conditionalFormatting>
  <conditionalFormatting sqref="U6:U7">
    <cfRule type="expression" dxfId="2431" priority="58">
      <formula>$L6="Stiff clay w/o free water"</formula>
    </cfRule>
    <cfRule type="expression" dxfId="2430" priority="60">
      <formula>$L6="API clay"</formula>
    </cfRule>
  </conditionalFormatting>
  <conditionalFormatting sqref="U6:U7">
    <cfRule type="expression" dxfId="2429" priority="59">
      <formula>$L6="Kirsch soft clay"</formula>
    </cfRule>
  </conditionalFormatting>
  <conditionalFormatting sqref="U6:U7">
    <cfRule type="expression" dxfId="2428" priority="57">
      <formula>$L6="Kirsch stiff clay"</formula>
    </cfRule>
  </conditionalFormatting>
  <conditionalFormatting sqref="U6:U7">
    <cfRule type="expression" dxfId="2427" priority="56">
      <formula>$L6="Reese stiff clay"</formula>
    </cfRule>
  </conditionalFormatting>
  <conditionalFormatting sqref="U6:U7">
    <cfRule type="expression" dxfId="2426" priority="55">
      <formula>$L6="PISA clay"</formula>
    </cfRule>
  </conditionalFormatting>
  <conditionalFormatting sqref="U9">
    <cfRule type="expression" dxfId="2425" priority="52">
      <formula>$L9="Stiff clay w/o free water"</formula>
    </cfRule>
    <cfRule type="expression" dxfId="2424" priority="54">
      <formula>$L9="API clay"</formula>
    </cfRule>
  </conditionalFormatting>
  <conditionalFormatting sqref="U9">
    <cfRule type="expression" dxfId="2423" priority="53">
      <formula>$L9="Kirsch soft clay"</formula>
    </cfRule>
  </conditionalFormatting>
  <conditionalFormatting sqref="U9">
    <cfRule type="expression" dxfId="2422" priority="51">
      <formula>$L9="Kirsch stiff clay"</formula>
    </cfRule>
  </conditionalFormatting>
  <conditionalFormatting sqref="U9">
    <cfRule type="expression" dxfId="2421" priority="50">
      <formula>$L9="Reese stiff clay"</formula>
    </cfRule>
  </conditionalFormatting>
  <conditionalFormatting sqref="U9">
    <cfRule type="expression" dxfId="2420" priority="49">
      <formula>$L9="PISA clay"</formula>
    </cfRule>
  </conditionalFormatting>
  <conditionalFormatting sqref="U11:U13">
    <cfRule type="expression" dxfId="2419" priority="46">
      <formula>$L11="Stiff clay w/o free water"</formula>
    </cfRule>
    <cfRule type="expression" dxfId="2418" priority="48">
      <formula>$L11="API clay"</formula>
    </cfRule>
  </conditionalFormatting>
  <conditionalFormatting sqref="U11:U13">
    <cfRule type="expression" dxfId="2417" priority="47">
      <formula>$L11="Kirsch soft clay"</formula>
    </cfRule>
  </conditionalFormatting>
  <conditionalFormatting sqref="U11:U13">
    <cfRule type="expression" dxfId="2416" priority="45">
      <formula>$L11="Kirsch stiff clay"</formula>
    </cfRule>
  </conditionalFormatting>
  <conditionalFormatting sqref="U11:U13">
    <cfRule type="expression" dxfId="2415" priority="44">
      <formula>$L11="Reese stiff clay"</formula>
    </cfRule>
  </conditionalFormatting>
  <conditionalFormatting sqref="U11:U13">
    <cfRule type="expression" dxfId="2414" priority="43">
      <formula>$L11="PISA clay"</formula>
    </cfRule>
  </conditionalFormatting>
  <conditionalFormatting sqref="AC6:AI13">
    <cfRule type="expression" dxfId="2413" priority="40">
      <formula>$L6="Stiff clay w/o free water"</formula>
    </cfRule>
    <cfRule type="expression" dxfId="2412" priority="42">
      <formula>$L6="API clay"</formula>
    </cfRule>
  </conditionalFormatting>
  <conditionalFormatting sqref="AC6:AI13">
    <cfRule type="expression" dxfId="2411" priority="41">
      <formula>$L6="Kirsch soft clay"</formula>
    </cfRule>
  </conditionalFormatting>
  <conditionalFormatting sqref="AC6:AI13">
    <cfRule type="expression" dxfId="2410" priority="39">
      <formula>$L6="Kirsch stiff clay"</formula>
    </cfRule>
  </conditionalFormatting>
  <conditionalFormatting sqref="AC6:AI13">
    <cfRule type="expression" dxfId="2409" priority="38">
      <formula>$L6="Reese stiff clay"</formula>
    </cfRule>
  </conditionalFormatting>
  <conditionalFormatting sqref="AC6:AI13">
    <cfRule type="expression" dxfId="2408" priority="37">
      <formula>$L6="PISA clay"</formula>
    </cfRule>
  </conditionalFormatting>
  <conditionalFormatting sqref="AA6:AA10">
    <cfRule type="expression" dxfId="2407" priority="34">
      <formula>$L6="Stiff clay w/o free water"</formula>
    </cfRule>
    <cfRule type="expression" dxfId="2406" priority="36">
      <formula>$L6="API clay"</formula>
    </cfRule>
  </conditionalFormatting>
  <conditionalFormatting sqref="AA6:AA10">
    <cfRule type="expression" dxfId="2405" priority="35">
      <formula>$L6="Kirsch soft clay"</formula>
    </cfRule>
  </conditionalFormatting>
  <conditionalFormatting sqref="AA6:AA10">
    <cfRule type="expression" dxfId="2404" priority="33">
      <formula>$L6="Kirsch stiff clay"</formula>
    </cfRule>
  </conditionalFormatting>
  <conditionalFormatting sqref="AA6:AA10">
    <cfRule type="expression" dxfId="2403" priority="32">
      <formula>$L6="Reese stiff clay"</formula>
    </cfRule>
  </conditionalFormatting>
  <conditionalFormatting sqref="AA6:AA10">
    <cfRule type="expression" dxfId="2402" priority="31">
      <formula>$L6="PISA clay"</formula>
    </cfRule>
  </conditionalFormatting>
  <conditionalFormatting sqref="AA11">
    <cfRule type="expression" dxfId="2401" priority="28">
      <formula>$L11="Stiff clay w/o free water"</formula>
    </cfRule>
    <cfRule type="expression" dxfId="2400" priority="30">
      <formula>$L11="API clay"</formula>
    </cfRule>
  </conditionalFormatting>
  <conditionalFormatting sqref="AA11">
    <cfRule type="expression" dxfId="2399" priority="29">
      <formula>$L11="Kirsch soft clay"</formula>
    </cfRule>
  </conditionalFormatting>
  <conditionalFormatting sqref="AA11">
    <cfRule type="expression" dxfId="2398" priority="27">
      <formula>$L11="Kirsch stiff clay"</formula>
    </cfRule>
  </conditionalFormatting>
  <conditionalFormatting sqref="AA11">
    <cfRule type="expression" dxfId="2397" priority="26">
      <formula>$L11="Reese stiff clay"</formula>
    </cfRule>
  </conditionalFormatting>
  <conditionalFormatting sqref="AA11">
    <cfRule type="expression" dxfId="2396" priority="25">
      <formula>$L11="PISA clay"</formula>
    </cfRule>
  </conditionalFormatting>
  <conditionalFormatting sqref="AA13">
    <cfRule type="expression" dxfId="2395" priority="22">
      <formula>$L13="Stiff clay w/o free water"</formula>
    </cfRule>
    <cfRule type="expression" dxfId="2394" priority="24">
      <formula>$L13="API clay"</formula>
    </cfRule>
  </conditionalFormatting>
  <conditionalFormatting sqref="AA13">
    <cfRule type="expression" dxfId="2393" priority="23">
      <formula>$L13="Kirsch soft clay"</formula>
    </cfRule>
  </conditionalFormatting>
  <conditionalFormatting sqref="AA13">
    <cfRule type="expression" dxfId="2392" priority="21">
      <formula>$L13="Kirsch stiff clay"</formula>
    </cfRule>
  </conditionalFormatting>
  <conditionalFormatting sqref="AA13">
    <cfRule type="expression" dxfId="2391" priority="20">
      <formula>$L13="Reese stiff clay"</formula>
    </cfRule>
  </conditionalFormatting>
  <conditionalFormatting sqref="AA13">
    <cfRule type="expression" dxfId="2390" priority="19">
      <formula>$L13="PISA clay"</formula>
    </cfRule>
  </conditionalFormatting>
  <conditionalFormatting sqref="AB6">
    <cfRule type="expression" dxfId="2389" priority="18">
      <formula>$L6="API sand"</formula>
    </cfRule>
  </conditionalFormatting>
  <conditionalFormatting sqref="AB6">
    <cfRule type="expression" dxfId="2388" priority="17">
      <formula>$L6="Kirsch sand"</formula>
    </cfRule>
  </conditionalFormatting>
  <conditionalFormatting sqref="AB8">
    <cfRule type="expression" dxfId="2387" priority="16">
      <formula>$L8="API sand"</formula>
    </cfRule>
  </conditionalFormatting>
  <conditionalFormatting sqref="AB8">
    <cfRule type="expression" dxfId="2386" priority="15">
      <formula>$L8="Kirsch sand"</formula>
    </cfRule>
  </conditionalFormatting>
  <conditionalFormatting sqref="AB10">
    <cfRule type="expression" dxfId="2385" priority="14">
      <formula>$L10="API sand"</formula>
    </cfRule>
  </conditionalFormatting>
  <conditionalFormatting sqref="AB10">
    <cfRule type="expression" dxfId="2384" priority="13">
      <formula>$L10="Kirsch sand"</formula>
    </cfRule>
  </conditionalFormatting>
  <conditionalFormatting sqref="AJ10">
    <cfRule type="expression" dxfId="2383" priority="12">
      <formula>$L10="API sand"</formula>
    </cfRule>
  </conditionalFormatting>
  <conditionalFormatting sqref="AJ10">
    <cfRule type="expression" dxfId="2382" priority="11">
      <formula>$L10="Kirsch sand"</formula>
    </cfRule>
  </conditionalFormatting>
  <conditionalFormatting sqref="AJ8">
    <cfRule type="expression" dxfId="2381" priority="10">
      <formula>$L8="API sand"</formula>
    </cfRule>
  </conditionalFormatting>
  <conditionalFormatting sqref="AJ8">
    <cfRule type="expression" dxfId="2380" priority="9">
      <formula>$L8="Kirsch sand"</formula>
    </cfRule>
  </conditionalFormatting>
  <conditionalFormatting sqref="AJ6">
    <cfRule type="expression" dxfId="2379" priority="8">
      <formula>$L6="API sand"</formula>
    </cfRule>
  </conditionalFormatting>
  <conditionalFormatting sqref="AJ6">
    <cfRule type="expression" dxfId="2378" priority="7">
      <formula>$L6="Kirsch sand"</formula>
    </cfRule>
  </conditionalFormatting>
  <conditionalFormatting sqref="AO6:AO7 AO9">
    <cfRule type="expression" dxfId="2377" priority="6">
      <formula>$L6="API sand"</formula>
    </cfRule>
  </conditionalFormatting>
  <conditionalFormatting sqref="AO6:AO7 AO9">
    <cfRule type="expression" dxfId="2376" priority="5">
      <formula>$L6="Kirsch sand"</formula>
    </cfRule>
  </conditionalFormatting>
  <conditionalFormatting sqref="AO10">
    <cfRule type="expression" dxfId="2375" priority="4">
      <formula>$L10="API sand"</formula>
    </cfRule>
  </conditionalFormatting>
  <conditionalFormatting sqref="AO10">
    <cfRule type="expression" dxfId="2374" priority="3">
      <formula>$L10="Kirsch sand"</formula>
    </cfRule>
  </conditionalFormatting>
  <conditionalFormatting sqref="AO8">
    <cfRule type="expression" dxfId="2373" priority="2">
      <formula>$L8="API sand"</formula>
    </cfRule>
  </conditionalFormatting>
  <conditionalFormatting sqref="AO8">
    <cfRule type="expression" dxfId="2372" priority="1">
      <formula>$L8="Kirsch sand"</formula>
    </cfRule>
  </conditionalFormatting>
  <dataValidations count="3">
    <dataValidation type="list" showInputMessage="1" showErrorMessage="1" sqref="M16:M36" xr:uid="{EE6AC6C4-2DB8-491A-AD21-3998A88FBBFB}">
      <formula1>"',API sand,API clay"</formula1>
    </dataValidation>
    <dataValidation type="list" showInputMessage="1" showErrorMessage="1" sqref="M6:M15" xr:uid="{EE9738E6-C923-4EF3-A67A-475DE0807B79}">
      <formula1>"Zero soil,API sand,API clay"</formula1>
    </dataValidation>
    <dataValidation type="list" showInputMessage="1" showErrorMessage="1" sqref="L6:L255" xr:uid="{7A52F461-0BF6-42DD-9F8E-CCB82420C422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A-25</vt:lpstr>
      <vt:lpstr>A-25_crit</vt:lpstr>
      <vt:lpstr>A-25_ULS</vt:lpstr>
      <vt:lpstr>A-25_seismic</vt:lpstr>
      <vt:lpstr>A-25_crit_seismic</vt:lpstr>
      <vt:lpstr>A-25_ULS_scour</vt:lpstr>
      <vt:lpstr>A-25_PISA</vt:lpstr>
      <vt:lpstr>A-25_PISA_crit</vt:lpstr>
      <vt:lpstr>A-25_PISA_ULS</vt:lpstr>
      <vt:lpstr>A-22</vt:lpstr>
      <vt:lpstr>A-22_crit</vt:lpstr>
      <vt:lpstr>A-22_ULS</vt:lpstr>
      <vt:lpstr>A-22_seismic</vt:lpstr>
      <vt:lpstr>A-22_crit_seismic</vt:lpstr>
      <vt:lpstr>A-22_ULS_scour</vt:lpstr>
      <vt:lpstr>A-22_alt_test_PNGI</vt:lpstr>
      <vt:lpstr>L0GW01_BE</vt:lpstr>
      <vt:lpstr>L0GW01_LB</vt:lpstr>
      <vt:lpstr>L0GW01_UB</vt:lpstr>
      <vt:lpstr>L0GW01_ULS_BE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Pooyan Ghasemi</cp:lastModifiedBy>
  <dcterms:created xsi:type="dcterms:W3CDTF">2013-10-28T09:40:54Z</dcterms:created>
  <dcterms:modified xsi:type="dcterms:W3CDTF">2020-11-26T09:46:53Z</dcterms:modified>
</cp:coreProperties>
</file>