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OWI.NET\Projects\A205000\A205414\20-Data\GEOTECH\3_Lateral_Design\API\COSPIN\"/>
    </mc:Choice>
  </mc:AlternateContent>
  <xr:revisionPtr revIDLastSave="0" documentId="13_ncr:1_{30873F0E-7ED0-4410-9EF9-3CEF0DBA68F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pilod strata" sheetId="129" r:id="rId1"/>
    <sheet name="L0GW01_BE_ver5" sheetId="127" r:id="rId2"/>
    <sheet name="L0GW01_ULS_BE_ver5" sheetId="128" r:id="rId3"/>
    <sheet name="L0GW01_BE_ver5_selfweight" sheetId="130" r:id="rId4"/>
    <sheet name="L0GW01_BE_ver4" sheetId="126" r:id="rId5"/>
    <sheet name="L0GW01_BE_ver3" sheetId="124" r:id="rId6"/>
    <sheet name="L0GW01_ULS_BE_ver3" sheetId="125" r:id="rId7"/>
    <sheet name="L0GW01_BE_ver2" sheetId="122" r:id="rId8"/>
    <sheet name="Sheet1" sheetId="123" r:id="rId9"/>
    <sheet name="L0GW01_ULS_BE_ver2" sheetId="121" r:id="rId10"/>
    <sheet name="L0GW01_BE" sheetId="113" r:id="rId11"/>
    <sheet name="L0GW01_LB" sheetId="114" r:id="rId12"/>
    <sheet name="L0GW01_UB" sheetId="115" r:id="rId13"/>
    <sheet name="L0GW01_ULS_BE" sheetId="116" r:id="rId14"/>
    <sheet name="L0GW02_BE" sheetId="118" r:id="rId15"/>
    <sheet name="L0GW02_LB" sheetId="119" r:id="rId16"/>
    <sheet name="L0GW02_UB" sheetId="120" r:id="rId17"/>
    <sheet name="HS_B4_UB" sheetId="15" state="hidden" r:id="rId18"/>
    <sheet name="HS_E6_obsolete" sheetId="12" state="hidden" r:id="rId19"/>
    <sheet name="HS_E6_UB" sheetId="16" state="hidden" r:id="rId20"/>
  </sheets>
  <externalReferences>
    <externalReference r:id="rId21"/>
  </externalReferences>
  <definedNames>
    <definedName name="_xlnm._FilterDatabase" localSheetId="0" hidden="1">'copilod strata'!$A$1:$BS$13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29" l="1"/>
  <c r="AC4" i="129"/>
  <c r="AC5" i="129"/>
  <c r="AC6" i="129"/>
  <c r="AC7" i="129"/>
  <c r="AC8" i="129"/>
  <c r="AC9" i="129"/>
  <c r="AC10" i="129"/>
  <c r="AC11" i="129"/>
  <c r="AC12" i="129"/>
  <c r="AC13" i="129"/>
  <c r="AC2" i="129"/>
  <c r="G10" i="130" l="1"/>
  <c r="AG51" i="130"/>
  <c r="AG52" i="130" s="1"/>
  <c r="AG53" i="130" s="1"/>
  <c r="AG54" i="130" s="1"/>
  <c r="AG55" i="130" s="1"/>
  <c r="AG56" i="130" s="1"/>
  <c r="AG50" i="130"/>
  <c r="AF41" i="130"/>
  <c r="AF42" i="130" s="1"/>
  <c r="AF43" i="130" s="1"/>
  <c r="AF44" i="130" s="1"/>
  <c r="AF45" i="130" s="1"/>
  <c r="AF46" i="130" s="1"/>
  <c r="AF47" i="130" s="1"/>
  <c r="AF48" i="130" s="1"/>
  <c r="AF49" i="130" s="1"/>
  <c r="AF50" i="130" s="1"/>
  <c r="AF51" i="130" s="1"/>
  <c r="AF52" i="130" s="1"/>
  <c r="AF53" i="130" s="1"/>
  <c r="AF54" i="130" s="1"/>
  <c r="AF55" i="130" s="1"/>
  <c r="AF56" i="130" s="1"/>
  <c r="AF57" i="130" s="1"/>
  <c r="AH40" i="130"/>
  <c r="AH41" i="130" s="1"/>
  <c r="AH42" i="130" s="1"/>
  <c r="AH43" i="130" s="1"/>
  <c r="AH44" i="130" s="1"/>
  <c r="AH45" i="130" s="1"/>
  <c r="AH46" i="130" s="1"/>
  <c r="AH47" i="130" s="1"/>
  <c r="AH48" i="130" s="1"/>
  <c r="AH49" i="130" s="1"/>
  <c r="AG40" i="130"/>
  <c r="AG41" i="130" s="1"/>
  <c r="AG42" i="130" s="1"/>
  <c r="AG43" i="130" s="1"/>
  <c r="AG44" i="130" s="1"/>
  <c r="AG45" i="130" s="1"/>
  <c r="AG46" i="130" s="1"/>
  <c r="AG47" i="130" s="1"/>
  <c r="AG48" i="130" s="1"/>
  <c r="AF40" i="130"/>
  <c r="F31" i="130"/>
  <c r="F30" i="130" s="1"/>
  <c r="F29" i="130" s="1"/>
  <c r="F28" i="130" s="1"/>
  <c r="F27" i="130" s="1"/>
  <c r="F26" i="130" s="1"/>
  <c r="F25" i="130" s="1"/>
  <c r="F24" i="130" s="1"/>
  <c r="F23" i="130" s="1"/>
  <c r="F22" i="130" s="1"/>
  <c r="F21" i="130" s="1"/>
  <c r="R17" i="130"/>
  <c r="Z17" i="130" s="1"/>
  <c r="R16" i="130"/>
  <c r="R15" i="130"/>
  <c r="R14" i="130"/>
  <c r="AJ13" i="130"/>
  <c r="AB13" i="130"/>
  <c r="Z13" i="130"/>
  <c r="R13" i="130"/>
  <c r="AJ12" i="130"/>
  <c r="R12" i="130"/>
  <c r="AB12" i="130" s="1"/>
  <c r="AJ11" i="130"/>
  <c r="AB11" i="130"/>
  <c r="Z11" i="130"/>
  <c r="R11" i="130"/>
  <c r="AJ10" i="130"/>
  <c r="R10" i="130"/>
  <c r="AB10" i="130" s="1"/>
  <c r="AJ9" i="130"/>
  <c r="AB9" i="130"/>
  <c r="Z9" i="130"/>
  <c r="R9" i="130"/>
  <c r="R8" i="130"/>
  <c r="AJ7" i="130"/>
  <c r="AB7" i="130"/>
  <c r="Z7" i="130"/>
  <c r="R7" i="130"/>
  <c r="R6" i="130"/>
  <c r="AB6" i="130" s="1"/>
  <c r="B4" i="130"/>
  <c r="A1" i="130"/>
  <c r="B5" i="130" s="1"/>
  <c r="AB16" i="130" l="1"/>
  <c r="AG57" i="130"/>
  <c r="AB8" i="130"/>
  <c r="AH50" i="130"/>
  <c r="AH51" i="130" s="1"/>
  <c r="AH52" i="130" s="1"/>
  <c r="AH53" i="130" s="1"/>
  <c r="AH54" i="130" s="1"/>
  <c r="AJ6" i="130"/>
  <c r="Z15" i="130"/>
  <c r="AF58" i="130"/>
  <c r="AF59" i="130" s="1"/>
  <c r="AB14" i="130"/>
  <c r="AB17" i="130"/>
  <c r="AJ17" i="130"/>
  <c r="Z6" i="130"/>
  <c r="Z8" i="130"/>
  <c r="Z10" i="130"/>
  <c r="Z12" i="130"/>
  <c r="Z14" i="130"/>
  <c r="Z16" i="130"/>
  <c r="G16" i="127"/>
  <c r="AG58" i="130" l="1"/>
  <c r="AG59" i="130" s="1"/>
  <c r="AB15" i="130"/>
  <c r="AJ8" i="130"/>
  <c r="AH55" i="130"/>
  <c r="AH56" i="130" s="1"/>
  <c r="BI3" i="129"/>
  <c r="BI4" i="129"/>
  <c r="BI5" i="129"/>
  <c r="BI6" i="129"/>
  <c r="BI7" i="129"/>
  <c r="BI8" i="129"/>
  <c r="BI9" i="129"/>
  <c r="BI10" i="129"/>
  <c r="BI11" i="129"/>
  <c r="BI12" i="129"/>
  <c r="BI13" i="129"/>
  <c r="BI2" i="129"/>
  <c r="BH3" i="129"/>
  <c r="BH4" i="129"/>
  <c r="BH5" i="129"/>
  <c r="BH6" i="129"/>
  <c r="BH7" i="129"/>
  <c r="BH8" i="129"/>
  <c r="BH9" i="129"/>
  <c r="BH10" i="129"/>
  <c r="BH11" i="129"/>
  <c r="BH12" i="129"/>
  <c r="BH13" i="129"/>
  <c r="BH2" i="129"/>
  <c r="AT3" i="129"/>
  <c r="AT4" i="129"/>
  <c r="AT5" i="129"/>
  <c r="AT6" i="129"/>
  <c r="AT7" i="129"/>
  <c r="AT8" i="129"/>
  <c r="AT9" i="129"/>
  <c r="AT10" i="129"/>
  <c r="AT11" i="129"/>
  <c r="AT12" i="129"/>
  <c r="AT13" i="129"/>
  <c r="AT2" i="129"/>
  <c r="AS3" i="129"/>
  <c r="AS4" i="129"/>
  <c r="AS5" i="129"/>
  <c r="AS6" i="129"/>
  <c r="AS7" i="129"/>
  <c r="AS8" i="129"/>
  <c r="AS9" i="129"/>
  <c r="AS10" i="129"/>
  <c r="AS11" i="129"/>
  <c r="AS12" i="129"/>
  <c r="AS13" i="129"/>
  <c r="AS2" i="129"/>
  <c r="AR3" i="129"/>
  <c r="AR4" i="129"/>
  <c r="AR5" i="129"/>
  <c r="AR6" i="129"/>
  <c r="AR7" i="129"/>
  <c r="AR8" i="129"/>
  <c r="AR9" i="129"/>
  <c r="AR10" i="129"/>
  <c r="AR11" i="129"/>
  <c r="AR12" i="129"/>
  <c r="AR13" i="129"/>
  <c r="AR2" i="129"/>
  <c r="AQ3" i="129"/>
  <c r="AQ4" i="129"/>
  <c r="AQ5" i="129"/>
  <c r="AQ6" i="129"/>
  <c r="AQ7" i="129"/>
  <c r="AQ8" i="129"/>
  <c r="AQ9" i="129"/>
  <c r="AQ10" i="129"/>
  <c r="AQ11" i="129"/>
  <c r="AQ12" i="129"/>
  <c r="AQ13" i="129"/>
  <c r="AQ2" i="129"/>
  <c r="AO3" i="129"/>
  <c r="AO4" i="129"/>
  <c r="AO5" i="129"/>
  <c r="AO6" i="129"/>
  <c r="AO7" i="129"/>
  <c r="AO8" i="129"/>
  <c r="AO9" i="129"/>
  <c r="AO10" i="129"/>
  <c r="AO11" i="129"/>
  <c r="AO12" i="129"/>
  <c r="AO13" i="129"/>
  <c r="AP3" i="129"/>
  <c r="AP4" i="129"/>
  <c r="AP5" i="129"/>
  <c r="AP6" i="129"/>
  <c r="AP7" i="129"/>
  <c r="AP8" i="129"/>
  <c r="AP9" i="129"/>
  <c r="AP10" i="129"/>
  <c r="AP11" i="129"/>
  <c r="AP12" i="129"/>
  <c r="AP13" i="129"/>
  <c r="AP2" i="129"/>
  <c r="AM3" i="129"/>
  <c r="AM4" i="129"/>
  <c r="AM5" i="129"/>
  <c r="AM6" i="129"/>
  <c r="AM7" i="129"/>
  <c r="AM8" i="129"/>
  <c r="AM9" i="129"/>
  <c r="AM10" i="129"/>
  <c r="AM11" i="129"/>
  <c r="AM12" i="129"/>
  <c r="AM13" i="129"/>
  <c r="AM2" i="129"/>
  <c r="AL3" i="129"/>
  <c r="AL4" i="129"/>
  <c r="AL5" i="129"/>
  <c r="AL6" i="129"/>
  <c r="AL7" i="129"/>
  <c r="AL8" i="129"/>
  <c r="AL9" i="129"/>
  <c r="AL10" i="129"/>
  <c r="AL11" i="129"/>
  <c r="AL12" i="129"/>
  <c r="AL13" i="129"/>
  <c r="AL2" i="129"/>
  <c r="AF3" i="129"/>
  <c r="AF4" i="129"/>
  <c r="AF5" i="129"/>
  <c r="AF6" i="129"/>
  <c r="AF7" i="129"/>
  <c r="AF8" i="129"/>
  <c r="AF9" i="129"/>
  <c r="AF10" i="129"/>
  <c r="AF11" i="129"/>
  <c r="AF12" i="129"/>
  <c r="AF13" i="129"/>
  <c r="AF2" i="129"/>
  <c r="AE3" i="129"/>
  <c r="AE4" i="129"/>
  <c r="AE5" i="129"/>
  <c r="AE6" i="129"/>
  <c r="AE7" i="129"/>
  <c r="AE8" i="129"/>
  <c r="AE9" i="129"/>
  <c r="AE10" i="129"/>
  <c r="AE11" i="129"/>
  <c r="AE12" i="129"/>
  <c r="AE13" i="129"/>
  <c r="AE2" i="129"/>
  <c r="AB3" i="129"/>
  <c r="AB4" i="129"/>
  <c r="AB5" i="129"/>
  <c r="AB6" i="129"/>
  <c r="AB7" i="129"/>
  <c r="AB8" i="129"/>
  <c r="AB9" i="129"/>
  <c r="AB10" i="129"/>
  <c r="AB11" i="129"/>
  <c r="AB12" i="129"/>
  <c r="AB13" i="129"/>
  <c r="AB2" i="129"/>
  <c r="AA3" i="129"/>
  <c r="AA4" i="129"/>
  <c r="AA5" i="129"/>
  <c r="AA6" i="129"/>
  <c r="AA7" i="129"/>
  <c r="AA8" i="129"/>
  <c r="AA9" i="129"/>
  <c r="AA10" i="129"/>
  <c r="AA11" i="129"/>
  <c r="AA12" i="129"/>
  <c r="AA13" i="129"/>
  <c r="AA2" i="129"/>
  <c r="U3" i="129"/>
  <c r="U4" i="129"/>
  <c r="U5" i="129"/>
  <c r="U6" i="129"/>
  <c r="U7" i="129"/>
  <c r="U8" i="129"/>
  <c r="U9" i="129"/>
  <c r="U10" i="129"/>
  <c r="U11" i="129"/>
  <c r="U12" i="129"/>
  <c r="U13" i="129"/>
  <c r="U2" i="129"/>
  <c r="W2" i="129" s="1"/>
  <c r="T3" i="129"/>
  <c r="T4" i="129"/>
  <c r="X4" i="129" s="1"/>
  <c r="T5" i="129"/>
  <c r="T6" i="129"/>
  <c r="T7" i="129"/>
  <c r="T8" i="129"/>
  <c r="X8" i="129" s="1"/>
  <c r="T9" i="129"/>
  <c r="X9" i="129" s="1"/>
  <c r="T10" i="129"/>
  <c r="T11" i="129"/>
  <c r="T12" i="129"/>
  <c r="T13" i="129"/>
  <c r="T2" i="129"/>
  <c r="X2" i="129" s="1"/>
  <c r="Q3" i="129"/>
  <c r="Q4" i="129"/>
  <c r="Q5" i="129"/>
  <c r="Q6" i="129"/>
  <c r="Q7" i="129"/>
  <c r="Q8" i="129"/>
  <c r="Q9" i="129"/>
  <c r="Q10" i="129"/>
  <c r="Q11" i="129"/>
  <c r="Q12" i="129"/>
  <c r="Q13" i="129"/>
  <c r="Q2" i="129"/>
  <c r="P3" i="129"/>
  <c r="P4" i="129"/>
  <c r="P5" i="129"/>
  <c r="P6" i="129"/>
  <c r="P7" i="129"/>
  <c r="P8" i="129"/>
  <c r="P9" i="129"/>
  <c r="P10" i="129"/>
  <c r="P11" i="129"/>
  <c r="P12" i="129"/>
  <c r="P13" i="129"/>
  <c r="P2" i="129"/>
  <c r="R2" i="129" s="1"/>
  <c r="N3" i="129"/>
  <c r="N4" i="129"/>
  <c r="N5" i="129"/>
  <c r="N6" i="129"/>
  <c r="N7" i="129"/>
  <c r="N8" i="129"/>
  <c r="N9" i="129"/>
  <c r="N10" i="129"/>
  <c r="N11" i="129"/>
  <c r="N12" i="129"/>
  <c r="N13" i="129"/>
  <c r="N2" i="129"/>
  <c r="M3" i="129"/>
  <c r="M4" i="129"/>
  <c r="M5" i="129"/>
  <c r="M6" i="129"/>
  <c r="M7" i="129"/>
  <c r="M8" i="129"/>
  <c r="M9" i="129"/>
  <c r="M10" i="129"/>
  <c r="M11" i="129"/>
  <c r="M12" i="129"/>
  <c r="M13" i="129"/>
  <c r="M2" i="129"/>
  <c r="L2" i="129"/>
  <c r="O3" i="129"/>
  <c r="O4" i="129"/>
  <c r="O5" i="129"/>
  <c r="O6" i="129"/>
  <c r="O7" i="129"/>
  <c r="O8" i="129"/>
  <c r="O9" i="129"/>
  <c r="O10" i="129"/>
  <c r="O11" i="129"/>
  <c r="O12" i="129"/>
  <c r="O13" i="129"/>
  <c r="O2" i="129"/>
  <c r="BG3" i="129"/>
  <c r="BG4" i="129"/>
  <c r="BG5" i="129"/>
  <c r="BG6" i="129"/>
  <c r="BG7" i="129"/>
  <c r="BG8" i="129"/>
  <c r="BG9" i="129"/>
  <c r="BG10" i="129"/>
  <c r="BG11" i="129"/>
  <c r="BG12" i="129"/>
  <c r="BG13" i="129"/>
  <c r="BG2" i="129"/>
  <c r="AK2" i="129"/>
  <c r="AO2" i="129"/>
  <c r="AK3" i="129"/>
  <c r="AK4" i="129"/>
  <c r="AK5" i="129"/>
  <c r="AK6" i="129"/>
  <c r="AK7" i="129"/>
  <c r="AK8" i="129"/>
  <c r="AK9" i="129"/>
  <c r="AD2" i="129"/>
  <c r="AD3" i="129"/>
  <c r="AD4" i="129"/>
  <c r="AD5" i="129"/>
  <c r="AD6" i="129"/>
  <c r="AD7" i="129"/>
  <c r="AD8" i="129"/>
  <c r="AD10" i="129"/>
  <c r="AD11" i="129"/>
  <c r="AD12" i="129"/>
  <c r="AD13" i="129"/>
  <c r="AD9" i="129"/>
  <c r="F3" i="129"/>
  <c r="F4" i="129"/>
  <c r="F5" i="129"/>
  <c r="F6" i="129"/>
  <c r="F7" i="129"/>
  <c r="F8" i="129"/>
  <c r="F9" i="129"/>
  <c r="F10" i="129"/>
  <c r="F11" i="129"/>
  <c r="F12" i="129"/>
  <c r="F13" i="129"/>
  <c r="F2" i="129"/>
  <c r="Y2" i="129"/>
  <c r="Y3" i="129"/>
  <c r="Y4" i="129"/>
  <c r="Y5" i="129"/>
  <c r="Y6" i="129"/>
  <c r="Y7" i="129"/>
  <c r="Y8" i="129"/>
  <c r="Y9" i="129"/>
  <c r="Y10" i="129"/>
  <c r="Y12" i="129"/>
  <c r="Y13" i="129"/>
  <c r="Y11" i="129"/>
  <c r="X3" i="129"/>
  <c r="X5" i="129"/>
  <c r="X6" i="129"/>
  <c r="V7" i="129"/>
  <c r="W7" i="129"/>
  <c r="X7" i="129"/>
  <c r="V8" i="129"/>
  <c r="S2" i="129"/>
  <c r="V2" i="129" s="1"/>
  <c r="S3" i="129"/>
  <c r="V3" i="129" s="1"/>
  <c r="S4" i="129"/>
  <c r="V4" i="129" s="1"/>
  <c r="S5" i="129"/>
  <c r="V5" i="129" s="1"/>
  <c r="S6" i="129"/>
  <c r="V6" i="129" s="1"/>
  <c r="S7" i="129"/>
  <c r="S8" i="129"/>
  <c r="W8" i="129" s="1"/>
  <c r="S10" i="129"/>
  <c r="S11" i="129"/>
  <c r="S12" i="129"/>
  <c r="S13" i="129"/>
  <c r="W13" i="129" s="1"/>
  <c r="S9" i="129"/>
  <c r="V9" i="129" s="1"/>
  <c r="L3" i="129"/>
  <c r="L4" i="129"/>
  <c r="L5" i="129"/>
  <c r="L6" i="129"/>
  <c r="L7" i="129"/>
  <c r="L8" i="129"/>
  <c r="L10" i="129"/>
  <c r="L11" i="129"/>
  <c r="L12" i="129"/>
  <c r="L13" i="129"/>
  <c r="L9" i="129"/>
  <c r="K2" i="129"/>
  <c r="K3" i="129"/>
  <c r="K4" i="129"/>
  <c r="K5" i="129"/>
  <c r="K6" i="129"/>
  <c r="K7" i="129"/>
  <c r="K8" i="129"/>
  <c r="K10" i="129"/>
  <c r="K11" i="129"/>
  <c r="K12" i="129"/>
  <c r="K13" i="129"/>
  <c r="K9" i="129"/>
  <c r="J2" i="129"/>
  <c r="J3" i="129"/>
  <c r="J4" i="129"/>
  <c r="J5" i="129"/>
  <c r="J6" i="129"/>
  <c r="J7" i="129"/>
  <c r="J8" i="129"/>
  <c r="J10" i="129"/>
  <c r="J11" i="129"/>
  <c r="J12" i="129"/>
  <c r="J13" i="129"/>
  <c r="J9" i="129"/>
  <c r="I2" i="129"/>
  <c r="I3" i="129"/>
  <c r="I4" i="129"/>
  <c r="I5" i="129"/>
  <c r="I6" i="129"/>
  <c r="I7" i="129"/>
  <c r="I8" i="129"/>
  <c r="I10" i="129"/>
  <c r="I11" i="129"/>
  <c r="I12" i="129"/>
  <c r="I13" i="129"/>
  <c r="I9" i="129"/>
  <c r="E2" i="129"/>
  <c r="E5" i="129"/>
  <c r="E8" i="129"/>
  <c r="D3" i="129"/>
  <c r="D4" i="129"/>
  <c r="E3" i="129" s="1"/>
  <c r="D5" i="129"/>
  <c r="E4" i="129" s="1"/>
  <c r="D6" i="129"/>
  <c r="D7" i="129"/>
  <c r="E6" i="129" s="1"/>
  <c r="D8" i="129"/>
  <c r="E7" i="129" s="1"/>
  <c r="D9" i="129"/>
  <c r="D10" i="129"/>
  <c r="E9" i="129" s="1"/>
  <c r="D11" i="129"/>
  <c r="E10" i="129" s="1"/>
  <c r="D12" i="129"/>
  <c r="E11" i="129" s="1"/>
  <c r="D13" i="129"/>
  <c r="E12" i="129" s="1"/>
  <c r="D2" i="129"/>
  <c r="AK13" i="129"/>
  <c r="AK12" i="129"/>
  <c r="AK11" i="129"/>
  <c r="AK10" i="129"/>
  <c r="AJ14" i="130" l="1"/>
  <c r="AH57" i="130"/>
  <c r="AJ16" i="130"/>
  <c r="W5" i="129"/>
  <c r="W4" i="129"/>
  <c r="W3" i="129"/>
  <c r="W9" i="129"/>
  <c r="W6" i="129"/>
  <c r="X13" i="129"/>
  <c r="X10" i="129"/>
  <c r="X11" i="129"/>
  <c r="X12" i="129"/>
  <c r="W11" i="129"/>
  <c r="W12" i="129"/>
  <c r="V13" i="129"/>
  <c r="W10" i="129"/>
  <c r="V10" i="129"/>
  <c r="V11" i="129"/>
  <c r="V12" i="129"/>
  <c r="AG50" i="128"/>
  <c r="AG51" i="128" s="1"/>
  <c r="AG52" i="128" s="1"/>
  <c r="AG53" i="128" s="1"/>
  <c r="AG54" i="128" s="1"/>
  <c r="AG55" i="128" s="1"/>
  <c r="AG56" i="128" s="1"/>
  <c r="AG57" i="128" s="1"/>
  <c r="AH41" i="128"/>
  <c r="AH42" i="128" s="1"/>
  <c r="AH43" i="128" s="1"/>
  <c r="AH44" i="128" s="1"/>
  <c r="AH45" i="128" s="1"/>
  <c r="AH46" i="128" s="1"/>
  <c r="AH47" i="128" s="1"/>
  <c r="AH48" i="128" s="1"/>
  <c r="AH49" i="128" s="1"/>
  <c r="AH50" i="128" s="1"/>
  <c r="AH51" i="128" s="1"/>
  <c r="AH52" i="128" s="1"/>
  <c r="AH53" i="128" s="1"/>
  <c r="AH54" i="128" s="1"/>
  <c r="AH55" i="128" s="1"/>
  <c r="AH56" i="128" s="1"/>
  <c r="AH57" i="128" s="1"/>
  <c r="AG41" i="128"/>
  <c r="AG42" i="128" s="1"/>
  <c r="AG43" i="128" s="1"/>
  <c r="AG44" i="128" s="1"/>
  <c r="AG45" i="128" s="1"/>
  <c r="AG46" i="128" s="1"/>
  <c r="AG47" i="128" s="1"/>
  <c r="AG48" i="128" s="1"/>
  <c r="AF41" i="128"/>
  <c r="AF42" i="128" s="1"/>
  <c r="AF43" i="128" s="1"/>
  <c r="AF44" i="128" s="1"/>
  <c r="AF45" i="128" s="1"/>
  <c r="AF46" i="128" s="1"/>
  <c r="AF47" i="128" s="1"/>
  <c r="AF48" i="128" s="1"/>
  <c r="AF49" i="128" s="1"/>
  <c r="AF50" i="128" s="1"/>
  <c r="AF51" i="128" s="1"/>
  <c r="AF52" i="128" s="1"/>
  <c r="AF53" i="128" s="1"/>
  <c r="AF54" i="128" s="1"/>
  <c r="AF55" i="128" s="1"/>
  <c r="AF56" i="128" s="1"/>
  <c r="AF57" i="128" s="1"/>
  <c r="AF58" i="128" s="1"/>
  <c r="AF59" i="128" s="1"/>
  <c r="AH40" i="128"/>
  <c r="AG40" i="128"/>
  <c r="AF40" i="128"/>
  <c r="AJ17" i="128"/>
  <c r="AB17" i="128"/>
  <c r="R17" i="128"/>
  <c r="Z17" i="128" s="1"/>
  <c r="R16" i="128"/>
  <c r="R15" i="128"/>
  <c r="Z15" i="128" s="1"/>
  <c r="R14" i="128"/>
  <c r="AJ13" i="128"/>
  <c r="AB13" i="128"/>
  <c r="R13" i="128"/>
  <c r="Z13" i="128" s="1"/>
  <c r="R12" i="128"/>
  <c r="AB12" i="128" s="1"/>
  <c r="AJ11" i="128"/>
  <c r="AB11" i="128"/>
  <c r="R11" i="128"/>
  <c r="Z11" i="128" s="1"/>
  <c r="R10" i="128"/>
  <c r="AB10" i="128" s="1"/>
  <c r="AJ9" i="128"/>
  <c r="AB9" i="128"/>
  <c r="R9" i="128"/>
  <c r="Z9" i="128" s="1"/>
  <c r="R8" i="128"/>
  <c r="AJ7" i="128"/>
  <c r="AB7" i="128"/>
  <c r="R7" i="128"/>
  <c r="Z7" i="128" s="1"/>
  <c r="R6" i="128"/>
  <c r="AB6" i="128" s="1"/>
  <c r="B4" i="128"/>
  <c r="A1" i="128"/>
  <c r="B5" i="128" s="1"/>
  <c r="AG50" i="127"/>
  <c r="AG51" i="127" s="1"/>
  <c r="AG52" i="127" s="1"/>
  <c r="AG53" i="127" s="1"/>
  <c r="AG54" i="127" s="1"/>
  <c r="AG41" i="127"/>
  <c r="AG42" i="127" s="1"/>
  <c r="AG43" i="127" s="1"/>
  <c r="AG44" i="127" s="1"/>
  <c r="AG45" i="127" s="1"/>
  <c r="AG46" i="127" s="1"/>
  <c r="AG47" i="127" s="1"/>
  <c r="AG48" i="127" s="1"/>
  <c r="AF41" i="127"/>
  <c r="AF42" i="127" s="1"/>
  <c r="AF43" i="127" s="1"/>
  <c r="AF44" i="127" s="1"/>
  <c r="AF45" i="127" s="1"/>
  <c r="AF46" i="127" s="1"/>
  <c r="AF47" i="127" s="1"/>
  <c r="AF48" i="127" s="1"/>
  <c r="AF49" i="127" s="1"/>
  <c r="AH40" i="127"/>
  <c r="AH41" i="127" s="1"/>
  <c r="AH42" i="127" s="1"/>
  <c r="AH43" i="127" s="1"/>
  <c r="AH44" i="127" s="1"/>
  <c r="AH45" i="127" s="1"/>
  <c r="AH46" i="127" s="1"/>
  <c r="AH47" i="127" s="1"/>
  <c r="AH48" i="127" s="1"/>
  <c r="AH49" i="127" s="1"/>
  <c r="AH50" i="127" s="1"/>
  <c r="AH51" i="127" s="1"/>
  <c r="AH52" i="127" s="1"/>
  <c r="AH53" i="127" s="1"/>
  <c r="AH54" i="127" s="1"/>
  <c r="AH55" i="127" s="1"/>
  <c r="AH56" i="127" s="1"/>
  <c r="AH57" i="127" s="1"/>
  <c r="AG40" i="127"/>
  <c r="AF40" i="127"/>
  <c r="F31" i="127"/>
  <c r="F30" i="127"/>
  <c r="F29" i="127" s="1"/>
  <c r="F28" i="127" s="1"/>
  <c r="F27" i="127" s="1"/>
  <c r="F26" i="127" s="1"/>
  <c r="F25" i="127" s="1"/>
  <c r="F24" i="127" s="1"/>
  <c r="F23" i="127" s="1"/>
  <c r="F22" i="127" s="1"/>
  <c r="F21" i="127" s="1"/>
  <c r="AJ17" i="127"/>
  <c r="AB17" i="127"/>
  <c r="Z17" i="127"/>
  <c r="R17" i="127"/>
  <c r="R16" i="127"/>
  <c r="R15" i="127"/>
  <c r="R14" i="127"/>
  <c r="AJ13" i="127"/>
  <c r="AB13" i="127"/>
  <c r="Z13" i="127"/>
  <c r="R13" i="127"/>
  <c r="AB12" i="127"/>
  <c r="Z12" i="127"/>
  <c r="R12" i="127"/>
  <c r="AJ12" i="127" s="1"/>
  <c r="AJ11" i="127"/>
  <c r="AB11" i="127"/>
  <c r="Z11" i="127"/>
  <c r="R11" i="127"/>
  <c r="AB10" i="127"/>
  <c r="Z10" i="127"/>
  <c r="R10" i="127"/>
  <c r="AJ10" i="127" s="1"/>
  <c r="AJ9" i="127"/>
  <c r="AB9" i="127"/>
  <c r="Z9" i="127"/>
  <c r="R9" i="127"/>
  <c r="R8" i="127"/>
  <c r="AJ7" i="127"/>
  <c r="AB7" i="127"/>
  <c r="Z7" i="127"/>
  <c r="R7" i="127"/>
  <c r="AB6" i="127"/>
  <c r="R6" i="127"/>
  <c r="AJ6" i="127" s="1"/>
  <c r="B4" i="127"/>
  <c r="A1" i="127"/>
  <c r="B5" i="127" s="1"/>
  <c r="AH58" i="130" l="1"/>
  <c r="AH59" i="130" s="1"/>
  <c r="AJ15" i="130"/>
  <c r="AB8" i="128"/>
  <c r="AB14" i="128"/>
  <c r="AB16" i="128"/>
  <c r="AJ15" i="128"/>
  <c r="AH58" i="128"/>
  <c r="AH59" i="128" s="1"/>
  <c r="AG58" i="128"/>
  <c r="AG59" i="128" s="1"/>
  <c r="AB15" i="128"/>
  <c r="Z6" i="128"/>
  <c r="Z8" i="128"/>
  <c r="Z10" i="128"/>
  <c r="Z12" i="128"/>
  <c r="Z14" i="128"/>
  <c r="Z16" i="128"/>
  <c r="AJ6" i="128"/>
  <c r="AJ8" i="128"/>
  <c r="AJ10" i="128"/>
  <c r="AJ12" i="128"/>
  <c r="AJ14" i="128"/>
  <c r="AJ16" i="128"/>
  <c r="AJ14" i="127"/>
  <c r="AH58" i="127"/>
  <c r="AH59" i="127" s="1"/>
  <c r="AJ15" i="127"/>
  <c r="Z6" i="127"/>
  <c r="AF50" i="127"/>
  <c r="AF51" i="127" s="1"/>
  <c r="AF52" i="127" s="1"/>
  <c r="AF53" i="127" s="1"/>
  <c r="AF54" i="127" s="1"/>
  <c r="AJ16" i="127"/>
  <c r="AJ8" i="127"/>
  <c r="AB8" i="127"/>
  <c r="AG55" i="127"/>
  <c r="AG56" i="127" s="1"/>
  <c r="AG51" i="126"/>
  <c r="AG52" i="126" s="1"/>
  <c r="AG53" i="126" s="1"/>
  <c r="AG54" i="126" s="1"/>
  <c r="AG50" i="126"/>
  <c r="AF43" i="126"/>
  <c r="AF44" i="126" s="1"/>
  <c r="AF45" i="126" s="1"/>
  <c r="AF46" i="126" s="1"/>
  <c r="AF47" i="126" s="1"/>
  <c r="AF48" i="126" s="1"/>
  <c r="AF49" i="126" s="1"/>
  <c r="AF42" i="126"/>
  <c r="AH41" i="126"/>
  <c r="AH42" i="126" s="1"/>
  <c r="AH43" i="126" s="1"/>
  <c r="AH44" i="126" s="1"/>
  <c r="AH45" i="126" s="1"/>
  <c r="AH46" i="126" s="1"/>
  <c r="AH47" i="126" s="1"/>
  <c r="AH48" i="126" s="1"/>
  <c r="AH49" i="126" s="1"/>
  <c r="AF41" i="126"/>
  <c r="AH40" i="126"/>
  <c r="AG40" i="126"/>
  <c r="AG41" i="126" s="1"/>
  <c r="AG42" i="126" s="1"/>
  <c r="AG43" i="126" s="1"/>
  <c r="AG44" i="126" s="1"/>
  <c r="AG45" i="126" s="1"/>
  <c r="AG46" i="126" s="1"/>
  <c r="AG47" i="126" s="1"/>
  <c r="AG48" i="126" s="1"/>
  <c r="AF40" i="126"/>
  <c r="AB17" i="126"/>
  <c r="Z17" i="126"/>
  <c r="R17" i="126"/>
  <c r="AJ17" i="126" s="1"/>
  <c r="R16" i="126"/>
  <c r="R15" i="126"/>
  <c r="R14" i="126"/>
  <c r="AB13" i="126"/>
  <c r="Z13" i="126"/>
  <c r="R13" i="126"/>
  <c r="AJ13" i="126" s="1"/>
  <c r="AJ12" i="126"/>
  <c r="AB12" i="126"/>
  <c r="Z12" i="126"/>
  <c r="R12" i="126"/>
  <c r="AB11" i="126"/>
  <c r="Z11" i="126"/>
  <c r="R11" i="126"/>
  <c r="AJ11" i="126" s="1"/>
  <c r="AJ10" i="126"/>
  <c r="AB10" i="126"/>
  <c r="Z10" i="126"/>
  <c r="R10" i="126"/>
  <c r="AB9" i="126"/>
  <c r="Z9" i="126"/>
  <c r="R9" i="126"/>
  <c r="AJ9" i="126" s="1"/>
  <c r="R8" i="126"/>
  <c r="AB7" i="126"/>
  <c r="Z7" i="126"/>
  <c r="R7" i="126"/>
  <c r="AJ7" i="126" s="1"/>
  <c r="AB6" i="126"/>
  <c r="R6" i="126"/>
  <c r="B4" i="126"/>
  <c r="A1" i="126"/>
  <c r="B5" i="126" s="1"/>
  <c r="Z8" i="127" l="1"/>
  <c r="AF55" i="127"/>
  <c r="AF56" i="127" s="1"/>
  <c r="AB14" i="127"/>
  <c r="AB16" i="127"/>
  <c r="AG57" i="127"/>
  <c r="AB8" i="126"/>
  <c r="AG55" i="126"/>
  <c r="AG56" i="126" s="1"/>
  <c r="AH50" i="126"/>
  <c r="AH51" i="126" s="1"/>
  <c r="AH52" i="126" s="1"/>
  <c r="AH53" i="126" s="1"/>
  <c r="AH54" i="126" s="1"/>
  <c r="AJ6" i="126"/>
  <c r="Z6" i="126"/>
  <c r="AF50" i="126"/>
  <c r="AF51" i="126" s="1"/>
  <c r="AF52" i="126" s="1"/>
  <c r="AF53" i="126" s="1"/>
  <c r="AF54" i="126" s="1"/>
  <c r="G24" i="122"/>
  <c r="G23" i="122"/>
  <c r="AG50" i="125"/>
  <c r="AG51" i="125" s="1"/>
  <c r="AG52" i="125" s="1"/>
  <c r="AG53" i="125" s="1"/>
  <c r="AG54" i="125" s="1"/>
  <c r="AG41" i="125"/>
  <c r="AG42" i="125" s="1"/>
  <c r="AG43" i="125" s="1"/>
  <c r="AG44" i="125" s="1"/>
  <c r="AG45" i="125" s="1"/>
  <c r="AG46" i="125" s="1"/>
  <c r="AG47" i="125" s="1"/>
  <c r="AG48" i="125" s="1"/>
  <c r="AF41" i="125"/>
  <c r="AF42" i="125" s="1"/>
  <c r="AF43" i="125" s="1"/>
  <c r="AF44" i="125" s="1"/>
  <c r="AF45" i="125" s="1"/>
  <c r="AF46" i="125" s="1"/>
  <c r="AF47" i="125" s="1"/>
  <c r="AF48" i="125" s="1"/>
  <c r="AF49" i="125" s="1"/>
  <c r="AF50" i="125" s="1"/>
  <c r="AF51" i="125" s="1"/>
  <c r="AF52" i="125" s="1"/>
  <c r="AF53" i="125" s="1"/>
  <c r="AF54" i="125" s="1"/>
  <c r="AF55" i="125" s="1"/>
  <c r="AF56" i="125" s="1"/>
  <c r="AF57" i="125" s="1"/>
  <c r="AF58" i="125" s="1"/>
  <c r="AF59" i="125" s="1"/>
  <c r="AH40" i="125"/>
  <c r="AH41" i="125" s="1"/>
  <c r="AH42" i="125" s="1"/>
  <c r="AH43" i="125" s="1"/>
  <c r="AH44" i="125" s="1"/>
  <c r="AH45" i="125" s="1"/>
  <c r="AH46" i="125" s="1"/>
  <c r="AH47" i="125" s="1"/>
  <c r="AH48" i="125" s="1"/>
  <c r="AH49" i="125" s="1"/>
  <c r="AG40" i="125"/>
  <c r="AF40" i="125"/>
  <c r="AB17" i="125"/>
  <c r="R17" i="125"/>
  <c r="AJ17" i="125" s="1"/>
  <c r="R16" i="125"/>
  <c r="R15" i="125"/>
  <c r="R14" i="125"/>
  <c r="Z14" i="125" s="1"/>
  <c r="AB13" i="125"/>
  <c r="R13" i="125"/>
  <c r="AJ13" i="125" s="1"/>
  <c r="AJ12" i="125"/>
  <c r="AB12" i="125"/>
  <c r="R12" i="125"/>
  <c r="Z12" i="125" s="1"/>
  <c r="AB11" i="125"/>
  <c r="R11" i="125"/>
  <c r="AJ11" i="125" s="1"/>
  <c r="AJ10" i="125"/>
  <c r="AB10" i="125"/>
  <c r="R10" i="125"/>
  <c r="Z10" i="125" s="1"/>
  <c r="AB9" i="125"/>
  <c r="R9" i="125"/>
  <c r="AJ9" i="125" s="1"/>
  <c r="R8" i="125"/>
  <c r="Z8" i="125" s="1"/>
  <c r="AB7" i="125"/>
  <c r="R7" i="125"/>
  <c r="AJ7" i="125" s="1"/>
  <c r="AB6" i="125"/>
  <c r="R6" i="125"/>
  <c r="Z6" i="125" s="1"/>
  <c r="B4" i="125"/>
  <c r="A1" i="125"/>
  <c r="B5" i="125" s="1"/>
  <c r="AG50" i="124"/>
  <c r="AG51" i="124" s="1"/>
  <c r="AG52" i="124" s="1"/>
  <c r="AG53" i="124" s="1"/>
  <c r="AG54" i="124" s="1"/>
  <c r="AG55" i="124" s="1"/>
  <c r="AG56" i="124" s="1"/>
  <c r="AG57" i="124" s="1"/>
  <c r="AG58" i="124" s="1"/>
  <c r="AG59" i="124" s="1"/>
  <c r="AF42" i="124"/>
  <c r="AF43" i="124" s="1"/>
  <c r="AF44" i="124" s="1"/>
  <c r="AF45" i="124" s="1"/>
  <c r="AF46" i="124" s="1"/>
  <c r="AF47" i="124" s="1"/>
  <c r="AF48" i="124" s="1"/>
  <c r="AF49" i="124" s="1"/>
  <c r="AF50" i="124" s="1"/>
  <c r="AF51" i="124" s="1"/>
  <c r="AF52" i="124" s="1"/>
  <c r="AF53" i="124" s="1"/>
  <c r="AF54" i="124" s="1"/>
  <c r="AF55" i="124" s="1"/>
  <c r="AF56" i="124" s="1"/>
  <c r="AF57" i="124" s="1"/>
  <c r="AF58" i="124" s="1"/>
  <c r="AF59" i="124" s="1"/>
  <c r="AH41" i="124"/>
  <c r="AH42" i="124" s="1"/>
  <c r="AH43" i="124" s="1"/>
  <c r="AH44" i="124" s="1"/>
  <c r="AH45" i="124" s="1"/>
  <c r="AH46" i="124" s="1"/>
  <c r="AH47" i="124" s="1"/>
  <c r="AH48" i="124" s="1"/>
  <c r="AH49" i="124" s="1"/>
  <c r="AG41" i="124"/>
  <c r="AG42" i="124" s="1"/>
  <c r="AG43" i="124" s="1"/>
  <c r="AG44" i="124" s="1"/>
  <c r="AG45" i="124" s="1"/>
  <c r="AG46" i="124" s="1"/>
  <c r="AG47" i="124" s="1"/>
  <c r="AG48" i="124" s="1"/>
  <c r="AF41" i="124"/>
  <c r="AH40" i="124"/>
  <c r="AG40" i="124"/>
  <c r="AF40" i="124"/>
  <c r="R17" i="124"/>
  <c r="AB17" i="124" s="1"/>
  <c r="R16" i="124"/>
  <c r="AB16" i="124" s="1"/>
  <c r="R15" i="124"/>
  <c r="R14" i="124"/>
  <c r="AB14" i="124" s="1"/>
  <c r="R13" i="124"/>
  <c r="AB13" i="124" s="1"/>
  <c r="AJ12" i="124"/>
  <c r="R12" i="124"/>
  <c r="AB12" i="124" s="1"/>
  <c r="R11" i="124"/>
  <c r="AB11" i="124" s="1"/>
  <c r="AJ10" i="124"/>
  <c r="R10" i="124"/>
  <c r="AB10" i="124" s="1"/>
  <c r="R9" i="124"/>
  <c r="AB9" i="124" s="1"/>
  <c r="R8" i="124"/>
  <c r="AB8" i="124" s="1"/>
  <c r="R7" i="124"/>
  <c r="AJ7" i="124" s="1"/>
  <c r="R6" i="124"/>
  <c r="AB6" i="124" s="1"/>
  <c r="B4" i="124"/>
  <c r="A1" i="124"/>
  <c r="B5" i="124" s="1"/>
  <c r="AG58" i="127" l="1"/>
  <c r="AG59" i="127" s="1"/>
  <c r="AB15" i="127"/>
  <c r="AF57" i="127"/>
  <c r="Z16" i="127"/>
  <c r="Z14" i="127"/>
  <c r="AF55" i="126"/>
  <c r="AF56" i="126" s="1"/>
  <c r="Z8" i="126"/>
  <c r="AH55" i="126"/>
  <c r="AH56" i="126" s="1"/>
  <c r="AJ8" i="126"/>
  <c r="AB16" i="126"/>
  <c r="AB14" i="126"/>
  <c r="AG57" i="126"/>
  <c r="AH50" i="125"/>
  <c r="AH51" i="125" s="1"/>
  <c r="AH52" i="125" s="1"/>
  <c r="AH53" i="125" s="1"/>
  <c r="AH54" i="125" s="1"/>
  <c r="AJ6" i="125"/>
  <c r="Z16" i="125"/>
  <c r="AG55" i="125"/>
  <c r="AG56" i="125" s="1"/>
  <c r="AB8" i="125"/>
  <c r="Z7" i="125"/>
  <c r="Z9" i="125"/>
  <c r="Z11" i="125"/>
  <c r="Z13" i="125"/>
  <c r="Z15" i="125"/>
  <c r="Z17" i="125"/>
  <c r="AJ6" i="124"/>
  <c r="AH50" i="124"/>
  <c r="AH51" i="124" s="1"/>
  <c r="AH52" i="124" s="1"/>
  <c r="AH53" i="124" s="1"/>
  <c r="AH54" i="124" s="1"/>
  <c r="Z7" i="124"/>
  <c r="Z9" i="124"/>
  <c r="Z11" i="124"/>
  <c r="Z13" i="124"/>
  <c r="Z15" i="124"/>
  <c r="Z17" i="124"/>
  <c r="AB7" i="124"/>
  <c r="AB15" i="124"/>
  <c r="AJ9" i="124"/>
  <c r="AJ11" i="124"/>
  <c r="AJ13" i="124"/>
  <c r="AJ17" i="124"/>
  <c r="Z6" i="124"/>
  <c r="Z10" i="124"/>
  <c r="Z14" i="124"/>
  <c r="Z16" i="124"/>
  <c r="Z8" i="124"/>
  <c r="Z12" i="124"/>
  <c r="AG50" i="122"/>
  <c r="AG51" i="122" s="1"/>
  <c r="AG52" i="122" s="1"/>
  <c r="AG53" i="122" s="1"/>
  <c r="AG54" i="122" s="1"/>
  <c r="AF42" i="122"/>
  <c r="AF43" i="122" s="1"/>
  <c r="AF44" i="122" s="1"/>
  <c r="AF45" i="122" s="1"/>
  <c r="AF46" i="122" s="1"/>
  <c r="AF47" i="122" s="1"/>
  <c r="AF48" i="122" s="1"/>
  <c r="AF49" i="122" s="1"/>
  <c r="AF41" i="122"/>
  <c r="AH40" i="122"/>
  <c r="AH41" i="122" s="1"/>
  <c r="AH42" i="122" s="1"/>
  <c r="AH43" i="122" s="1"/>
  <c r="AH44" i="122" s="1"/>
  <c r="AH45" i="122" s="1"/>
  <c r="AH46" i="122" s="1"/>
  <c r="AH47" i="122" s="1"/>
  <c r="AH48" i="122" s="1"/>
  <c r="AH49" i="122" s="1"/>
  <c r="AG40" i="122"/>
  <c r="AG41" i="122" s="1"/>
  <c r="AG42" i="122" s="1"/>
  <c r="AG43" i="122" s="1"/>
  <c r="AG44" i="122" s="1"/>
  <c r="AG45" i="122" s="1"/>
  <c r="AG46" i="122" s="1"/>
  <c r="AG47" i="122" s="1"/>
  <c r="AG48" i="122" s="1"/>
  <c r="AF40" i="122"/>
  <c r="AJ17" i="122"/>
  <c r="AB17" i="122"/>
  <c r="Z17" i="122"/>
  <c r="R17" i="122"/>
  <c r="R16" i="122"/>
  <c r="R15" i="122"/>
  <c r="R14" i="122"/>
  <c r="AJ13" i="122"/>
  <c r="AB13" i="122"/>
  <c r="Z13" i="122"/>
  <c r="R13" i="122"/>
  <c r="AJ12" i="122"/>
  <c r="AB12" i="122"/>
  <c r="Z12" i="122"/>
  <c r="R12" i="122"/>
  <c r="AJ11" i="122"/>
  <c r="AB11" i="122"/>
  <c r="Z11" i="122"/>
  <c r="R11" i="122"/>
  <c r="AJ10" i="122"/>
  <c r="AB10" i="122"/>
  <c r="Z10" i="122"/>
  <c r="R10" i="122"/>
  <c r="AJ9" i="122"/>
  <c r="AB9" i="122"/>
  <c r="Z9" i="122"/>
  <c r="R9" i="122"/>
  <c r="R8" i="122"/>
  <c r="AJ7" i="122"/>
  <c r="AB7" i="122"/>
  <c r="Z7" i="122"/>
  <c r="R7" i="122"/>
  <c r="AB6" i="122"/>
  <c r="R6" i="122"/>
  <c r="B4" i="122"/>
  <c r="A1" i="122"/>
  <c r="B5" i="122" s="1"/>
  <c r="AG50" i="121"/>
  <c r="AG51" i="121" s="1"/>
  <c r="AG52" i="121" s="1"/>
  <c r="AG53" i="121" s="1"/>
  <c r="AG54" i="121" s="1"/>
  <c r="AG55" i="121" s="1"/>
  <c r="AG56" i="121" s="1"/>
  <c r="AG57" i="121" s="1"/>
  <c r="AH43" i="121"/>
  <c r="AH44" i="121" s="1"/>
  <c r="AH45" i="121" s="1"/>
  <c r="AH46" i="121" s="1"/>
  <c r="AH47" i="121" s="1"/>
  <c r="AH48" i="121" s="1"/>
  <c r="AH49" i="121" s="1"/>
  <c r="AH42" i="121"/>
  <c r="AH41" i="121"/>
  <c r="AG41" i="121"/>
  <c r="AG42" i="121" s="1"/>
  <c r="AG43" i="121" s="1"/>
  <c r="AG44" i="121" s="1"/>
  <c r="AG45" i="121" s="1"/>
  <c r="AG46" i="121" s="1"/>
  <c r="AG47" i="121" s="1"/>
  <c r="AG48" i="121" s="1"/>
  <c r="AF41" i="121"/>
  <c r="AF42" i="121" s="1"/>
  <c r="AF43" i="121" s="1"/>
  <c r="AF44" i="121" s="1"/>
  <c r="AF45" i="121" s="1"/>
  <c r="AF46" i="121" s="1"/>
  <c r="AF47" i="121" s="1"/>
  <c r="AF48" i="121" s="1"/>
  <c r="AF49" i="121" s="1"/>
  <c r="AF50" i="121" s="1"/>
  <c r="AF51" i="121" s="1"/>
  <c r="AF52" i="121" s="1"/>
  <c r="AF53" i="121" s="1"/>
  <c r="AF54" i="121" s="1"/>
  <c r="AF55" i="121" s="1"/>
  <c r="AF56" i="121" s="1"/>
  <c r="AF57" i="121" s="1"/>
  <c r="AF58" i="121" s="1"/>
  <c r="AF59" i="121" s="1"/>
  <c r="AH40" i="121"/>
  <c r="AG40" i="121"/>
  <c r="AF40" i="121"/>
  <c r="AB17" i="121"/>
  <c r="R17" i="121"/>
  <c r="AJ17" i="121" s="1"/>
  <c r="R16" i="121"/>
  <c r="R15" i="121"/>
  <c r="R14" i="121"/>
  <c r="AB13" i="121"/>
  <c r="R13" i="121"/>
  <c r="AJ13" i="121" s="1"/>
  <c r="AJ12" i="121"/>
  <c r="R12" i="121"/>
  <c r="AB12" i="121" s="1"/>
  <c r="AB11" i="121"/>
  <c r="R11" i="121"/>
  <c r="AJ11" i="121" s="1"/>
  <c r="AJ10" i="121"/>
  <c r="R10" i="121"/>
  <c r="AB10" i="121" s="1"/>
  <c r="AB9" i="121"/>
  <c r="R9" i="121"/>
  <c r="AJ9" i="121" s="1"/>
  <c r="R8" i="121"/>
  <c r="AB7" i="121"/>
  <c r="R7" i="121"/>
  <c r="AJ7" i="121" s="1"/>
  <c r="R6" i="121"/>
  <c r="AB6" i="121" s="1"/>
  <c r="B4" i="121"/>
  <c r="A1" i="121"/>
  <c r="B5" i="121" s="1"/>
  <c r="AF58" i="127" l="1"/>
  <c r="AF59" i="127" s="1"/>
  <c r="Z15" i="127"/>
  <c r="AB15" i="126"/>
  <c r="AG58" i="126"/>
  <c r="AG59" i="126" s="1"/>
  <c r="AH57" i="126"/>
  <c r="AJ14" i="126"/>
  <c r="AJ16" i="126"/>
  <c r="AF57" i="126"/>
  <c r="Z16" i="126"/>
  <c r="Z14" i="126"/>
  <c r="AB16" i="125"/>
  <c r="AG57" i="125"/>
  <c r="AB14" i="125"/>
  <c r="AH55" i="125"/>
  <c r="AH56" i="125" s="1"/>
  <c r="AJ8" i="125"/>
  <c r="AJ8" i="124"/>
  <c r="AH55" i="124"/>
  <c r="AH56" i="124" s="1"/>
  <c r="Z6" i="122"/>
  <c r="AF50" i="122"/>
  <c r="AF51" i="122" s="1"/>
  <c r="AF52" i="122" s="1"/>
  <c r="AF53" i="122" s="1"/>
  <c r="AF54" i="122" s="1"/>
  <c r="AG55" i="122"/>
  <c r="AG56" i="122" s="1"/>
  <c r="AB8" i="122"/>
  <c r="AH50" i="122"/>
  <c r="AH51" i="122" s="1"/>
  <c r="AH52" i="122" s="1"/>
  <c r="AH53" i="122" s="1"/>
  <c r="AH54" i="122" s="1"/>
  <c r="AJ6" i="122"/>
  <c r="AB15" i="121"/>
  <c r="AG58" i="121"/>
  <c r="AG59" i="121" s="1"/>
  <c r="AJ6" i="121"/>
  <c r="AH50" i="121"/>
  <c r="AH51" i="121" s="1"/>
  <c r="AH52" i="121" s="1"/>
  <c r="AH53" i="121" s="1"/>
  <c r="AH54" i="121" s="1"/>
  <c r="AB16" i="121"/>
  <c r="AB8" i="121"/>
  <c r="AB14" i="121"/>
  <c r="Z7" i="121"/>
  <c r="Z9" i="121"/>
  <c r="Z11" i="121"/>
  <c r="Z13" i="121"/>
  <c r="Z15" i="121"/>
  <c r="Z17" i="121"/>
  <c r="Z6" i="121"/>
  <c r="Z8" i="121"/>
  <c r="Z10" i="121"/>
  <c r="Z12" i="121"/>
  <c r="Z14" i="121"/>
  <c r="Z16" i="121"/>
  <c r="AM10" i="120"/>
  <c r="AM10" i="119"/>
  <c r="R11" i="120"/>
  <c r="AB11" i="120" s="1"/>
  <c r="AM8" i="120"/>
  <c r="R9" i="120"/>
  <c r="AB9" i="120" s="1"/>
  <c r="R8" i="120"/>
  <c r="AJ8" i="120" s="1"/>
  <c r="R11" i="119"/>
  <c r="AJ11" i="119" s="1"/>
  <c r="AM8" i="119"/>
  <c r="R9" i="119"/>
  <c r="AJ9" i="119" s="1"/>
  <c r="R8" i="119"/>
  <c r="AJ8" i="119" s="1"/>
  <c r="AM10" i="118"/>
  <c r="R11" i="118"/>
  <c r="AJ11" i="118" s="1"/>
  <c r="AM8" i="118"/>
  <c r="R9" i="118"/>
  <c r="AJ9" i="118" s="1"/>
  <c r="R8" i="118"/>
  <c r="AJ8" i="118" s="1"/>
  <c r="AF58" i="126" l="1"/>
  <c r="AF59" i="126" s="1"/>
  <c r="Z15" i="126"/>
  <c r="AH58" i="126"/>
  <c r="AH59" i="126" s="1"/>
  <c r="AJ15" i="126"/>
  <c r="AH57" i="125"/>
  <c r="AJ16" i="125"/>
  <c r="AJ14" i="125"/>
  <c r="AG58" i="125"/>
  <c r="AG59" i="125" s="1"/>
  <c r="AB15" i="125"/>
  <c r="AH57" i="124"/>
  <c r="AJ14" i="124"/>
  <c r="AJ16" i="124"/>
  <c r="AB16" i="122"/>
  <c r="AB14" i="122"/>
  <c r="AG57" i="122"/>
  <c r="AH55" i="122"/>
  <c r="AH56" i="122" s="1"/>
  <c r="AJ8" i="122"/>
  <c r="AF55" i="122"/>
  <c r="AF56" i="122" s="1"/>
  <c r="Z8" i="122"/>
  <c r="AH55" i="121"/>
  <c r="AH56" i="121" s="1"/>
  <c r="AJ8" i="121"/>
  <c r="AJ11" i="120"/>
  <c r="Z11" i="120"/>
  <c r="Z9" i="120"/>
  <c r="AJ9" i="120"/>
  <c r="Z8" i="120"/>
  <c r="AB8" i="120"/>
  <c r="Z11" i="119"/>
  <c r="AB11" i="119"/>
  <c r="AB9" i="119"/>
  <c r="Z9" i="119"/>
  <c r="AB8" i="119"/>
  <c r="Z8" i="119"/>
  <c r="Z11" i="118"/>
  <c r="AB11" i="118"/>
  <c r="AB9" i="118"/>
  <c r="Z9" i="118"/>
  <c r="Z8" i="118"/>
  <c r="AB8" i="118"/>
  <c r="AG50" i="120"/>
  <c r="AG51" i="120" s="1"/>
  <c r="AG52" i="120" s="1"/>
  <c r="AG53" i="120" s="1"/>
  <c r="AG54" i="120" s="1"/>
  <c r="AG55" i="120" s="1"/>
  <c r="AG56" i="120" s="1"/>
  <c r="AG41" i="120"/>
  <c r="AG42" i="120" s="1"/>
  <c r="AG43" i="120" s="1"/>
  <c r="AG44" i="120" s="1"/>
  <c r="AG45" i="120" s="1"/>
  <c r="AG46" i="120" s="1"/>
  <c r="AG47" i="120" s="1"/>
  <c r="AG48" i="120" s="1"/>
  <c r="AH40" i="120"/>
  <c r="AH41" i="120" s="1"/>
  <c r="AH42" i="120" s="1"/>
  <c r="AH43" i="120" s="1"/>
  <c r="AH44" i="120" s="1"/>
  <c r="AH45" i="120" s="1"/>
  <c r="AH46" i="120" s="1"/>
  <c r="AH47" i="120" s="1"/>
  <c r="AH48" i="120" s="1"/>
  <c r="AH49" i="120" s="1"/>
  <c r="AH50" i="120" s="1"/>
  <c r="AG40" i="120"/>
  <c r="AF40" i="120"/>
  <c r="AF41" i="120" s="1"/>
  <c r="AF42" i="120" s="1"/>
  <c r="AF43" i="120" s="1"/>
  <c r="AF44" i="120" s="1"/>
  <c r="AF45" i="120" s="1"/>
  <c r="AF46" i="120" s="1"/>
  <c r="AF47" i="120" s="1"/>
  <c r="AF48" i="120" s="1"/>
  <c r="AF49" i="120" s="1"/>
  <c r="AF50" i="120" s="1"/>
  <c r="R20" i="120"/>
  <c r="AJ20" i="120" s="1"/>
  <c r="R19" i="120"/>
  <c r="R18" i="120"/>
  <c r="R17" i="120"/>
  <c r="R16" i="120"/>
  <c r="AJ16" i="120" s="1"/>
  <c r="R15" i="120"/>
  <c r="Z15" i="120" s="1"/>
  <c r="R14" i="120"/>
  <c r="AJ14" i="120" s="1"/>
  <c r="AB13" i="120"/>
  <c r="R13" i="120"/>
  <c r="Z13" i="120" s="1"/>
  <c r="R12" i="120"/>
  <c r="AJ12" i="120" s="1"/>
  <c r="R10" i="120"/>
  <c r="AJ7" i="120"/>
  <c r="Z7" i="120"/>
  <c r="R7" i="120"/>
  <c r="AB7" i="120" s="1"/>
  <c r="R6" i="120"/>
  <c r="AB6" i="120" s="1"/>
  <c r="B4" i="120"/>
  <c r="A1" i="120"/>
  <c r="B5" i="120" s="1"/>
  <c r="AG51" i="119"/>
  <c r="AG52" i="119" s="1"/>
  <c r="AG53" i="119" s="1"/>
  <c r="AG50" i="119"/>
  <c r="AH41" i="119"/>
  <c r="AH42" i="119" s="1"/>
  <c r="AH43" i="119" s="1"/>
  <c r="AH44" i="119" s="1"/>
  <c r="AH45" i="119" s="1"/>
  <c r="AH46" i="119" s="1"/>
  <c r="AH47" i="119" s="1"/>
  <c r="AH48" i="119" s="1"/>
  <c r="AH49" i="119" s="1"/>
  <c r="AH50" i="119" s="1"/>
  <c r="AH51" i="119" s="1"/>
  <c r="AH52" i="119" s="1"/>
  <c r="AH53" i="119" s="1"/>
  <c r="AF41" i="119"/>
  <c r="AF42" i="119" s="1"/>
  <c r="AF43" i="119" s="1"/>
  <c r="AF44" i="119" s="1"/>
  <c r="AF45" i="119" s="1"/>
  <c r="AF46" i="119" s="1"/>
  <c r="AF47" i="119" s="1"/>
  <c r="AF48" i="119" s="1"/>
  <c r="AF49" i="119" s="1"/>
  <c r="AF50" i="119" s="1"/>
  <c r="AF51" i="119" s="1"/>
  <c r="AF52" i="119" s="1"/>
  <c r="AF53" i="119" s="1"/>
  <c r="AH40" i="119"/>
  <c r="AG40" i="119"/>
  <c r="AG41" i="119" s="1"/>
  <c r="AG42" i="119" s="1"/>
  <c r="AG43" i="119" s="1"/>
  <c r="AG44" i="119" s="1"/>
  <c r="AG45" i="119" s="1"/>
  <c r="AG46" i="119" s="1"/>
  <c r="AG47" i="119" s="1"/>
  <c r="AG48" i="119" s="1"/>
  <c r="AB6" i="119" s="1"/>
  <c r="AF40" i="119"/>
  <c r="AJ20" i="119"/>
  <c r="R20" i="119"/>
  <c r="AB20" i="119" s="1"/>
  <c r="R19" i="119"/>
  <c r="R18" i="119"/>
  <c r="R17" i="119"/>
  <c r="R16" i="119"/>
  <c r="AB16" i="119" s="1"/>
  <c r="AB15" i="119"/>
  <c r="R15" i="119"/>
  <c r="Z15" i="119" s="1"/>
  <c r="R14" i="119"/>
  <c r="AB14" i="119" s="1"/>
  <c r="R13" i="119"/>
  <c r="AB13" i="119" s="1"/>
  <c r="R12" i="119"/>
  <c r="AB12" i="119" s="1"/>
  <c r="R10" i="119"/>
  <c r="R7" i="119"/>
  <c r="AJ7" i="119" s="1"/>
  <c r="R6" i="119"/>
  <c r="Z6" i="119" s="1"/>
  <c r="B4" i="119"/>
  <c r="A1" i="119"/>
  <c r="B5" i="119" s="1"/>
  <c r="AG50" i="118"/>
  <c r="AG51" i="118" s="1"/>
  <c r="AG52" i="118" s="1"/>
  <c r="AG53" i="118" s="1"/>
  <c r="AG54" i="118" s="1"/>
  <c r="AG55" i="118" s="1"/>
  <c r="AG56" i="118" s="1"/>
  <c r="AG57" i="118" s="1"/>
  <c r="AH40" i="118"/>
  <c r="AH41" i="118" s="1"/>
  <c r="AH42" i="118" s="1"/>
  <c r="AH43" i="118" s="1"/>
  <c r="AH44" i="118" s="1"/>
  <c r="AH45" i="118" s="1"/>
  <c r="AH46" i="118" s="1"/>
  <c r="AH47" i="118" s="1"/>
  <c r="AH48" i="118" s="1"/>
  <c r="AH49" i="118" s="1"/>
  <c r="AG40" i="118"/>
  <c r="AG41" i="118" s="1"/>
  <c r="AG42" i="118" s="1"/>
  <c r="AG43" i="118" s="1"/>
  <c r="AG44" i="118" s="1"/>
  <c r="AG45" i="118" s="1"/>
  <c r="AG46" i="118" s="1"/>
  <c r="AG47" i="118" s="1"/>
  <c r="AG48" i="118" s="1"/>
  <c r="AF40" i="118"/>
  <c r="AF41" i="118" s="1"/>
  <c r="AF42" i="118" s="1"/>
  <c r="AF43" i="118" s="1"/>
  <c r="AF44" i="118" s="1"/>
  <c r="AF45" i="118" s="1"/>
  <c r="AF46" i="118" s="1"/>
  <c r="AF47" i="118" s="1"/>
  <c r="AF48" i="118" s="1"/>
  <c r="AF49" i="118" s="1"/>
  <c r="R20" i="118"/>
  <c r="AJ20" i="118" s="1"/>
  <c r="R19" i="118"/>
  <c r="R18" i="118"/>
  <c r="R17" i="118"/>
  <c r="R16" i="118"/>
  <c r="AJ16" i="118" s="1"/>
  <c r="R15" i="118"/>
  <c r="AJ15" i="118" s="1"/>
  <c r="R14" i="118"/>
  <c r="AJ14" i="118" s="1"/>
  <c r="R13" i="118"/>
  <c r="AJ13" i="118" s="1"/>
  <c r="R12" i="118"/>
  <c r="AJ12" i="118" s="1"/>
  <c r="R10" i="118"/>
  <c r="R7" i="118"/>
  <c r="AB7" i="118" s="1"/>
  <c r="AB6" i="118"/>
  <c r="R6" i="118"/>
  <c r="B4" i="118"/>
  <c r="A1" i="118"/>
  <c r="B5" i="118" s="1"/>
  <c r="AH58" i="125" l="1"/>
  <c r="AH59" i="125" s="1"/>
  <c r="AJ15" i="125"/>
  <c r="AH58" i="124"/>
  <c r="AH59" i="124" s="1"/>
  <c r="AJ15" i="124"/>
  <c r="AG58" i="122"/>
  <c r="AG59" i="122" s="1"/>
  <c r="AB15" i="122"/>
  <c r="AF57" i="122"/>
  <c r="Z16" i="122"/>
  <c r="Z14" i="122"/>
  <c r="AH57" i="122"/>
  <c r="AJ16" i="122"/>
  <c r="AJ14" i="122"/>
  <c r="AH57" i="121"/>
  <c r="AJ16" i="121"/>
  <c r="AJ14" i="121"/>
  <c r="AB15" i="120"/>
  <c r="Z13" i="119"/>
  <c r="AJ13" i="119"/>
  <c r="AJ15" i="119"/>
  <c r="Z20" i="119"/>
  <c r="Z16" i="119"/>
  <c r="Z14" i="119"/>
  <c r="AJ16" i="119"/>
  <c r="Z12" i="119"/>
  <c r="AJ14" i="119"/>
  <c r="AJ12" i="119"/>
  <c r="AB20" i="118"/>
  <c r="AB12" i="118"/>
  <c r="Z7" i="118"/>
  <c r="AB14" i="118"/>
  <c r="AJ7" i="118"/>
  <c r="AB16" i="118"/>
  <c r="AF50" i="118"/>
  <c r="AF51" i="118" s="1"/>
  <c r="AF52" i="118" s="1"/>
  <c r="AF53" i="118" s="1"/>
  <c r="AF54" i="118" s="1"/>
  <c r="AF55" i="118" s="1"/>
  <c r="AF56" i="118" s="1"/>
  <c r="AF57" i="118" s="1"/>
  <c r="AF58" i="118" s="1"/>
  <c r="AF59" i="118" s="1"/>
  <c r="Z6" i="118"/>
  <c r="AB10" i="120"/>
  <c r="AG57" i="120"/>
  <c r="AG58" i="120" s="1"/>
  <c r="AG58" i="118"/>
  <c r="AG59" i="118" s="1"/>
  <c r="AB18" i="118"/>
  <c r="AF51" i="120"/>
  <c r="AF52" i="120" s="1"/>
  <c r="AF53" i="120" s="1"/>
  <c r="AF54" i="120" s="1"/>
  <c r="AF55" i="120" s="1"/>
  <c r="AF56" i="120" s="1"/>
  <c r="AF57" i="120" s="1"/>
  <c r="AF58" i="120" s="1"/>
  <c r="AF59" i="120" s="1"/>
  <c r="Z18" i="120" s="1"/>
  <c r="Z6" i="120"/>
  <c r="AG54" i="119"/>
  <c r="AG55" i="119" s="1"/>
  <c r="AB10" i="119"/>
  <c r="AH50" i="118"/>
  <c r="AH51" i="118" s="1"/>
  <c r="AH52" i="118" s="1"/>
  <c r="AH53" i="118" s="1"/>
  <c r="AH54" i="118" s="1"/>
  <c r="AH55" i="118" s="1"/>
  <c r="AH56" i="118" s="1"/>
  <c r="AH57" i="118" s="1"/>
  <c r="AH58" i="118" s="1"/>
  <c r="AH59" i="118" s="1"/>
  <c r="AJ6" i="118"/>
  <c r="Z10" i="119"/>
  <c r="AF54" i="119"/>
  <c r="AF55" i="119" s="1"/>
  <c r="AH54" i="119"/>
  <c r="AH55" i="119" s="1"/>
  <c r="AJ10" i="119"/>
  <c r="AH51" i="120"/>
  <c r="AH52" i="120" s="1"/>
  <c r="AH53" i="120" s="1"/>
  <c r="AH54" i="120" s="1"/>
  <c r="AH55" i="120" s="1"/>
  <c r="AH56" i="120" s="1"/>
  <c r="AH57" i="120" s="1"/>
  <c r="AH58" i="120" s="1"/>
  <c r="AH59" i="120" s="1"/>
  <c r="AJ18" i="120" s="1"/>
  <c r="AJ6" i="120"/>
  <c r="Z10" i="118"/>
  <c r="Z15" i="118"/>
  <c r="AJ6" i="119"/>
  <c r="AJ10" i="120"/>
  <c r="AJ13" i="120"/>
  <c r="AJ15" i="120"/>
  <c r="AJ17" i="120"/>
  <c r="AJ19" i="120"/>
  <c r="Z13" i="118"/>
  <c r="Z19" i="118"/>
  <c r="AB10" i="118"/>
  <c r="AB15" i="118"/>
  <c r="AB19" i="118"/>
  <c r="Z17" i="118"/>
  <c r="AB13" i="118"/>
  <c r="AB17" i="118"/>
  <c r="Z7" i="119"/>
  <c r="Z12" i="120"/>
  <c r="Z14" i="120"/>
  <c r="Z16" i="120"/>
  <c r="Z20" i="120"/>
  <c r="AB12" i="120"/>
  <c r="AB14" i="120"/>
  <c r="AB16" i="120"/>
  <c r="AB20" i="120"/>
  <c r="AB7" i="119"/>
  <c r="Z12" i="118"/>
  <c r="Z14" i="118"/>
  <c r="Z16" i="118"/>
  <c r="Z18" i="118"/>
  <c r="Z20" i="118"/>
  <c r="AG50" i="116"/>
  <c r="AG51" i="116" s="1"/>
  <c r="AG52" i="116" s="1"/>
  <c r="AG53" i="116" s="1"/>
  <c r="AG54" i="116" s="1"/>
  <c r="AG55" i="116" s="1"/>
  <c r="AG56" i="116" s="1"/>
  <c r="AG57" i="116" s="1"/>
  <c r="AG58" i="116" s="1"/>
  <c r="AG59" i="116" s="1"/>
  <c r="AH40" i="116"/>
  <c r="AH41" i="116" s="1"/>
  <c r="AH42" i="116" s="1"/>
  <c r="AH43" i="116" s="1"/>
  <c r="AH44" i="116" s="1"/>
  <c r="AH45" i="116" s="1"/>
  <c r="AH46" i="116" s="1"/>
  <c r="AH47" i="116" s="1"/>
  <c r="AH48" i="116" s="1"/>
  <c r="AH49" i="116" s="1"/>
  <c r="AH50" i="116" s="1"/>
  <c r="AH51" i="116" s="1"/>
  <c r="AH52" i="116" s="1"/>
  <c r="AH53" i="116" s="1"/>
  <c r="AH54" i="116" s="1"/>
  <c r="AG40" i="116"/>
  <c r="AG41" i="116" s="1"/>
  <c r="AG42" i="116" s="1"/>
  <c r="AG43" i="116" s="1"/>
  <c r="AG44" i="116" s="1"/>
  <c r="AG45" i="116" s="1"/>
  <c r="AG46" i="116" s="1"/>
  <c r="AG47" i="116" s="1"/>
  <c r="AG48" i="116" s="1"/>
  <c r="AF40" i="116"/>
  <c r="AF41" i="116" s="1"/>
  <c r="AF42" i="116" s="1"/>
  <c r="AF43" i="116" s="1"/>
  <c r="AF44" i="116" s="1"/>
  <c r="AF45" i="116" s="1"/>
  <c r="AF46" i="116" s="1"/>
  <c r="AF47" i="116" s="1"/>
  <c r="AF48" i="116" s="1"/>
  <c r="AF49" i="116" s="1"/>
  <c r="R17" i="116"/>
  <c r="AJ17" i="116" s="1"/>
  <c r="R16" i="116"/>
  <c r="R15" i="116"/>
  <c r="R14" i="116"/>
  <c r="R13" i="116"/>
  <c r="AJ13" i="116" s="1"/>
  <c r="R12" i="116"/>
  <c r="AB12" i="116" s="1"/>
  <c r="R11" i="116"/>
  <c r="AJ11" i="116" s="1"/>
  <c r="R10" i="116"/>
  <c r="AB10" i="116" s="1"/>
  <c r="R9" i="116"/>
  <c r="AJ9" i="116" s="1"/>
  <c r="R8" i="116"/>
  <c r="R7" i="116"/>
  <c r="Z7" i="116" s="1"/>
  <c r="R6" i="116"/>
  <c r="B4" i="116"/>
  <c r="A1" i="116"/>
  <c r="B5" i="116" s="1"/>
  <c r="AG50" i="115"/>
  <c r="AG51" i="115" s="1"/>
  <c r="AG52" i="115" s="1"/>
  <c r="AG53" i="115" s="1"/>
  <c r="AG54" i="115" s="1"/>
  <c r="AG55" i="115" s="1"/>
  <c r="AG56" i="115" s="1"/>
  <c r="AG57" i="115" s="1"/>
  <c r="AG58" i="115" s="1"/>
  <c r="AG59" i="115" s="1"/>
  <c r="AH40" i="115"/>
  <c r="AH41" i="115" s="1"/>
  <c r="AH42" i="115" s="1"/>
  <c r="AH43" i="115" s="1"/>
  <c r="AH44" i="115" s="1"/>
  <c r="AH45" i="115" s="1"/>
  <c r="AH46" i="115" s="1"/>
  <c r="AH47" i="115" s="1"/>
  <c r="AH48" i="115" s="1"/>
  <c r="AH49" i="115" s="1"/>
  <c r="AH50" i="115" s="1"/>
  <c r="AH51" i="115" s="1"/>
  <c r="AH52" i="115" s="1"/>
  <c r="AH53" i="115" s="1"/>
  <c r="AH54" i="115" s="1"/>
  <c r="AG40" i="115"/>
  <c r="AG41" i="115" s="1"/>
  <c r="AG42" i="115" s="1"/>
  <c r="AG43" i="115" s="1"/>
  <c r="AG44" i="115" s="1"/>
  <c r="AG45" i="115" s="1"/>
  <c r="AG46" i="115" s="1"/>
  <c r="AG47" i="115" s="1"/>
  <c r="AG48" i="115" s="1"/>
  <c r="AF40" i="115"/>
  <c r="AF41" i="115" s="1"/>
  <c r="AF42" i="115" s="1"/>
  <c r="AF43" i="115" s="1"/>
  <c r="AF44" i="115" s="1"/>
  <c r="AF45" i="115" s="1"/>
  <c r="AF46" i="115" s="1"/>
  <c r="AF47" i="115" s="1"/>
  <c r="AF48" i="115" s="1"/>
  <c r="AF49" i="115" s="1"/>
  <c r="AF50" i="115" s="1"/>
  <c r="AF51" i="115" s="1"/>
  <c r="AF52" i="115" s="1"/>
  <c r="AF53" i="115" s="1"/>
  <c r="AF54" i="115" s="1"/>
  <c r="AF55" i="115" s="1"/>
  <c r="AF56" i="115" s="1"/>
  <c r="AF57" i="115" s="1"/>
  <c r="AF58" i="115" s="1"/>
  <c r="AF59" i="115" s="1"/>
  <c r="R17" i="115"/>
  <c r="Z17" i="115" s="1"/>
  <c r="R16" i="115"/>
  <c r="AB16" i="115" s="1"/>
  <c r="R15" i="115"/>
  <c r="R14" i="115"/>
  <c r="AB14" i="115" s="1"/>
  <c r="R13" i="115"/>
  <c r="AJ13" i="115" s="1"/>
  <c r="R12" i="115"/>
  <c r="AB12" i="115" s="1"/>
  <c r="R11" i="115"/>
  <c r="AJ11" i="115" s="1"/>
  <c r="R10" i="115"/>
  <c r="AB10" i="115" s="1"/>
  <c r="R9" i="115"/>
  <c r="Z9" i="115" s="1"/>
  <c r="R8" i="115"/>
  <c r="AB8" i="115" s="1"/>
  <c r="R7" i="115"/>
  <c r="AJ7" i="115" s="1"/>
  <c r="R6" i="115"/>
  <c r="B4" i="115"/>
  <c r="A1" i="115"/>
  <c r="B5" i="115" s="1"/>
  <c r="AG50" i="114"/>
  <c r="AG51" i="114" s="1"/>
  <c r="AG52" i="114" s="1"/>
  <c r="AG53" i="114" s="1"/>
  <c r="AG54" i="114" s="1"/>
  <c r="AH40" i="114"/>
  <c r="AH41" i="114" s="1"/>
  <c r="AH42" i="114" s="1"/>
  <c r="AH43" i="114" s="1"/>
  <c r="AH44" i="114" s="1"/>
  <c r="AH45" i="114" s="1"/>
  <c r="AH46" i="114" s="1"/>
  <c r="AH47" i="114" s="1"/>
  <c r="AH48" i="114" s="1"/>
  <c r="AH49" i="114" s="1"/>
  <c r="AG40" i="114"/>
  <c r="AG41" i="114" s="1"/>
  <c r="AG42" i="114" s="1"/>
  <c r="AG43" i="114" s="1"/>
  <c r="AG44" i="114" s="1"/>
  <c r="AG45" i="114" s="1"/>
  <c r="AG46" i="114" s="1"/>
  <c r="AG47" i="114" s="1"/>
  <c r="AG48" i="114" s="1"/>
  <c r="AF40" i="114"/>
  <c r="AF41" i="114" s="1"/>
  <c r="AF42" i="114" s="1"/>
  <c r="AF43" i="114" s="1"/>
  <c r="AF44" i="114" s="1"/>
  <c r="AF45" i="114" s="1"/>
  <c r="AF46" i="114" s="1"/>
  <c r="AF47" i="114" s="1"/>
  <c r="AF48" i="114" s="1"/>
  <c r="AF49" i="114" s="1"/>
  <c r="R17" i="114"/>
  <c r="AJ17" i="114" s="1"/>
  <c r="R16" i="114"/>
  <c r="R15" i="114"/>
  <c r="R14" i="114"/>
  <c r="R13" i="114"/>
  <c r="AJ13" i="114" s="1"/>
  <c r="R12" i="114"/>
  <c r="Z12" i="114" s="1"/>
  <c r="R11" i="114"/>
  <c r="AJ11" i="114" s="1"/>
  <c r="R10" i="114"/>
  <c r="AJ10" i="114" s="1"/>
  <c r="R9" i="114"/>
  <c r="AJ9" i="114" s="1"/>
  <c r="R8" i="114"/>
  <c r="R7" i="114"/>
  <c r="AB7" i="114" s="1"/>
  <c r="R6" i="114"/>
  <c r="B4" i="114"/>
  <c r="A1" i="114"/>
  <c r="B5" i="114" s="1"/>
  <c r="AJ15" i="122" l="1"/>
  <c r="AH58" i="122"/>
  <c r="AH59" i="122" s="1"/>
  <c r="AF58" i="122"/>
  <c r="AF59" i="122" s="1"/>
  <c r="Z15" i="122"/>
  <c r="AH58" i="121"/>
  <c r="AH59" i="121" s="1"/>
  <c r="AJ15" i="121"/>
  <c r="Z17" i="119"/>
  <c r="AF56" i="119"/>
  <c r="Z19" i="119"/>
  <c r="Z10" i="120"/>
  <c r="AJ19" i="119"/>
  <c r="AH56" i="119"/>
  <c r="AJ17" i="119"/>
  <c r="AJ19" i="118"/>
  <c r="AJ18" i="118"/>
  <c r="AB19" i="120"/>
  <c r="AB17" i="120"/>
  <c r="AG59" i="120"/>
  <c r="AB18" i="120" s="1"/>
  <c r="AJ10" i="118"/>
  <c r="Z19" i="120"/>
  <c r="AG56" i="119"/>
  <c r="AB19" i="119"/>
  <c r="AB17" i="119"/>
  <c r="AJ17" i="118"/>
  <c r="Z17" i="120"/>
  <c r="AB6" i="114"/>
  <c r="AJ12" i="114"/>
  <c r="AB14" i="116"/>
  <c r="AB8" i="116"/>
  <c r="AB16" i="116"/>
  <c r="AJ10" i="116"/>
  <c r="AJ10" i="115"/>
  <c r="AB9" i="114"/>
  <c r="AB12" i="114"/>
  <c r="AB17" i="114"/>
  <c r="Z10" i="114"/>
  <c r="AB10" i="114"/>
  <c r="AB11" i="114"/>
  <c r="Z9" i="114"/>
  <c r="Z17" i="114"/>
  <c r="Z13" i="114"/>
  <c r="Z11" i="114"/>
  <c r="AB13" i="114"/>
  <c r="Z15" i="115"/>
  <c r="AJ12" i="115"/>
  <c r="AJ6" i="116"/>
  <c r="AJ12" i="116"/>
  <c r="Z6" i="116"/>
  <c r="AF50" i="116"/>
  <c r="AF51" i="116" s="1"/>
  <c r="AF52" i="116" s="1"/>
  <c r="AF53" i="116" s="1"/>
  <c r="AF54" i="116" s="1"/>
  <c r="AF55" i="116" s="1"/>
  <c r="AF56" i="116" s="1"/>
  <c r="AF57" i="116" s="1"/>
  <c r="AF58" i="116" s="1"/>
  <c r="AF59" i="116" s="1"/>
  <c r="AH55" i="116"/>
  <c r="AH56" i="116" s="1"/>
  <c r="AJ8" i="116"/>
  <c r="AB7" i="116"/>
  <c r="Z9" i="116"/>
  <c r="Z11" i="116"/>
  <c r="Z13" i="116"/>
  <c r="Z17" i="116"/>
  <c r="AJ7" i="116"/>
  <c r="AB9" i="116"/>
  <c r="AB11" i="116"/>
  <c r="AB13" i="116"/>
  <c r="AB15" i="116"/>
  <c r="AB17" i="116"/>
  <c r="AB6" i="116"/>
  <c r="Z8" i="116"/>
  <c r="Z10" i="116"/>
  <c r="Z12" i="116"/>
  <c r="AJ6" i="115"/>
  <c r="AH55" i="115"/>
  <c r="AH56" i="115" s="1"/>
  <c r="AJ8" i="115" s="1"/>
  <c r="Z7" i="115"/>
  <c r="AB7" i="115"/>
  <c r="Z11" i="115"/>
  <c r="AB9" i="115"/>
  <c r="AB11" i="115"/>
  <c r="AB13" i="115"/>
  <c r="AB15" i="115"/>
  <c r="AB17" i="115"/>
  <c r="Z13" i="115"/>
  <c r="AJ9" i="115"/>
  <c r="AJ17" i="115"/>
  <c r="AB6" i="115"/>
  <c r="Z10" i="115"/>
  <c r="Z14" i="115"/>
  <c r="Z16" i="115"/>
  <c r="Z6" i="115"/>
  <c r="Z8" i="115"/>
  <c r="Z12" i="115"/>
  <c r="Z6" i="114"/>
  <c r="AF50" i="114"/>
  <c r="AF51" i="114" s="1"/>
  <c r="AF52" i="114" s="1"/>
  <c r="AF53" i="114" s="1"/>
  <c r="AF54" i="114" s="1"/>
  <c r="AB8" i="114"/>
  <c r="AG55" i="114"/>
  <c r="AG56" i="114" s="1"/>
  <c r="AJ6" i="114"/>
  <c r="AH50" i="114"/>
  <c r="AH51" i="114" s="1"/>
  <c r="AH52" i="114" s="1"/>
  <c r="AH53" i="114" s="1"/>
  <c r="AH54" i="114" s="1"/>
  <c r="Z7" i="114"/>
  <c r="AJ7" i="114"/>
  <c r="AG57" i="119" l="1"/>
  <c r="AG58" i="119" s="1"/>
  <c r="AG59" i="119" s="1"/>
  <c r="AB18" i="119"/>
  <c r="Z18" i="119"/>
  <c r="AF57" i="119"/>
  <c r="AF58" i="119" s="1"/>
  <c r="AF59" i="119" s="1"/>
  <c r="AJ18" i="119"/>
  <c r="AH57" i="119"/>
  <c r="AH58" i="119" s="1"/>
  <c r="AH59" i="119" s="1"/>
  <c r="Z14" i="116"/>
  <c r="Z15" i="116"/>
  <c r="Z16" i="116"/>
  <c r="AH57" i="116"/>
  <c r="AJ14" i="116"/>
  <c r="AJ16" i="116"/>
  <c r="AH57" i="115"/>
  <c r="AH55" i="114"/>
  <c r="AH56" i="114" s="1"/>
  <c r="AJ8" i="114"/>
  <c r="AB16" i="114"/>
  <c r="AB14" i="114"/>
  <c r="AG57" i="114"/>
  <c r="Z8" i="114"/>
  <c r="AF55" i="114"/>
  <c r="AF56" i="114" s="1"/>
  <c r="AH58" i="116" l="1"/>
  <c r="AH59" i="116" s="1"/>
  <c r="AJ15" i="116"/>
  <c r="AH58" i="115"/>
  <c r="AG58" i="114"/>
  <c r="AG59" i="114" s="1"/>
  <c r="AB15" i="114"/>
  <c r="AF57" i="114"/>
  <c r="Z14" i="114"/>
  <c r="Z16" i="114"/>
  <c r="AJ16" i="114"/>
  <c r="AJ14" i="114"/>
  <c r="AH57" i="114"/>
  <c r="AH59" i="115" l="1"/>
  <c r="AJ15" i="115" s="1"/>
  <c r="AJ14" i="115"/>
  <c r="AJ16" i="115"/>
  <c r="AH58" i="114"/>
  <c r="AH59" i="114" s="1"/>
  <c r="AJ15" i="114"/>
  <c r="AF58" i="114"/>
  <c r="AF59" i="114" s="1"/>
  <c r="Z15" i="114"/>
  <c r="R17" i="113" l="1"/>
  <c r="AB17" i="113" s="1"/>
  <c r="R16" i="113"/>
  <c r="R15" i="113"/>
  <c r="R14" i="113"/>
  <c r="R13" i="113"/>
  <c r="AB13" i="113" s="1"/>
  <c r="R12" i="113"/>
  <c r="AJ12" i="113" s="1"/>
  <c r="R11" i="113"/>
  <c r="AB11" i="113" s="1"/>
  <c r="AG50" i="113"/>
  <c r="AG51" i="113" s="1"/>
  <c r="AG52" i="113" s="1"/>
  <c r="AG53" i="113" s="1"/>
  <c r="AG54" i="113" s="1"/>
  <c r="AG55" i="113" s="1"/>
  <c r="AG56" i="113" s="1"/>
  <c r="AG57" i="113" s="1"/>
  <c r="AG58" i="113" s="1"/>
  <c r="AG59" i="113" s="1"/>
  <c r="AH41" i="113"/>
  <c r="AH42" i="113" s="1"/>
  <c r="AH43" i="113" s="1"/>
  <c r="AH44" i="113" s="1"/>
  <c r="AH45" i="113" s="1"/>
  <c r="AH46" i="113" s="1"/>
  <c r="AH47" i="113" s="1"/>
  <c r="AH48" i="113" s="1"/>
  <c r="AH49" i="113" s="1"/>
  <c r="AG41" i="113"/>
  <c r="AG42" i="113" s="1"/>
  <c r="AG43" i="113" s="1"/>
  <c r="AG44" i="113" s="1"/>
  <c r="AG45" i="113" s="1"/>
  <c r="AG46" i="113" s="1"/>
  <c r="AG47" i="113" s="1"/>
  <c r="AG48" i="113" s="1"/>
  <c r="AH40" i="113"/>
  <c r="AG40" i="113"/>
  <c r="AF40" i="113"/>
  <c r="AF41" i="113" s="1"/>
  <c r="AF42" i="113" s="1"/>
  <c r="AF43" i="113" s="1"/>
  <c r="AF44" i="113" s="1"/>
  <c r="AF45" i="113" s="1"/>
  <c r="AF46" i="113" s="1"/>
  <c r="AF47" i="113" s="1"/>
  <c r="AF48" i="113" s="1"/>
  <c r="AF49" i="113" s="1"/>
  <c r="R10" i="113"/>
  <c r="R9" i="113"/>
  <c r="Z9" i="113" s="1"/>
  <c r="R8" i="113"/>
  <c r="AB8" i="113" s="1"/>
  <c r="R7" i="113"/>
  <c r="AJ7" i="113" s="1"/>
  <c r="R6" i="113"/>
  <c r="AB6" i="113" s="1"/>
  <c r="B4" i="113"/>
  <c r="A1" i="113"/>
  <c r="B5" i="113" s="1"/>
  <c r="AB16" i="113" l="1"/>
  <c r="AB12" i="113"/>
  <c r="AJ17" i="113"/>
  <c r="AB15" i="113"/>
  <c r="AB14" i="113"/>
  <c r="AJ13" i="113"/>
  <c r="AJ11" i="113"/>
  <c r="Z17" i="113"/>
  <c r="Z12" i="113"/>
  <c r="Z13" i="113"/>
  <c r="Z11" i="113"/>
  <c r="AH50" i="113"/>
  <c r="AF50" i="113"/>
  <c r="AF51" i="113" s="1"/>
  <c r="AF52" i="113" s="1"/>
  <c r="AF53" i="113" s="1"/>
  <c r="AF54" i="113" s="1"/>
  <c r="AF55" i="113" s="1"/>
  <c r="AF56" i="113" s="1"/>
  <c r="AF57" i="113" s="1"/>
  <c r="AF58" i="113" s="1"/>
  <c r="AF59" i="113" s="1"/>
  <c r="Z10" i="113" s="1"/>
  <c r="Z6" i="113"/>
  <c r="AB7" i="113"/>
  <c r="AB9" i="113"/>
  <c r="AJ9" i="113"/>
  <c r="AB10" i="113"/>
  <c r="Z7" i="113"/>
  <c r="Z14" i="113" l="1"/>
  <c r="Z16" i="113"/>
  <c r="Z8" i="113"/>
  <c r="Z15" i="113"/>
  <c r="AJ6" i="113"/>
  <c r="AH51" i="113"/>
  <c r="AH52" i="113" s="1"/>
  <c r="AH53" i="113" s="1"/>
  <c r="AH54" i="113" s="1"/>
  <c r="AH55" i="113" l="1"/>
  <c r="AH56" i="113" s="1"/>
  <c r="AJ8" i="113"/>
  <c r="AH57" i="113" l="1"/>
  <c r="AJ14" i="113"/>
  <c r="AJ16" i="113"/>
  <c r="AH58" i="113" l="1"/>
  <c r="AH59" i="113" s="1"/>
  <c r="AJ10" i="113" s="1"/>
  <c r="AJ15" i="113"/>
  <c r="B19" i="16" l="1"/>
  <c r="R16" i="16"/>
  <c r="M16" i="16"/>
  <c r="R15" i="16"/>
  <c r="M15" i="16"/>
  <c r="R14" i="16"/>
  <c r="M14" i="16"/>
  <c r="R13" i="16"/>
  <c r="M13" i="16"/>
  <c r="R12" i="16"/>
  <c r="M12" i="16"/>
  <c r="R11" i="16"/>
  <c r="M11" i="16"/>
  <c r="R10" i="16"/>
  <c r="M10" i="16"/>
  <c r="R9" i="16"/>
  <c r="M9" i="16"/>
  <c r="R8" i="16"/>
  <c r="M8" i="16"/>
  <c r="R7" i="16"/>
  <c r="M7" i="16"/>
  <c r="R6" i="16"/>
  <c r="M6" i="16"/>
  <c r="B4" i="16"/>
  <c r="A1" i="16"/>
  <c r="B5" i="16" s="1"/>
  <c r="B19" i="12"/>
  <c r="R16" i="12"/>
  <c r="M16" i="12"/>
  <c r="R15" i="12"/>
  <c r="M15" i="12"/>
  <c r="R14" i="12"/>
  <c r="M14" i="12"/>
  <c r="R13" i="12"/>
  <c r="M13" i="12"/>
  <c r="R12" i="12"/>
  <c r="M12" i="12"/>
  <c r="R11" i="12"/>
  <c r="M11" i="12"/>
  <c r="R10" i="12"/>
  <c r="M10" i="12"/>
  <c r="R9" i="12"/>
  <c r="M9" i="12"/>
  <c r="R8" i="12"/>
  <c r="M8" i="12"/>
  <c r="R7" i="12"/>
  <c r="M7" i="12"/>
  <c r="R6" i="12"/>
  <c r="M6" i="12"/>
  <c r="B4" i="12"/>
  <c r="A1" i="12"/>
  <c r="B5" i="12" s="1"/>
  <c r="B19" i="15"/>
  <c r="R17" i="15"/>
  <c r="M17" i="15"/>
  <c r="R16" i="15"/>
  <c r="M16" i="15"/>
  <c r="R15" i="15"/>
  <c r="M15" i="15"/>
  <c r="R14" i="15"/>
  <c r="M14" i="15"/>
  <c r="R13" i="15"/>
  <c r="M13" i="15"/>
  <c r="R12" i="15"/>
  <c r="M12" i="15"/>
  <c r="R11" i="15"/>
  <c r="M11" i="15"/>
  <c r="R10" i="15"/>
  <c r="M10" i="15"/>
  <c r="R9" i="15"/>
  <c r="M9" i="15"/>
  <c r="R8" i="15"/>
  <c r="M8" i="15"/>
  <c r="R7" i="15"/>
  <c r="M7" i="15"/>
  <c r="R6" i="15"/>
  <c r="M6" i="15"/>
  <c r="B4" i="15"/>
  <c r="A1" i="15"/>
  <c r="B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Giulio Nicolai</author>
  </authors>
  <commentList>
    <comment ref="BN1" authorId="0" shapeId="0" xr:uid="{9529080C-AC8B-410B-9F91-5F0CD389EBD9}">
      <text>
        <r>
          <rPr>
            <b/>
            <sz val="9"/>
            <color indexed="81"/>
            <rFont val="Tahoma"/>
            <family val="2"/>
          </rPr>
          <t>Giulio Nicolai:</t>
        </r>
        <r>
          <rPr>
            <sz val="9"/>
            <color indexed="81"/>
            <rFont val="Tahoma"/>
            <family val="2"/>
          </rPr>
          <t xml:space="preserve">
to be checked and modified</t>
        </r>
      </text>
    </comment>
    <comment ref="BS1" authorId="0" shapeId="0" xr:uid="{091BEB06-5C34-4CEF-B718-BA8C38CCC901}">
      <text>
        <r>
          <rPr>
            <b/>
            <sz val="9"/>
            <color indexed="81"/>
            <rFont val="Tahoma"/>
            <family val="2"/>
          </rPr>
          <t>Giulio Nicolai:</t>
        </r>
        <r>
          <rPr>
            <sz val="9"/>
            <color indexed="81"/>
            <rFont val="Tahoma"/>
            <family val="2"/>
          </rPr>
          <t xml:space="preserve">
it needs to be in this specific format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4081F3F2-46AA-41F7-920A-E88A6ECF70D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2AB0AEA7-4D4B-41F9-8301-1FE16D15F8B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4EB6B63A-1E78-43CC-A66F-32FC75E628D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82F00FD-EB16-448D-A871-384D2A1AE62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932592B3-10ED-45A4-96E0-3EFF824BD72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06877519-2490-4BAE-8485-7675D051031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E9B436E4-3951-476C-B3D2-58910B4548F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10442D7C-F5AA-4FB2-BD65-CFCDF0198B9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A17E65E6-F4FB-4EDE-B68B-BC5C042DB76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AA49A3C8-9E48-45C2-8FBE-E663E9AC02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EAEA3669-2B94-4C29-B26E-2E6361C20C1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18D9C8BC-E0E6-4D11-9CAB-DA289F0FB1E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31429A2C-3AD0-4A97-8E84-39582C18379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B10B7773-27FA-48E8-8127-CF8C3F342658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3CD9139-AEC0-46BA-8344-77EF827609D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DDB406A2-FE19-4893-A798-E5A7A2D8EBA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4811E189-7B1B-4CB8-9EDB-AFBE44394FC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3A393B9C-3D7E-4CC6-863D-FB30D67F2A1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F28DFBB-5684-4D5E-A995-124FFE3ACD4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E13D90CB-0440-42B7-A68A-37C575922DC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70AC9CB5-32A1-4D32-9498-8ADF7836E55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F97BA1D1-78BD-480F-A941-7CBB8D7D659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61C20C9-62F7-4B07-8702-635B1BCDA52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37E439BE-17F0-49DB-BDAC-BA51D673527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441B7B66-65E2-43EF-8E2F-4DBA82B7047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182F8C80-BD7D-42CC-A9C4-F09650E99E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D7976BB8-F082-4BE2-8106-FD33FB7C71F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E81D8D8A-99F8-4B63-B771-38ADF4C68A09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49CE2D9-85C8-4157-AA88-5E87E13CF01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469D300E-72A9-44A1-B521-CDFCDA3CB5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DA7FEAF1-ECCC-46F9-AA8C-B9376983A0E7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884FC292-780B-42C7-AA6F-AD210B68F1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8216EEF2-0849-406D-9C01-070EFAB0AD7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46296B54-6A71-4FA8-B7ED-755AA03DE27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B7CBF28-C558-431A-9267-D268B0147F3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543EBE15-4E32-4BDF-99CB-CA8094D2CFE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6CF0184-DADE-4291-AE59-EB5CC2EC5A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DCC75B26-C46B-47CB-9892-08EEC7EA963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F6126888-4942-4A0C-BB38-4E6DCEEF2E6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A888FE2E-D991-4551-8EB5-60FC572092F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F91EB95E-0DCC-4082-8368-73A3A422DC4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C235024-31E0-4688-9760-5F0AE65F36A5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E924CB3C-ADAA-4E36-AB47-A50C10196D4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4EAE8D11-9C36-40F3-AE92-A88F4872990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C59C3E2E-A791-45C6-8E52-0F4B90B89FEE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B9609295-464B-47F1-856F-FE0FBF1E3EE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C85A69B-D3B0-46C8-83FD-651DBDFE563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8095AECB-B16E-4CAA-9C6C-69478665B1D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6501D5A3-92B4-4680-9621-5512C7ADB2E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6A85BDA2-21A9-4522-87BB-E2859CCE463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E97E2BA6-22C3-466D-8BC6-8E72EACF8E6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20E1EB26-C579-4C36-B6E7-F0F1B12061E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CCE2276F-77FF-4BC5-ABCF-3988FD91571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EBBFA47F-30B8-4533-B2BD-25B4ABDF713D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E30327F-EADC-457A-8C54-F26574DC499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E39E119-CB16-40B9-9A71-21B59CFB7AA6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D95A3989-4B0F-4C66-AAC1-966FDDBA361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F3C25267-AB92-476E-9865-0C3AB252EAB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8793C6A9-64A9-44ED-ACE6-17682BE7915B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A1FA77A-8032-471F-A026-FF4A41AB341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5E6D93FE-CC36-4CC3-9FD5-900E66726A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75FDD36-B0F8-45E3-B7F6-8FF38BD98E5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DCFB8599-5C23-4286-B6C6-2D557D65635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56F7E80E-1D8A-4EAA-8AD5-9D456FAD346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0" authorId="2" shapeId="0" xr:uid="{43E2AAAC-C56B-43B0-B06C-7ECCCFDE3A7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1" authorId="2" shapeId="0" xr:uid="{44EF716D-F614-42FF-B98D-28A984033C7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90462533-81D9-4826-BCAA-9A89B8C7BE2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CFD2CC73-5E5C-41B3-AFEF-46DC2BC4808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R14" authorId="2" shapeId="0" xr:uid="{2CF8BE28-9164-4237-A8E9-01619EB46B5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6" authorId="2" shapeId="0" xr:uid="{38070114-97BC-4D37-86CC-82144B265CC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7" authorId="3" shapeId="0" xr:uid="{2148CC52-9525-460A-A334-8CD968401F0E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B120990-7642-42A6-AB4F-C9D29EC7FB3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6EB05175-686C-4567-AD34-F979490192D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1FC98665-45D0-45CE-BA3C-7F8E04FA7759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684D1DA-D001-4C71-9683-5ED7CEE6CB2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38BD477-A7AB-422B-81E1-0745B37CC2E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231A0C79-69F3-4B42-9FF3-A137798C5B3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3F07CA99-826B-432A-9DBC-D36761B1012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78200835-8322-44F1-B692-69B2BDCFEE1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0" authorId="2" shapeId="0" xr:uid="{83F6CF5B-7933-43BF-A96B-3AA5019169E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1" authorId="2" shapeId="0" xr:uid="{8BF82E7A-8316-4B63-A16E-EC69820E5D2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19451B01-9244-4349-A011-CD813CFCCD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E37CF6DA-F69F-4ED4-AB48-D7647EBDABC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R14" authorId="2" shapeId="0" xr:uid="{0EBF32DE-852E-4E20-AEB6-1302E60AABA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6" authorId="2" shapeId="0" xr:uid="{A53A0644-88BA-4BF1-BE6D-D300EDE880C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7" authorId="3" shapeId="0" xr:uid="{7BF94CA9-7C99-4850-B7CE-A519CE6123BF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B9707A4-F497-4D83-9FB0-16216E0973A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89EF5BA-FFC6-4503-96B2-B14919E7537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0421BE7-7D2E-49FC-BED2-873F4F5AB386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6AEFC0B-2035-4256-94E2-141F8476E76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2FA04835-6732-4C39-B8C1-3B04F92D718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6B1A909B-077A-479E-9776-454E7F999D1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4D2BB55C-C6B0-42CA-BB6A-C505A0911C4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30EFD3BA-1F02-4799-B321-29E2E5CDC81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0" authorId="2" shapeId="0" xr:uid="{17C6E4A3-A94C-4604-A4D7-F22C657C12A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1" authorId="2" shapeId="0" xr:uid="{07981E66-6809-449C-A9CF-47AE2759236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21FE3CDD-3E42-41CF-863B-2BBC36CFF12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C99D689E-0ABA-44CC-B471-1BD9CC50ED8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R14" authorId="2" shapeId="0" xr:uid="{F3545B51-4022-4AB3-A00E-DCED79C5FBE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R16" authorId="2" shapeId="0" xr:uid="{273794E2-DAE1-415B-9DA0-2CACB5318CD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7" authorId="3" shapeId="0" xr:uid="{C1951E00-9AD6-4F41-9ABB-E67344CDBD37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7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G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B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B13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B14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13302EA9-AB27-48D6-9674-1B6A2056B12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C79DE4B1-BEC6-48DA-AE0E-DAAB61A8515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52C0539E-ECFE-4637-B389-F32C5CA64B84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1B78FB4-6950-4775-B4A8-BF19E3D7FFE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161B9EBA-1B5F-4A79-9FEB-7F11F6C2147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3292C17C-1179-47DB-AA81-8F552DFFFBA7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D136744B-C15A-4C01-81D4-D0B29683707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018AA76F-C177-4469-8D9B-247B072B424B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8B450745-34B0-4236-BE4D-68D33458053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DA3E1254-E415-4EC4-A1DC-AD77493624E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64A8D266-97F7-4BD8-8E4D-AF74153642E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B4867D76-9343-42C4-95CE-10758A8EB6C1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4CFC737F-47BA-40EE-9A77-E7BE9F0695F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3AD234DB-FBC5-4326-8C7A-1CF2E610496A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0797C1E-C3BC-4201-9822-1F6EF8D928C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39EB4385-229F-4958-8A10-C321971AD93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41035DC4-8E67-488C-BD84-A647E4EF3511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11FBF381-2B1F-4127-96FB-7CA976C753E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AA08A83C-B324-46DE-B474-00E9D54113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8F2EA3C-E035-439A-A3E1-B5E25D09750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4A0AAC0A-E784-4DEB-A011-29087DED483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80E542A1-4AB5-40DD-B079-ED5AFC3AB31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CE6D243-F16B-4533-9438-C47CD519BD1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19C161C6-6070-42E7-A54D-E2ED0AB659D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AEF0F173-4AC3-4257-9AB3-B5848A09DFA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F966D89B-569A-478E-B3C5-F16C957DB33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A1C47413-4D4D-4B2D-8304-E3530D347E8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DE8207D-B2FF-4A9F-952C-6A30C19DBE30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414BE4D8-3466-4EAB-A391-026F82776D1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F27E33E7-4E62-4E72-8A4C-24D0D74EDDE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9DCD75CA-8FEA-4E1A-AC6E-261BC3AE4B9C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C8459CCB-F997-411F-B737-486D30C8BEE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FD16A6E3-3DB4-48D8-BF67-C67A354E38A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390D721A-48E0-4E39-93ED-81B9A7A14643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81924546-4842-45A4-A79F-8B52C7C6C88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702B82E5-A211-4F8E-9B8C-13D90695BD7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A12543E7-55BC-4915-B565-2B01CCCFCFD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AFA70A3A-9410-40A7-B859-1A81B9CF587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FC10FA0B-6333-46FD-A582-1EE97C78198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DD96D7D3-836B-4A1D-9293-C881C4E5B8CF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F92361DA-51EB-47A3-8249-2615F7B4EFF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F67822C3-C6D4-42E6-A46C-010C34C41C1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B53BC65B-49BA-4065-9F2B-79DFD110558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4CFD868B-1317-45E9-A248-6A54874F771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3AD2287F-52F6-4DD0-B8FB-1047205D5DF5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5478F55C-44EF-445E-964D-73AC1B417A0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68634839-C01C-4F31-AE8D-D59193C8D40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5E36FEA4-5FB3-46C9-AD95-0BAF9503A5C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82DA5068-1EEE-4A22-BC48-90F3AB61618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D0D32A0C-E3E5-4F86-BEE4-F1A43346462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A438CB58-A209-4BD0-950B-A9A90267F7B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609FE775-14EC-4197-8DBC-2CAE94F1D03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9BF048B8-B3B7-4875-B0AA-9F3F0446A82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02937A9F-6B3A-475F-A38F-2D4C569FF1BE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BE9DC948-AE9E-463F-B14B-C6ED0E3D51B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4911BFBF-BF4D-4ADC-B077-FD537069C1FA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6BD284B0-CE92-4657-841C-B4C43D1A537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5CC583B0-CC7A-494A-BF19-611FD5D7728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E4CAB9EC-2F89-48FE-9742-2BC146A6A488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52310B7-4EEC-4C2C-836C-D3C34A8D7C4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0034C6E1-DE4A-4A67-970A-15BAC7505FF1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78E5EBDD-3392-476E-BF42-F90AA0A3271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468C6B8C-0BF1-4CA1-827B-D91E40F9570A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95B70FE8-DC4E-41DE-BDEF-FA568343A01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527BDEC5-D921-4DA9-B081-182C415B91D3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05FB04AA-273E-4CDA-AF87-3BC5DCBCA4A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EE728162-A176-4B2F-B607-51514CCF06CC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1BEC2866-30C3-4FA5-AA7D-053546833C0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1A496910-2F4E-4FE6-BA45-6865FF13A94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3F218A8D-785D-4293-90DA-4F7BDB009861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3B690C42-7E5B-406E-A41F-DC16A9648CE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EE8D0484-C339-4A5B-B24B-E44263526BB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5BB512BA-10B4-4CBC-8DDA-1290B790EACF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4FC21F7-25A9-4E1B-A7FB-23751775029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EF518F29-1E63-4E21-BC6C-BA43B2187B8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D0163C90-4C19-47FB-8C9E-56AC27D03B5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80B35FD3-E29D-4422-AF10-894625BD0475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E8D478E9-DAD2-442C-97D4-FB9B82B45974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9072D34C-DAD1-47E7-8215-16D38AD260B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99CF180F-1314-4816-BE62-D977811D9F3A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B93FE3EE-87D4-406C-9CCC-E28207E4EAE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C2F9B8DC-FB73-4952-A60F-06E5559EFBD5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BF194C53-06D5-4112-A05F-FDB1D196868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20C4FF9-2D01-4A54-B16B-DA76DA067338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44E39160-36B1-41A4-9D2D-F387AA61E392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AB2B265C-4F39-4E23-B8AE-61FE26DCEAA6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268CAB1D-4A3B-43C2-9603-3291EBC3146F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02148A4A-4581-4F1B-B9AE-FA1B8617FA2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3FD95784-5845-4EB3-91FF-338BB8F7A05B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BFDA5F2D-3B1B-4899-8946-DABC576FB720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BCAB85A8-9485-47BB-90A1-B36038DAA05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2552E7D8-CD75-49BB-9464-FD983417EEC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70E1225E-595F-463C-9B5A-D7CF05F762C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A461B0FF-2FE7-4B02-9DDE-D105D51FE048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B8368FAB-B267-4E45-BE15-6E429EE3CCD0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2F99595F-7E68-4EE2-9D98-71371CC80D79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7134E08F-803C-45A9-9056-83ABF976C5B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4B6769E1-AEE9-4A4F-8ECA-72012DA8512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Møller</author>
    <author>Martin Underlin Østergaard</author>
    <author>Pooyan Ghasemi</author>
    <author>Evelina Vaitkunaitè</author>
  </authors>
  <commentList>
    <comment ref="A1" authorId="0" shapeId="0" xr:uid="{AA595947-2C65-4F37-9A0C-E6CA775581A4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Takes the name from the tab</t>
        </r>
      </text>
    </comment>
    <comment ref="G4" authorId="0" shapeId="0" xr:uid="{8E61F2FB-1B2F-4080-ACC4-BCD826004038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S4" authorId="1" shapeId="0" xr:uid="{854C67E0-FA3A-46C7-A259-D5C46FF4ADED}">
      <text>
        <r>
          <rPr>
            <b/>
            <sz val="9"/>
            <color indexed="81"/>
            <rFont val="Tahoma"/>
            <family val="2"/>
          </rPr>
          <t>Martin Møller:
For sand  1.0 for closed ended and 0.8 for open ended is recomended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E53F412-0631-44E5-9AD2-4CF1089E7AF7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Removes soil from top of profile</t>
        </r>
      </text>
    </comment>
    <comment ref="G6" authorId="0" shapeId="0" xr:uid="{E4A25D32-A38B-4D69-8B95-9C0D1523294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Water depth including scour. Only used for printing, not used in calculation!</t>
        </r>
      </text>
    </comment>
    <comment ref="R6" authorId="2" shapeId="0" xr:uid="{F05E582E-6691-45FE-B906-813DB1D7400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G8" authorId="0" shapeId="0" xr:uid="{8050A99C-6DE7-457B-97B2-30D90217B80D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If pile head is fixed, eg. jacket structure, M and H have same sign. If pile head is free, the signs have to be opposite. Please refer til coordinate system</t>
        </r>
      </text>
    </comment>
    <comment ref="R8" authorId="2" shapeId="0" xr:uid="{B8BB53F6-88F9-424D-A7D7-E98292EBE9D6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9" authorId="0" shapeId="0" xr:uid="{0D6A563E-B8BE-480E-8DC5-4A5D3437F669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Starting length if running length vs. rotation analysis. If not this is simply just the length and the "end" and "increment" boxes should be left blank!</t>
        </r>
      </text>
    </comment>
    <comment ref="R11" authorId="2" shapeId="0" xr:uid="{3F4F6D49-0A40-44B7-9E0E-21617AF5C4B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3" authorId="0" shapeId="0" xr:uid="{0749C196-079E-4C99-BC10-27C93C238BAF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Density of pile material. Bouancy substrated inside routine</t>
        </r>
      </text>
    </comment>
    <comment ref="R13" authorId="2" shapeId="0" xr:uid="{AEBA2BB9-BCE5-4E5E-BA4C-6E5B8CDA379C}">
      <text>
        <r>
          <rPr>
            <b/>
            <sz val="9"/>
            <color indexed="81"/>
            <rFont val="Tahoma"/>
            <family val="2"/>
          </rPr>
          <t>Pooyan Ghasemi:</t>
        </r>
        <r>
          <rPr>
            <sz val="9"/>
            <color indexed="81"/>
            <rFont val="Tahoma"/>
            <family val="2"/>
          </rPr>
          <t xml:space="preserve">
the values are phi(LB)-5</t>
        </r>
      </text>
    </comment>
    <comment ref="B14" authorId="0" shapeId="0" xr:uid="{C3FFE9C2-A513-48E2-889D-495816E70B1E}">
      <text>
        <r>
          <rPr>
            <b/>
            <sz val="9"/>
            <color indexed="81"/>
            <rFont val="Tahoma"/>
            <family val="2"/>
          </rPr>
          <t>Martin Møller:</t>
        </r>
        <r>
          <rPr>
            <sz val="9"/>
            <color indexed="81"/>
            <rFont val="Tahoma"/>
            <family val="2"/>
          </rPr>
          <t xml:space="preserve">
Only relevant for check of stresses</t>
        </r>
      </text>
    </comment>
    <comment ref="B17" authorId="3" shapeId="0" xr:uid="{941A41C9-3108-47F7-9028-763C75D51ED3}">
      <text>
        <r>
          <rPr>
            <b/>
            <sz val="9"/>
            <color indexed="81"/>
            <rFont val="Tahoma"/>
            <family val="2"/>
          </rPr>
          <t>Evelina Vaitkunaitè:</t>
        </r>
        <r>
          <rPr>
            <sz val="9"/>
            <color indexed="81"/>
            <rFont val="Tahoma"/>
            <family val="2"/>
          </rPr>
          <t xml:space="preserve">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<sst xmlns="http://schemas.openxmlformats.org/spreadsheetml/2006/main" count="3077" uniqueCount="169">
  <si>
    <t>layer</t>
  </si>
  <si>
    <t>model_py</t>
  </si>
  <si>
    <t>model_axial</t>
  </si>
  <si>
    <t>toplevel</t>
  </si>
  <si>
    <t>cu</t>
  </si>
  <si>
    <t>delta_cu</t>
  </si>
  <si>
    <t>gamma_eff</t>
  </si>
  <si>
    <t>phi</t>
  </si>
  <si>
    <t>epsilon50</t>
  </si>
  <si>
    <t>delta_epsilon50</t>
  </si>
  <si>
    <t>J</t>
  </si>
  <si>
    <t>G0</t>
  </si>
  <si>
    <t>delta_G0</t>
  </si>
  <si>
    <t>delta_eff</t>
  </si>
  <si>
    <t>c_eff</t>
  </si>
  <si>
    <t>limit_skin</t>
  </si>
  <si>
    <t>limit_alpha</t>
  </si>
  <si>
    <t>limit_tip</t>
  </si>
  <si>
    <t>poisson</t>
  </si>
  <si>
    <t>q_ur</t>
  </si>
  <si>
    <t>k_rm</t>
  </si>
  <si>
    <t>RQD</t>
  </si>
  <si>
    <t>Soil</t>
  </si>
  <si>
    <t>Pile</t>
  </si>
  <si>
    <t>head</t>
  </si>
  <si>
    <t>section</t>
  </si>
  <si>
    <t>cross_section.toplevel</t>
  </si>
  <si>
    <t>cross_section.thickness</t>
  </si>
  <si>
    <t>m</t>
  </si>
  <si>
    <t>m VREF</t>
  </si>
  <si>
    <t>[m VREF]</t>
  </si>
  <si>
    <t>[text]</t>
  </si>
  <si>
    <t>[kN/m³]</t>
  </si>
  <si>
    <t>[kPa]</t>
  </si>
  <si>
    <t>[-]</t>
  </si>
  <si>
    <t>[kPa/m]</t>
  </si>
  <si>
    <t>[degrees]</t>
  </si>
  <si>
    <t xml:space="preserve">delta_q_ur </t>
  </si>
  <si>
    <t>[number]</t>
  </si>
  <si>
    <t>Scour</t>
  </si>
  <si>
    <t>local</t>
  </si>
  <si>
    <t>ORD</t>
  </si>
  <si>
    <t>density</t>
  </si>
  <si>
    <t>sigma_y</t>
  </si>
  <si>
    <t>E</t>
  </si>
  <si>
    <t>G</t>
  </si>
  <si>
    <t>kN/m³</t>
  </si>
  <si>
    <t>kPa</t>
  </si>
  <si>
    <t>Loads</t>
  </si>
  <si>
    <t>H</t>
  </si>
  <si>
    <t>M</t>
  </si>
  <si>
    <t>Vc</t>
  </si>
  <si>
    <t>Vt</t>
  </si>
  <si>
    <t>kN</t>
  </si>
  <si>
    <t>kNm</t>
  </si>
  <si>
    <t>Settings</t>
  </si>
  <si>
    <t>pile_type</t>
  </si>
  <si>
    <t>open</t>
  </si>
  <si>
    <t>-</t>
  </si>
  <si>
    <t>[m]</t>
  </si>
  <si>
    <t>n_layers</t>
  </si>
  <si>
    <t>n_sections</t>
  </si>
  <si>
    <r>
      <t>[m</t>
    </r>
    <r>
      <rPr>
        <vertAlign val="superscript"/>
        <sz val="11"/>
        <color theme="0" tint="-0.14999847407452621"/>
        <rFont val="Calibri"/>
        <family val="2"/>
        <scheme val="minor"/>
      </rPr>
      <t>-1</t>
    </r>
    <r>
      <rPr>
        <sz val="11"/>
        <color theme="0" tint="-0.14999847407452621"/>
        <rFont val="Calibri"/>
        <family val="2"/>
        <scheme val="minor"/>
      </rPr>
      <t>]</t>
    </r>
  </si>
  <si>
    <t>text</t>
  </si>
  <si>
    <t>API sand</t>
  </si>
  <si>
    <t>API clay</t>
  </si>
  <si>
    <t>Nq</t>
  </si>
  <si>
    <t>water depth</t>
  </si>
  <si>
    <t>length (start)</t>
  </si>
  <si>
    <t>length (end)</t>
  </si>
  <si>
    <t>length (increment)</t>
  </si>
  <si>
    <t>Axial degradation factor</t>
  </si>
  <si>
    <t>t-multiplier</t>
  </si>
  <si>
    <t>K0</t>
  </si>
  <si>
    <t>outer diameter</t>
  </si>
  <si>
    <t>model_py = 'API sand'</t>
  </si>
  <si>
    <t>model_py = 'Weak rock'</t>
  </si>
  <si>
    <t>model_axial = 'API sand'</t>
  </si>
  <si>
    <r>
      <t>model_axial = 'API clay' (</t>
    </r>
    <r>
      <rPr>
        <sz val="11"/>
        <color theme="0" tint="-0.14999847407452621"/>
        <rFont val="Calibri"/>
        <family val="2"/>
      </rPr>
      <t>β</t>
    </r>
    <r>
      <rPr>
        <sz val="11"/>
        <color theme="0" tint="-0.14999847407452621"/>
        <rFont val="Calibri"/>
        <family val="2"/>
        <scheme val="minor"/>
      </rPr>
      <t>), 'API sand'</t>
    </r>
  </si>
  <si>
    <t xml:space="preserve"> model_py = 'API clay', 'Reese stiff clay', 'Stiff clay w/o free water'</t>
  </si>
  <si>
    <t>model_py = 'API clay', 'Stiff clay w/o free water'</t>
  </si>
  <si>
    <t>model_axial = 'API clay' (β)</t>
  </si>
  <si>
    <r>
      <t>model_axial = 'API clay' (</t>
    </r>
    <r>
      <rPr>
        <sz val="11"/>
        <color theme="0" tint="-0.14999847407452621"/>
        <rFont val="Calibri"/>
        <family val="2"/>
      </rPr>
      <t>α</t>
    </r>
    <r>
      <rPr>
        <sz val="11"/>
        <color theme="0" tint="-0.14999847407452621"/>
        <rFont val="Calibri"/>
        <family val="2"/>
        <scheme val="minor"/>
      </rPr>
      <t>)</t>
    </r>
  </si>
  <si>
    <r>
      <t>model_axial = 'API clay' (</t>
    </r>
    <r>
      <rPr>
        <sz val="11"/>
        <color theme="0" tint="-0.14999847407452621"/>
        <rFont val="Calibri"/>
        <family val="2"/>
      </rPr>
      <t>α, β</t>
    </r>
    <r>
      <rPr>
        <sz val="11"/>
        <color theme="0" tint="-0.14999847407452621"/>
        <rFont val="Calibri"/>
        <family val="2"/>
        <scheme val="minor"/>
      </rPr>
      <t>), 'API sand'</t>
    </r>
  </si>
  <si>
    <t>very loose</t>
  </si>
  <si>
    <t>loose-medium</t>
  </si>
  <si>
    <t>very dense</t>
  </si>
  <si>
    <t>stiff</t>
  </si>
  <si>
    <t>medium dense</t>
  </si>
  <si>
    <t>loose</t>
  </si>
  <si>
    <t>Es</t>
  </si>
  <si>
    <t>z-multiplier</t>
  </si>
  <si>
    <t>p-multiplier</t>
  </si>
  <si>
    <t>y-multiplier</t>
  </si>
  <si>
    <t/>
  </si>
  <si>
    <t>delta_Es</t>
  </si>
  <si>
    <t>Mxy</t>
  </si>
  <si>
    <t>Mz</t>
  </si>
  <si>
    <t>ksf</t>
  </si>
  <si>
    <t>delta</t>
  </si>
  <si>
    <t>f1</t>
  </si>
  <si>
    <t>q1</t>
  </si>
  <si>
    <t>delta_phi</t>
  </si>
  <si>
    <t>[degrees/m]</t>
  </si>
  <si>
    <t>skin</t>
  </si>
  <si>
    <t>tip</t>
  </si>
  <si>
    <t>Need to be updated for Kirsch</t>
  </si>
  <si>
    <t>Need to be updated for PISA</t>
  </si>
  <si>
    <t>L0GW01</t>
  </si>
  <si>
    <t>height</t>
  </si>
  <si>
    <t>id</t>
  </si>
  <si>
    <t>soil_revision</t>
  </si>
  <si>
    <t>top_level</t>
  </si>
  <si>
    <t>bottom_level</t>
  </si>
  <si>
    <t>description</t>
  </si>
  <si>
    <t>legend_code</t>
  </si>
  <si>
    <t>c_u</t>
  </si>
  <si>
    <t>c_u_LB</t>
  </si>
  <si>
    <t>c_u_UB</t>
  </si>
  <si>
    <t>delta_c_u</t>
  </si>
  <si>
    <t>delta_c_u_LB</t>
  </si>
  <si>
    <t>delta_c_u_UB</t>
  </si>
  <si>
    <t>phi_UB</t>
  </si>
  <si>
    <t>phi_LB</t>
  </si>
  <si>
    <t>delta_eff_LB</t>
  </si>
  <si>
    <t>delta_eff_UB</t>
  </si>
  <si>
    <t>E_s</t>
  </si>
  <si>
    <t>E_s_LB</t>
  </si>
  <si>
    <t>E_s_UB</t>
  </si>
  <si>
    <t>K_0</t>
  </si>
  <si>
    <t>epsilon_50</t>
  </si>
  <si>
    <t>epsilon_50_LB</t>
  </si>
  <si>
    <t>epsilon_50_UB</t>
  </si>
  <si>
    <t>delta_epsilon_50</t>
  </si>
  <si>
    <t>unit_skin_friction</t>
  </si>
  <si>
    <t>unit_tip_res</t>
  </si>
  <si>
    <t>limit_skin_LB</t>
  </si>
  <si>
    <t>limit_skin_UB</t>
  </si>
  <si>
    <t>limit_tip_LB</t>
  </si>
  <si>
    <t>limit_tip_UB</t>
  </si>
  <si>
    <t>G_0</t>
  </si>
  <si>
    <t>G_0_LB</t>
  </si>
  <si>
    <t>G_0_UB</t>
  </si>
  <si>
    <t>delta_G_0</t>
  </si>
  <si>
    <t>delta_G_0_LB</t>
  </si>
  <si>
    <t>delta_G_0_UB</t>
  </si>
  <si>
    <t>q_ur_py</t>
  </si>
  <si>
    <t>q_ur_py_LB</t>
  </si>
  <si>
    <t>q_ur_py_UB</t>
  </si>
  <si>
    <t>q_ur_axial</t>
  </si>
  <si>
    <t>q_ur_axial_LB</t>
  </si>
  <si>
    <t>q_ur_axial_UB</t>
  </si>
  <si>
    <t>krm</t>
  </si>
  <si>
    <t>Nq_LB</t>
  </si>
  <si>
    <t>Nq_UB</t>
  </si>
  <si>
    <t>t_multiplier</t>
  </si>
  <si>
    <t>z_multiplier</t>
  </si>
  <si>
    <t>p_multiplier</t>
  </si>
  <si>
    <t>y_multiplier</t>
  </si>
  <si>
    <t>y_multiplier_10000</t>
  </si>
  <si>
    <t>cohesion</t>
  </si>
  <si>
    <t>status</t>
  </si>
  <si>
    <t>responsible</t>
  </si>
  <si>
    <t>inserted_by</t>
  </si>
  <si>
    <t>timestamp</t>
  </si>
  <si>
    <t>prelim</t>
  </si>
  <si>
    <t>CLIENT</t>
  </si>
  <si>
    <t>KAGP</t>
  </si>
  <si>
    <t>L1GW01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</si>
</sst>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E+00"/>
    <numFmt numFmtId="165" formatCode="0.0"/>
    <numFmt numFmtId="166" formatCode="0.000"/>
    <numFmt numFmtId="167" formatCode="0#,##0"/>
    <numFmt numFmtId="168" formatCode="yyyy/mm/dd\ hh:mm:ss;@"/>
    <numFmt numFmtId="169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vertAlign val="superscript"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8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1" fillId="0" borderId="0" xfId="0" applyFont="1" applyAlignment="1">
      <alignment vertical="center"/>
    </xf>
    <xf numFmtId="164" fontId="1" fillId="0" borderId="0" xfId="0" applyNumberFormat="1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10" fillId="0" borderId="0" xfId="1"/>
    <xf numFmtId="0" fontId="6" fillId="0" borderId="0" xfId="1" applyFont="1"/>
    <xf numFmtId="0" fontId="10" fillId="0" borderId="0" xfId="1" applyAlignment="1">
      <alignment horizontal="center" vertic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10" fillId="0" borderId="0" xfId="1" applyAlignment="1">
      <alignment horizontal="left"/>
    </xf>
    <xf numFmtId="0" fontId="10" fillId="0" borderId="0" xfId="1" applyAlignment="1"/>
    <xf numFmtId="0" fontId="2" fillId="0" borderId="0" xfId="1" applyFont="1" applyAlignment="1"/>
    <xf numFmtId="0" fontId="10" fillId="0" borderId="0" xfId="1" applyAlignment="1">
      <alignment horizontal="center"/>
    </xf>
    <xf numFmtId="0" fontId="1" fillId="0" borderId="0" xfId="1" applyFont="1" applyAlignment="1"/>
    <xf numFmtId="0" fontId="2" fillId="0" borderId="0" xfId="1" applyFont="1"/>
    <xf numFmtId="0" fontId="1" fillId="0" borderId="0" xfId="1" applyFont="1" applyFill="1"/>
    <xf numFmtId="0" fontId="1" fillId="0" borderId="0" xfId="1" applyFont="1" applyAlignment="1">
      <alignment horizontal="center" vertical="center"/>
    </xf>
    <xf numFmtId="0" fontId="1" fillId="0" borderId="0" xfId="1" quotePrefix="1" applyFont="1" applyAlignment="1" applyProtection="1">
      <alignment horizontal="center" vertical="center"/>
    </xf>
    <xf numFmtId="0" fontId="1" fillId="0" borderId="0" xfId="1" quotePrefix="1" applyFont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2" fontId="1" fillId="0" borderId="0" xfId="1" applyNumberFormat="1" applyFont="1" applyFill="1" applyAlignment="1">
      <alignment horizontal="center" vertical="center"/>
    </xf>
    <xf numFmtId="166" fontId="1" fillId="0" borderId="0" xfId="1" applyNumberFormat="1" applyFont="1" applyFill="1" applyAlignment="1">
      <alignment horizontal="center" vertical="center"/>
    </xf>
    <xf numFmtId="0" fontId="1" fillId="0" borderId="0" xfId="1" applyNumberFormat="1" applyFont="1" applyFill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vertical="center"/>
    </xf>
    <xf numFmtId="0" fontId="10" fillId="0" borderId="0" xfId="1" applyAlignment="1">
      <alignment vertical="center"/>
    </xf>
    <xf numFmtId="0" fontId="1" fillId="0" borderId="0" xfId="1" applyFont="1"/>
    <xf numFmtId="1" fontId="1" fillId="0" borderId="0" xfId="1" applyNumberFormat="1" applyFont="1" applyFill="1"/>
    <xf numFmtId="0" fontId="1" fillId="0" borderId="0" xfId="1" applyFont="1" applyAlignment="1">
      <alignment vertical="center"/>
    </xf>
    <xf numFmtId="1" fontId="1" fillId="0" borderId="0" xfId="1" applyNumberFormat="1" applyFont="1"/>
    <xf numFmtId="0" fontId="1" fillId="0" borderId="0" xfId="1" quotePrefix="1" applyFont="1" applyAlignment="1">
      <alignment horizontal="right"/>
    </xf>
    <xf numFmtId="164" fontId="1" fillId="0" borderId="0" xfId="1" applyNumberFormat="1" applyFont="1"/>
    <xf numFmtId="0" fontId="10" fillId="0" borderId="0" xfId="1" applyAlignment="1">
      <alignment vertical="center" wrapText="1"/>
    </xf>
    <xf numFmtId="2" fontId="1" fillId="0" borderId="0" xfId="1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10" fillId="0" borderId="0" xfId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1" fillId="2" borderId="0" xfId="1" applyFont="1" applyFill="1" applyAlignment="1">
      <alignment horizontal="center"/>
    </xf>
    <xf numFmtId="0" fontId="0" fillId="0" borderId="0" xfId="1" applyFont="1" applyAlignment="1"/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11" fillId="0" borderId="0" xfId="1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552F32EA-5476-4460-A856-A7400DE53AEF}"/>
  </cellStyles>
  <dxfs count="4170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322978</xdr:colOff>
      <xdr:row>60</xdr:row>
      <xdr:rowOff>141980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CA051-D599-4650-819C-0DAEB5E7C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0" y="5010150"/>
          <a:ext cx="6971428" cy="7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23</xdr:row>
      <xdr:rowOff>28575</xdr:rowOff>
    </xdr:from>
    <xdr:to>
      <xdr:col>20</xdr:col>
      <xdr:colOff>322978</xdr:colOff>
      <xdr:row>60</xdr:row>
      <xdr:rowOff>141980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A01AA0-6DF6-4D92-8113-7F916A7B6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355" y="4829175"/>
          <a:ext cx="7167643" cy="68799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gp\Desktop\manual_data_input_de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ilod strata"/>
      <sheetName val="BH2"/>
      <sheetName val="BH1"/>
      <sheetName val="BH3"/>
      <sheetName val="A25"/>
      <sheetName val="HS_B4_UB"/>
      <sheetName val="HS_E6_obsolete"/>
      <sheetName val="HS_E6_UB"/>
    </sheetNames>
    <sheetDataSet>
      <sheetData sheetId="0"/>
      <sheetData sheetId="1">
        <row r="6">
          <cell r="J6">
            <v>1</v>
          </cell>
          <cell r="K6">
            <v>0</v>
          </cell>
          <cell r="L6" t="str">
            <v>Kirsch soft clay</v>
          </cell>
          <cell r="M6" t="str">
            <v>API clay</v>
          </cell>
          <cell r="N6">
            <v>6.5</v>
          </cell>
          <cell r="O6">
            <v>350</v>
          </cell>
          <cell r="P6">
            <v>0</v>
          </cell>
          <cell r="Q6">
            <v>0</v>
          </cell>
          <cell r="R6">
            <v>-5</v>
          </cell>
          <cell r="S6">
            <v>0.8</v>
          </cell>
          <cell r="T6">
            <v>0</v>
          </cell>
          <cell r="U6">
            <v>0.05</v>
          </cell>
          <cell r="V6">
            <v>0</v>
          </cell>
          <cell r="W6">
            <v>0.25</v>
          </cell>
          <cell r="X6">
            <v>100000</v>
          </cell>
          <cell r="Y6">
            <v>0</v>
          </cell>
          <cell r="Z6" t="e">
            <v>#N/A</v>
          </cell>
          <cell r="AA6">
            <v>1</v>
          </cell>
          <cell r="AB6" t="e">
            <v>#N/A</v>
          </cell>
          <cell r="AC6">
            <v>300000</v>
          </cell>
          <cell r="AD6">
            <v>0</v>
          </cell>
          <cell r="AE6">
            <v>0.46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 t="e">
            <v>#N/A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</row>
        <row r="7">
          <cell r="J7">
            <v>2</v>
          </cell>
          <cell r="K7">
            <v>-33.6</v>
          </cell>
          <cell r="L7" t="str">
            <v>Kirsch sand</v>
          </cell>
          <cell r="M7" t="str">
            <v>API sand</v>
          </cell>
          <cell r="N7">
            <v>12</v>
          </cell>
          <cell r="O7">
            <v>0</v>
          </cell>
          <cell r="P7">
            <v>0</v>
          </cell>
          <cell r="Q7">
            <v>38</v>
          </cell>
          <cell r="R7">
            <v>33</v>
          </cell>
          <cell r="S7">
            <v>0.8</v>
          </cell>
          <cell r="T7">
            <v>0</v>
          </cell>
          <cell r="U7">
            <v>0</v>
          </cell>
          <cell r="V7">
            <v>0</v>
          </cell>
          <cell r="W7">
            <v>0.25</v>
          </cell>
          <cell r="X7">
            <v>250000</v>
          </cell>
          <cell r="Y7">
            <v>0</v>
          </cell>
          <cell r="Z7">
            <v>107.39999999999996</v>
          </cell>
          <cell r="AA7">
            <v>1</v>
          </cell>
          <cell r="AB7">
            <v>11040</v>
          </cell>
          <cell r="AC7">
            <v>400000</v>
          </cell>
          <cell r="AD7">
            <v>0</v>
          </cell>
          <cell r="AE7">
            <v>0.46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46.000000000000007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</row>
        <row r="8">
          <cell r="J8">
            <v>3</v>
          </cell>
          <cell r="K8">
            <v>-35.1</v>
          </cell>
          <cell r="L8" t="str">
            <v>Kirsch soft clay</v>
          </cell>
          <cell r="M8" t="str">
            <v>API clay</v>
          </cell>
          <cell r="N8">
            <v>6.5</v>
          </cell>
          <cell r="O8">
            <v>350</v>
          </cell>
          <cell r="P8">
            <v>0</v>
          </cell>
          <cell r="Q8">
            <v>0</v>
          </cell>
          <cell r="R8">
            <v>0</v>
          </cell>
          <cell r="S8">
            <v>0.8</v>
          </cell>
          <cell r="T8">
            <v>0</v>
          </cell>
          <cell r="U8">
            <v>0.05</v>
          </cell>
          <cell r="V8">
            <v>0</v>
          </cell>
          <cell r="W8">
            <v>0.25</v>
          </cell>
          <cell r="X8">
            <v>100000</v>
          </cell>
          <cell r="Y8">
            <v>0</v>
          </cell>
          <cell r="Z8" t="e">
            <v>#N/A</v>
          </cell>
          <cell r="AA8">
            <v>1</v>
          </cell>
          <cell r="AB8" t="e">
            <v>#N/A</v>
          </cell>
          <cell r="AC8">
            <v>300000</v>
          </cell>
          <cell r="AD8">
            <v>0</v>
          </cell>
          <cell r="AE8">
            <v>0.46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 t="e">
            <v>#N/A</v>
          </cell>
          <cell r="AK8">
            <v>1</v>
          </cell>
          <cell r="AL8">
            <v>1</v>
          </cell>
          <cell r="AM8">
            <v>1</v>
          </cell>
          <cell r="AN8">
            <v>1</v>
          </cell>
        </row>
        <row r="9">
          <cell r="J9">
            <v>4</v>
          </cell>
          <cell r="K9">
            <v>-40.5</v>
          </cell>
          <cell r="L9" t="str">
            <v>Kirsch sand</v>
          </cell>
          <cell r="M9" t="str">
            <v>API sand</v>
          </cell>
          <cell r="N9">
            <v>12</v>
          </cell>
          <cell r="O9">
            <v>0</v>
          </cell>
          <cell r="P9">
            <v>0</v>
          </cell>
          <cell r="Q9">
            <v>38</v>
          </cell>
          <cell r="R9">
            <v>33</v>
          </cell>
          <cell r="S9">
            <v>0.8</v>
          </cell>
          <cell r="T9">
            <v>0</v>
          </cell>
          <cell r="U9">
            <v>0</v>
          </cell>
          <cell r="V9">
            <v>0</v>
          </cell>
          <cell r="W9">
            <v>0.25</v>
          </cell>
          <cell r="X9">
            <v>250000</v>
          </cell>
          <cell r="Y9">
            <v>0</v>
          </cell>
          <cell r="Z9">
            <v>107.39999999999996</v>
          </cell>
          <cell r="AA9">
            <v>1</v>
          </cell>
          <cell r="AB9">
            <v>11040</v>
          </cell>
          <cell r="AC9">
            <v>400000</v>
          </cell>
          <cell r="AD9">
            <v>0</v>
          </cell>
          <cell r="AE9">
            <v>0.46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46.000000000000007</v>
          </cell>
          <cell r="AK9">
            <v>1</v>
          </cell>
          <cell r="AL9">
            <v>1</v>
          </cell>
          <cell r="AM9">
            <v>1</v>
          </cell>
          <cell r="AN9">
            <v>1</v>
          </cell>
        </row>
        <row r="10">
          <cell r="J10">
            <v>5</v>
          </cell>
          <cell r="K10">
            <v>-41.55</v>
          </cell>
          <cell r="L10" t="str">
            <v>Kirsch soft clay</v>
          </cell>
          <cell r="M10" t="str">
            <v>API clay</v>
          </cell>
          <cell r="N10">
            <v>6.5</v>
          </cell>
          <cell r="O10">
            <v>350</v>
          </cell>
          <cell r="P10">
            <v>0</v>
          </cell>
          <cell r="Q10">
            <v>0</v>
          </cell>
          <cell r="R10">
            <v>-5</v>
          </cell>
          <cell r="S10">
            <v>0.8</v>
          </cell>
          <cell r="T10">
            <v>0</v>
          </cell>
          <cell r="U10">
            <v>0.05</v>
          </cell>
          <cell r="V10">
            <v>0</v>
          </cell>
          <cell r="W10">
            <v>0.25</v>
          </cell>
          <cell r="X10">
            <v>100000</v>
          </cell>
          <cell r="Y10">
            <v>0</v>
          </cell>
          <cell r="Z10" t="e">
            <v>#N/A</v>
          </cell>
          <cell r="AA10">
            <v>1</v>
          </cell>
          <cell r="AB10" t="e">
            <v>#N/A</v>
          </cell>
          <cell r="AC10">
            <v>300000</v>
          </cell>
          <cell r="AD10">
            <v>0</v>
          </cell>
          <cell r="AE10">
            <v>0.46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 t="e">
            <v>#N/A</v>
          </cell>
          <cell r="AK10">
            <v>1</v>
          </cell>
          <cell r="AL10">
            <v>1</v>
          </cell>
          <cell r="AM10">
            <v>1</v>
          </cell>
          <cell r="AN10">
            <v>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A24E-1FD3-404A-81E6-071318F8DA79}">
  <dimension ref="A1:BS13"/>
  <sheetViews>
    <sheetView workbookViewId="0">
      <selection activeCell="BK20" sqref="BK20"/>
    </sheetView>
  </sheetViews>
  <sheetFormatPr defaultRowHeight="15" x14ac:dyDescent="0.25"/>
  <cols>
    <col min="1" max="1" width="13.140625" customWidth="1"/>
    <col min="9" max="9" width="14.140625" bestFit="1" customWidth="1"/>
    <col min="10" max="10" width="14.5703125" customWidth="1"/>
  </cols>
  <sheetData>
    <row r="1" spans="1:71" x14ac:dyDescent="0.25">
      <c r="A1" s="78" t="s">
        <v>110</v>
      </c>
      <c r="B1" s="78" t="s">
        <v>0</v>
      </c>
      <c r="C1" s="78" t="s">
        <v>111</v>
      </c>
      <c r="D1" s="78" t="s">
        <v>112</v>
      </c>
      <c r="E1" s="78" t="s">
        <v>113</v>
      </c>
      <c r="F1" s="78" t="s">
        <v>114</v>
      </c>
      <c r="G1" s="78" t="s">
        <v>115</v>
      </c>
      <c r="H1" s="78" t="s">
        <v>42</v>
      </c>
      <c r="I1" s="78" t="s">
        <v>1</v>
      </c>
      <c r="J1" s="78" t="s">
        <v>2</v>
      </c>
      <c r="K1" s="78" t="s">
        <v>6</v>
      </c>
      <c r="L1" s="78" t="s">
        <v>116</v>
      </c>
      <c r="M1" s="78" t="s">
        <v>117</v>
      </c>
      <c r="N1" s="78" t="s">
        <v>118</v>
      </c>
      <c r="O1" s="78" t="s">
        <v>119</v>
      </c>
      <c r="P1" s="78" t="s">
        <v>120</v>
      </c>
      <c r="Q1" s="78" t="s">
        <v>121</v>
      </c>
      <c r="R1" s="78" t="s">
        <v>14</v>
      </c>
      <c r="S1" s="78" t="s">
        <v>7</v>
      </c>
      <c r="T1" s="78" t="s">
        <v>122</v>
      </c>
      <c r="U1" s="78" t="s">
        <v>123</v>
      </c>
      <c r="V1" s="78" t="s">
        <v>13</v>
      </c>
      <c r="W1" s="78" t="s">
        <v>124</v>
      </c>
      <c r="X1" s="78" t="s">
        <v>125</v>
      </c>
      <c r="Y1" s="78" t="s">
        <v>126</v>
      </c>
      <c r="Z1" s="78" t="s">
        <v>95</v>
      </c>
      <c r="AA1" s="78" t="s">
        <v>127</v>
      </c>
      <c r="AB1" s="78" t="s">
        <v>128</v>
      </c>
      <c r="AC1" s="78" t="s">
        <v>129</v>
      </c>
      <c r="AD1" s="78" t="s">
        <v>130</v>
      </c>
      <c r="AE1" s="78" t="s">
        <v>131</v>
      </c>
      <c r="AF1" s="78" t="s">
        <v>132</v>
      </c>
      <c r="AG1" s="78" t="s">
        <v>133</v>
      </c>
      <c r="AH1" s="78" t="s">
        <v>10</v>
      </c>
      <c r="AI1" s="78" t="s">
        <v>134</v>
      </c>
      <c r="AJ1" s="78" t="s">
        <v>135</v>
      </c>
      <c r="AK1" s="78" t="s">
        <v>15</v>
      </c>
      <c r="AL1" s="78" t="s">
        <v>136</v>
      </c>
      <c r="AM1" s="78" t="s">
        <v>137</v>
      </c>
      <c r="AN1" s="78" t="s">
        <v>16</v>
      </c>
      <c r="AO1" s="78" t="s">
        <v>17</v>
      </c>
      <c r="AP1" s="78" t="s">
        <v>138</v>
      </c>
      <c r="AQ1" s="78" t="s">
        <v>139</v>
      </c>
      <c r="AR1" s="78" t="s">
        <v>140</v>
      </c>
      <c r="AS1" s="78" t="s">
        <v>141</v>
      </c>
      <c r="AT1" s="78" t="s">
        <v>142</v>
      </c>
      <c r="AU1" s="78" t="s">
        <v>143</v>
      </c>
      <c r="AV1" s="78" t="s">
        <v>144</v>
      </c>
      <c r="AW1" s="78" t="s">
        <v>145</v>
      </c>
      <c r="AX1" s="78" t="s">
        <v>18</v>
      </c>
      <c r="AY1" s="78" t="s">
        <v>146</v>
      </c>
      <c r="AZ1" s="78" t="s">
        <v>147</v>
      </c>
      <c r="BA1" s="78" t="s">
        <v>148</v>
      </c>
      <c r="BB1" s="78" t="s">
        <v>149</v>
      </c>
      <c r="BC1" s="78" t="s">
        <v>150</v>
      </c>
      <c r="BD1" s="78" t="s">
        <v>151</v>
      </c>
      <c r="BE1" s="79" t="s">
        <v>152</v>
      </c>
      <c r="BF1" s="78" t="s">
        <v>21</v>
      </c>
      <c r="BG1" s="78" t="s">
        <v>66</v>
      </c>
      <c r="BH1" s="78" t="s">
        <v>153</v>
      </c>
      <c r="BI1" s="78" t="s">
        <v>154</v>
      </c>
      <c r="BJ1" s="78" t="s">
        <v>155</v>
      </c>
      <c r="BK1" s="78" t="s">
        <v>156</v>
      </c>
      <c r="BL1" s="78" t="s">
        <v>157</v>
      </c>
      <c r="BM1" s="78" t="s">
        <v>158</v>
      </c>
      <c r="BN1" s="78" t="s">
        <v>159</v>
      </c>
      <c r="BO1" s="78" t="s">
        <v>160</v>
      </c>
      <c r="BP1" s="78" t="s">
        <v>161</v>
      </c>
      <c r="BQ1" s="78" t="s">
        <v>162</v>
      </c>
      <c r="BR1" s="78" t="s">
        <v>163</v>
      </c>
      <c r="BS1" s="78" t="s">
        <v>164</v>
      </c>
    </row>
    <row r="2" spans="1:71" x14ac:dyDescent="0.25">
      <c r="A2" s="80" t="s">
        <v>168</v>
      </c>
      <c r="B2" s="80">
        <v>1</v>
      </c>
      <c r="C2" s="81">
        <v>0</v>
      </c>
      <c r="D2" s="80">
        <f>VLOOKUP(B2,L0GW01_BE_ver5!$J$6:$AO$17,2,FALSE)</f>
        <v>0</v>
      </c>
      <c r="E2" s="80">
        <f t="shared" ref="E2:E8" si="0">D3</f>
        <v>-3.8</v>
      </c>
      <c r="F2" s="80" t="str">
        <f>RIGHT(VLOOKUP(B2,L0GW01_BE_ver5!$J$6:$AO$17,3,FALSE),4)</f>
        <v>sand</v>
      </c>
      <c r="G2" s="80">
        <v>0</v>
      </c>
      <c r="H2" s="80">
        <v>0</v>
      </c>
      <c r="I2" s="80" t="str">
        <f>VLOOKUP(B2,L0GW01_BE_ver5!$J$6:$AO$17,3,FALSE)</f>
        <v>API sand</v>
      </c>
      <c r="J2" s="80" t="str">
        <f>VLOOKUP(B2,L0GW01_BE_ver5!$J$6:$AO$17,4,FALSE)</f>
        <v>API sand</v>
      </c>
      <c r="K2" s="82">
        <f>VLOOKUP(B2,L0GW01_BE_ver5!$J$6:$AO$17,5,FALSE)</f>
        <v>8.4</v>
      </c>
      <c r="L2" s="80">
        <f>VLOOKUP(B2,L0GW01_BE_ver5!$J$6:$AO$17,6,FALSE)</f>
        <v>0</v>
      </c>
      <c r="M2" s="80">
        <f>VLOOKUP(B2,L0GW01_LB!$J$6:$AO$17,6,FALSE)</f>
        <v>0</v>
      </c>
      <c r="N2" s="80">
        <f>VLOOKUP(B2,L0GW01_UB!$J$6:$AO$17,6,FALSE)</f>
        <v>0</v>
      </c>
      <c r="O2" s="80">
        <f>VLOOKUP(B2,L0GW01_BE_ver5!$J$6:$AO$17,7,FALSE)</f>
        <v>0</v>
      </c>
      <c r="P2" s="80">
        <f>VLOOKUP(B2,L0GW01_LB!$J$6:$AO$17,7,FALSE)</f>
        <v>0</v>
      </c>
      <c r="Q2" s="80">
        <f>VLOOKUP(B2,L0GW01_UB!$J$6:$AO$17,7,FALSE)</f>
        <v>0</v>
      </c>
      <c r="R2" s="80">
        <f t="shared" ref="R2" si="1">$B$17*P2</f>
        <v>0</v>
      </c>
      <c r="S2" s="80">
        <f>VLOOKUP(B2,L0GW01_BE_ver5!$J$6:$AO$17,8,FALSE)</f>
        <v>30</v>
      </c>
      <c r="T2" s="80">
        <f>VLOOKUP(B2,L0GW01_UB!$J$6:$AO$17,8,FALSE)</f>
        <v>31</v>
      </c>
      <c r="U2" s="80">
        <f>VLOOKUP(B2,L0GW01_LB!$J$6:$AO$17,8,FALSE)</f>
        <v>29</v>
      </c>
      <c r="V2" s="80">
        <f t="shared" ref="V2:V9" si="2">IF(S2&gt;0,S2-5,0)</f>
        <v>25</v>
      </c>
      <c r="W2" s="80">
        <f t="shared" ref="W2:W9" si="3">IF(S2&gt;0,U2-5,0)</f>
        <v>24</v>
      </c>
      <c r="X2" s="80">
        <f t="shared" ref="X2:X9" si="4">IF(T2&gt;0,T2-5,0)</f>
        <v>26</v>
      </c>
      <c r="Y2" s="80">
        <f>VLOOKUP(B2,L0GW01_BE_ver5!$J$6:$AO$17,15,FALSE)</f>
        <v>15000</v>
      </c>
      <c r="Z2" s="80">
        <v>0</v>
      </c>
      <c r="AA2" s="80">
        <f>VLOOKUP(B2,L0GW01_LB!$J$6:$AO$17,15,FALSE)</f>
        <v>15000</v>
      </c>
      <c r="AB2" s="80">
        <f>VLOOKUP(B2,L0GW01_UB!$J$6:$AO$17,15,FALSE)</f>
        <v>15000</v>
      </c>
      <c r="AC2" s="84">
        <f>IF(F2="sand",1-SIN(S2/180*PI()),1)</f>
        <v>0.5</v>
      </c>
      <c r="AD2" s="80">
        <f>VLOOKUP(B2,L0GW01_BE_ver5!$J$6:$AO$17,12,FALSE)</f>
        <v>0</v>
      </c>
      <c r="AE2" s="80">
        <f>VLOOKUP(B2,L0GW01_LB!$J$6:$AO$17,12,FALSE)</f>
        <v>0</v>
      </c>
      <c r="AF2" s="80">
        <f>VLOOKUP(B2,L0GW01_UB!$J$6:$AO$17,12,FALSE)</f>
        <v>0</v>
      </c>
      <c r="AG2" s="80">
        <v>0</v>
      </c>
      <c r="AH2" s="80">
        <v>0.25</v>
      </c>
      <c r="AI2" s="80">
        <v>0</v>
      </c>
      <c r="AJ2" s="80">
        <v>0</v>
      </c>
      <c r="AK2" s="80">
        <f>IFERROR(VLOOKUP(B2,L0GW01_BE_ver5!$J$6:$AO$17,17,FALSE),0)</f>
        <v>80.999999999999972</v>
      </c>
      <c r="AL2" s="80">
        <f>IFERROR(VLOOKUP(B2,L0GW01_LB!$J$6:$AO$17,17,FALSE),0)</f>
        <v>78.199999999999974</v>
      </c>
      <c r="AM2" s="80">
        <f>IFERROR(VLOOKUP(B2,L0GW01_UB!$J$6:$AO$17,17,FALSE),0)</f>
        <v>83.999999999999972</v>
      </c>
      <c r="AN2" s="80">
        <v>1</v>
      </c>
      <c r="AO2" s="80">
        <f>IFERROR(VLOOKUP(B2,L0GW01_BE_ver5!$J$6:$AO$17,19,FALSE),0)</f>
        <v>4800</v>
      </c>
      <c r="AP2" s="80">
        <f>IFERROR(VLOOKUP(B2,L0GW01_LB!$J$6:$AO$17,19,FALSE),0)</f>
        <v>4420</v>
      </c>
      <c r="AQ2" s="80">
        <f>IFERROR(VLOOKUP(B2,L0GW01_UB!$J$6:$AO$17,19,FALSE),0)</f>
        <v>5760</v>
      </c>
      <c r="AR2" s="80">
        <f>VLOOKUP(B2,L0GW01_BE_ver5!$J$6:$AO$17,20,FALSE)</f>
        <v>300000</v>
      </c>
      <c r="AS2" s="80">
        <f>VLOOKUP(B2,L0GW01_LB!$J$6:$AO$17,20,FALSE)</f>
        <v>300000</v>
      </c>
      <c r="AT2" s="80">
        <f>VLOOKUP(B2,L0GW01_UB!$J$6:$AO$17,20,FALSE)</f>
        <v>300000</v>
      </c>
      <c r="AU2" s="80">
        <v>0</v>
      </c>
      <c r="AV2" s="80">
        <v>0</v>
      </c>
      <c r="AW2" s="80">
        <v>0</v>
      </c>
      <c r="AX2" s="80">
        <v>0.46</v>
      </c>
      <c r="AY2" s="80">
        <v>0</v>
      </c>
      <c r="AZ2" s="80">
        <v>0</v>
      </c>
      <c r="BA2" s="80">
        <v>0</v>
      </c>
      <c r="BB2" s="80">
        <v>0</v>
      </c>
      <c r="BC2" s="80">
        <v>0</v>
      </c>
      <c r="BD2" s="80">
        <v>0</v>
      </c>
      <c r="BE2" s="80">
        <v>0</v>
      </c>
      <c r="BF2" s="80">
        <v>0</v>
      </c>
      <c r="BG2" s="80">
        <f>IFERROR(VLOOKUP(B2,L0GW01_BE_ver5!$J$6:$AO$17,27,FALSE),0)</f>
        <v>20.000000000000007</v>
      </c>
      <c r="BH2" s="80">
        <f>IFERROR(VLOOKUP(B2,L0GW01_LB!$J$6:$AO$17,27,FALSE),0)</f>
        <v>18.400000000000006</v>
      </c>
      <c r="BI2" s="80">
        <f>IFERROR(VLOOKUP(B2,L0GW01_UB!$J$6:$AO$17,27,FALSE),0)</f>
        <v>24.000000000000007</v>
      </c>
      <c r="BJ2" s="80">
        <v>1</v>
      </c>
      <c r="BK2" s="80">
        <v>1</v>
      </c>
      <c r="BL2" s="80">
        <v>1</v>
      </c>
      <c r="BM2" s="80">
        <v>1</v>
      </c>
      <c r="BN2" s="80">
        <v>1</v>
      </c>
      <c r="BO2" s="80">
        <v>0</v>
      </c>
      <c r="BP2" s="80" t="s">
        <v>165</v>
      </c>
      <c r="BQ2" s="80" t="s">
        <v>166</v>
      </c>
      <c r="BR2" s="80" t="s">
        <v>167</v>
      </c>
      <c r="BS2" s="83"/>
    </row>
    <row r="3" spans="1:71" x14ac:dyDescent="0.25">
      <c r="A3" s="80" t="s">
        <v>168</v>
      </c>
      <c r="B3" s="80">
        <v>2</v>
      </c>
      <c r="C3" s="81">
        <v>0</v>
      </c>
      <c r="D3" s="80">
        <f>VLOOKUP(B3,L0GW01_BE_ver5!$J$6:$AO$17,2,FALSE)</f>
        <v>-3.8</v>
      </c>
      <c r="E3" s="80">
        <f t="shared" si="0"/>
        <v>-11.9</v>
      </c>
      <c r="F3" s="80" t="str">
        <f>RIGHT(VLOOKUP(B3,L0GW01_BE_ver5!$J$6:$AO$17,3,FALSE),4)</f>
        <v>clay</v>
      </c>
      <c r="G3" s="80">
        <v>0</v>
      </c>
      <c r="H3" s="80">
        <v>0</v>
      </c>
      <c r="I3" s="80" t="str">
        <f>VLOOKUP(B3,L0GW01_BE_ver5!$J$6:$AO$17,3,FALSE)</f>
        <v>API clay</v>
      </c>
      <c r="J3" s="80" t="str">
        <f>VLOOKUP(B3,L0GW01_BE_ver5!$J$6:$AO$17,4,FALSE)</f>
        <v>API clay</v>
      </c>
      <c r="K3" s="82">
        <f>VLOOKUP(B3,L0GW01_BE_ver5!$J$6:$AO$17,5,FALSE)</f>
        <v>6.1</v>
      </c>
      <c r="L3" s="80">
        <f>VLOOKUP(B3,L0GW01_BE_ver5!$J$6:$AO$17,6,FALSE)</f>
        <v>12</v>
      </c>
      <c r="M3" s="80">
        <f>VLOOKUP(B3,L0GW01_LB!$J$6:$AO$17,6,FALSE)</f>
        <v>10</v>
      </c>
      <c r="N3" s="80">
        <f>VLOOKUP(B3,L0GW01_UB!$J$6:$AO$17,6,FALSE)</f>
        <v>16</v>
      </c>
      <c r="O3" s="80">
        <f>VLOOKUP(B3,L0GW01_BE_ver5!$J$6:$AO$17,7,FALSE)</f>
        <v>1.48</v>
      </c>
      <c r="P3" s="80">
        <f>VLOOKUP(B3,L0GW01_LB!$J$6:$AO$17,7,FALSE)</f>
        <v>1.1100000000000001</v>
      </c>
      <c r="Q3" s="80">
        <f>VLOOKUP(B3,L0GW01_UB!$J$6:$AO$17,7,FALSE)</f>
        <v>3.95</v>
      </c>
      <c r="R3" s="80">
        <v>0</v>
      </c>
      <c r="S3" s="80">
        <f>VLOOKUP(B3,L0GW01_BE_ver5!$J$6:$AO$17,8,FALSE)</f>
        <v>0</v>
      </c>
      <c r="T3" s="80">
        <f>VLOOKUP(B3,L0GW01_UB!$J$6:$AO$17,8,FALSE)</f>
        <v>0</v>
      </c>
      <c r="U3" s="80">
        <f>VLOOKUP(B3,L0GW01_LB!$J$6:$AO$17,8,FALSE)</f>
        <v>0</v>
      </c>
      <c r="V3" s="80">
        <f t="shared" si="2"/>
        <v>0</v>
      </c>
      <c r="W3" s="80">
        <f t="shared" si="3"/>
        <v>0</v>
      </c>
      <c r="X3" s="80">
        <f t="shared" si="4"/>
        <v>0</v>
      </c>
      <c r="Y3" s="80">
        <f>VLOOKUP(B3,L0GW01_BE_ver5!$J$6:$AO$17,15,FALSE)</f>
        <v>5000</v>
      </c>
      <c r="Z3" s="80">
        <v>0</v>
      </c>
      <c r="AA3" s="80">
        <f>VLOOKUP(B3,L0GW01_LB!$J$6:$AO$17,15,FALSE)</f>
        <v>5000</v>
      </c>
      <c r="AB3" s="80">
        <f>VLOOKUP(B3,L0GW01_UB!$J$6:$AO$17,15,FALSE)</f>
        <v>5000</v>
      </c>
      <c r="AC3" s="84">
        <f t="shared" ref="AC3:AC13" si="5">IF(F3="sand",1-SIN(S3/180*PI()),1)</f>
        <v>1</v>
      </c>
      <c r="AD3" s="80">
        <f>VLOOKUP(B3,L0GW01_BE_ver5!$J$6:$AO$17,12,FALSE)</f>
        <v>2.3E-2</v>
      </c>
      <c r="AE3" s="80">
        <f>VLOOKUP(B3,L0GW01_LB!$J$6:$AO$17,12,FALSE)</f>
        <v>2.3E-2</v>
      </c>
      <c r="AF3" s="80">
        <f>VLOOKUP(B3,L0GW01_UB!$J$6:$AO$17,12,FALSE)</f>
        <v>2.3E-2</v>
      </c>
      <c r="AG3" s="80">
        <v>0</v>
      </c>
      <c r="AH3" s="80">
        <v>0.25</v>
      </c>
      <c r="AI3" s="80">
        <v>0</v>
      </c>
      <c r="AJ3" s="80">
        <v>0</v>
      </c>
      <c r="AK3" s="80">
        <f>IFERROR(VLOOKUP(B3,L0GW01_BE_ver5!$J$6:$AO$17,17,FALSE),0)</f>
        <v>0</v>
      </c>
      <c r="AL3" s="80">
        <f>IFERROR(VLOOKUP(B3,L0GW01_LB!$J$6:$AO$17,17,FALSE),0)</f>
        <v>0</v>
      </c>
      <c r="AM3" s="80">
        <f>IFERROR(VLOOKUP(B3,L0GW01_UB!$J$6:$AO$17,17,FALSE),0)</f>
        <v>0</v>
      </c>
      <c r="AN3" s="80">
        <v>1</v>
      </c>
      <c r="AO3" s="80">
        <f>IFERROR(VLOOKUP(B3,L0GW01_BE_ver5!$J$6:$AO$17,19,FALSE),0)</f>
        <v>0</v>
      </c>
      <c r="AP3" s="80">
        <f>IFERROR(VLOOKUP(B3,L0GW01_LB!$J$6:$AO$17,19,FALSE),0)</f>
        <v>0</v>
      </c>
      <c r="AQ3" s="80">
        <f>IFERROR(VLOOKUP(B3,L0GW01_UB!$J$6:$AO$17,19,FALSE),0)</f>
        <v>0</v>
      </c>
      <c r="AR3" s="80">
        <f>VLOOKUP(B3,L0GW01_BE_ver5!$J$6:$AO$17,20,FALSE)</f>
        <v>400000</v>
      </c>
      <c r="AS3" s="80">
        <f>VLOOKUP(B3,L0GW01_LB!$J$6:$AO$17,20,FALSE)</f>
        <v>400000</v>
      </c>
      <c r="AT3" s="80">
        <f>VLOOKUP(B3,L0GW01_UB!$J$6:$AO$17,20,FALSE)</f>
        <v>400000</v>
      </c>
      <c r="AU3" s="80">
        <v>0</v>
      </c>
      <c r="AV3" s="80">
        <v>0</v>
      </c>
      <c r="AW3" s="80">
        <v>0</v>
      </c>
      <c r="AX3" s="80">
        <v>0.46</v>
      </c>
      <c r="AY3" s="80">
        <v>0</v>
      </c>
      <c r="AZ3" s="80">
        <v>0</v>
      </c>
      <c r="BA3" s="80">
        <v>0</v>
      </c>
      <c r="BB3" s="80">
        <v>0</v>
      </c>
      <c r="BC3" s="80">
        <v>0</v>
      </c>
      <c r="BD3" s="80">
        <v>0</v>
      </c>
      <c r="BE3" s="80">
        <v>0</v>
      </c>
      <c r="BF3" s="80">
        <v>0</v>
      </c>
      <c r="BG3" s="80">
        <f>IFERROR(VLOOKUP(B3,L0GW01_BE_ver5!$J$6:$AO$17,27,FALSE),0)</f>
        <v>0</v>
      </c>
      <c r="BH3" s="80">
        <f>IFERROR(VLOOKUP(B3,L0GW01_LB!$J$6:$AO$17,27,FALSE),0)</f>
        <v>0</v>
      </c>
      <c r="BI3" s="80">
        <f>IFERROR(VLOOKUP(B3,L0GW01_UB!$J$6:$AO$17,27,FALSE),0)</f>
        <v>0</v>
      </c>
      <c r="BJ3" s="80">
        <v>1</v>
      </c>
      <c r="BK3" s="80">
        <v>1</v>
      </c>
      <c r="BL3" s="80">
        <v>1</v>
      </c>
      <c r="BM3" s="80">
        <v>1</v>
      </c>
      <c r="BN3" s="80">
        <v>1</v>
      </c>
      <c r="BO3" s="80">
        <v>0</v>
      </c>
      <c r="BP3" s="80" t="s">
        <v>165</v>
      </c>
      <c r="BQ3" s="80" t="s">
        <v>166</v>
      </c>
      <c r="BR3" s="80" t="s">
        <v>167</v>
      </c>
      <c r="BS3" s="83"/>
    </row>
    <row r="4" spans="1:71" x14ac:dyDescent="0.25">
      <c r="A4" s="80" t="s">
        <v>168</v>
      </c>
      <c r="B4" s="80">
        <v>3</v>
      </c>
      <c r="C4" s="81">
        <v>0</v>
      </c>
      <c r="D4" s="80">
        <f>VLOOKUP(B4,L0GW01_BE_ver5!$J$6:$AO$17,2,FALSE)</f>
        <v>-11.9</v>
      </c>
      <c r="E4" s="80">
        <f t="shared" si="0"/>
        <v>-15.9</v>
      </c>
      <c r="F4" s="80" t="str">
        <f>RIGHT(VLOOKUP(B4,L0GW01_BE_ver5!$J$6:$AO$17,3,FALSE),4)</f>
        <v>sand</v>
      </c>
      <c r="G4" s="80">
        <v>0</v>
      </c>
      <c r="H4" s="80">
        <v>0</v>
      </c>
      <c r="I4" s="80" t="str">
        <f>VLOOKUP(B4,L0GW01_BE_ver5!$J$6:$AO$17,3,FALSE)</f>
        <v>API sand</v>
      </c>
      <c r="J4" s="80" t="str">
        <f>VLOOKUP(B4,L0GW01_BE_ver5!$J$6:$AO$17,4,FALSE)</f>
        <v>API sand</v>
      </c>
      <c r="K4" s="82">
        <f>VLOOKUP(B4,L0GW01_BE_ver5!$J$6:$AO$17,5,FALSE)</f>
        <v>9.5</v>
      </c>
      <c r="L4" s="80">
        <f>VLOOKUP(B4,L0GW01_BE_ver5!$J$6:$AO$17,6,FALSE)</f>
        <v>0</v>
      </c>
      <c r="M4" s="80">
        <f>VLOOKUP(B4,L0GW01_LB!$J$6:$AO$17,6,FALSE)</f>
        <v>0</v>
      </c>
      <c r="N4" s="80">
        <f>VLOOKUP(B4,L0GW01_UB!$J$6:$AO$17,6,FALSE)</f>
        <v>0</v>
      </c>
      <c r="O4" s="80">
        <f>VLOOKUP(B4,L0GW01_BE_ver5!$J$6:$AO$17,7,FALSE)</f>
        <v>0</v>
      </c>
      <c r="P4" s="80">
        <f>VLOOKUP(B4,L0GW01_LB!$J$6:$AO$17,7,FALSE)</f>
        <v>0</v>
      </c>
      <c r="Q4" s="80">
        <f>VLOOKUP(B4,L0GW01_UB!$J$6:$AO$17,7,FALSE)</f>
        <v>0</v>
      </c>
      <c r="R4" s="80">
        <v>0</v>
      </c>
      <c r="S4" s="80">
        <f>VLOOKUP(B4,L0GW01_BE_ver5!$J$6:$AO$17,8,FALSE)</f>
        <v>35</v>
      </c>
      <c r="T4" s="80">
        <f>VLOOKUP(B4,L0GW01_UB!$J$6:$AO$17,8,FALSE)</f>
        <v>37</v>
      </c>
      <c r="U4" s="80">
        <f>VLOOKUP(B4,L0GW01_LB!$J$6:$AO$17,8,FALSE)</f>
        <v>34</v>
      </c>
      <c r="V4" s="80">
        <f t="shared" si="2"/>
        <v>30</v>
      </c>
      <c r="W4" s="80">
        <f t="shared" si="3"/>
        <v>29</v>
      </c>
      <c r="X4" s="80">
        <f t="shared" si="4"/>
        <v>32</v>
      </c>
      <c r="Y4" s="80">
        <f>VLOOKUP(B4,L0GW01_BE_ver5!$J$6:$AO$17,15,FALSE)</f>
        <v>15000</v>
      </c>
      <c r="Z4" s="80">
        <v>0</v>
      </c>
      <c r="AA4" s="80">
        <f>VLOOKUP(B4,L0GW01_LB!$J$6:$AO$17,15,FALSE)</f>
        <v>15000</v>
      </c>
      <c r="AB4" s="80">
        <f>VLOOKUP(B4,L0GW01_UB!$J$6:$AO$17,15,FALSE)</f>
        <v>15000</v>
      </c>
      <c r="AC4" s="84">
        <f t="shared" si="5"/>
        <v>0.42642356364895395</v>
      </c>
      <c r="AD4" s="80">
        <f>VLOOKUP(B4,L0GW01_BE_ver5!$J$6:$AO$17,12,FALSE)</f>
        <v>0</v>
      </c>
      <c r="AE4" s="80">
        <f>VLOOKUP(B4,L0GW01_LB!$J$6:$AO$17,12,FALSE)</f>
        <v>0</v>
      </c>
      <c r="AF4" s="80">
        <f>VLOOKUP(B4,L0GW01_UB!$J$6:$AO$17,12,FALSE)</f>
        <v>0</v>
      </c>
      <c r="AG4" s="80">
        <v>0</v>
      </c>
      <c r="AH4" s="80">
        <v>0.25</v>
      </c>
      <c r="AI4" s="80">
        <v>0</v>
      </c>
      <c r="AJ4" s="80">
        <v>0</v>
      </c>
      <c r="AK4" s="80">
        <f>IFERROR(VLOOKUP(B4,L0GW01_BE_ver5!$J$6:$AO$17,17,FALSE),0)</f>
        <v>95.999999999999972</v>
      </c>
      <c r="AL4" s="80">
        <f>IFERROR(VLOOKUP(B4,L0GW01_LB!$J$6:$AO$17,17,FALSE),0)</f>
        <v>92.999999999999972</v>
      </c>
      <c r="AM4" s="80">
        <f>IFERROR(VLOOKUP(B4,L0GW01_UB!$J$6:$AO$17,17,FALSE),0)</f>
        <v>103.59999999999997</v>
      </c>
      <c r="AN4" s="80">
        <v>1</v>
      </c>
      <c r="AO4" s="80">
        <f>IFERROR(VLOOKUP(B4,L0GW01_BE_ver5!$J$6:$AO$17,19,FALSE),0)</f>
        <v>9600</v>
      </c>
      <c r="AP4" s="80">
        <f>IFERROR(VLOOKUP(B4,L0GW01_LB!$J$6:$AO$17,19,FALSE),0)</f>
        <v>8640</v>
      </c>
      <c r="AQ4" s="80">
        <f>IFERROR(VLOOKUP(B4,L0GW01_UB!$J$6:$AO$17,19,FALSE),0)</f>
        <v>10560</v>
      </c>
      <c r="AR4" s="80">
        <f>VLOOKUP(B4,L0GW01_BE_ver5!$J$6:$AO$17,20,FALSE)</f>
        <v>300000</v>
      </c>
      <c r="AS4" s="80">
        <f>VLOOKUP(B4,L0GW01_LB!$J$6:$AO$17,20,FALSE)</f>
        <v>300000</v>
      </c>
      <c r="AT4" s="80">
        <f>VLOOKUP(B4,L0GW01_UB!$J$6:$AO$17,20,FALSE)</f>
        <v>300000</v>
      </c>
      <c r="AU4" s="80">
        <v>0</v>
      </c>
      <c r="AV4" s="80">
        <v>0</v>
      </c>
      <c r="AW4" s="80">
        <v>0</v>
      </c>
      <c r="AX4" s="80">
        <v>0.46</v>
      </c>
      <c r="AY4" s="80">
        <v>0</v>
      </c>
      <c r="AZ4" s="80">
        <v>0</v>
      </c>
      <c r="BA4" s="80">
        <v>0</v>
      </c>
      <c r="BB4" s="80">
        <v>0</v>
      </c>
      <c r="BC4" s="80">
        <v>0</v>
      </c>
      <c r="BD4" s="80">
        <v>0</v>
      </c>
      <c r="BE4" s="80">
        <v>0</v>
      </c>
      <c r="BF4" s="80">
        <v>0</v>
      </c>
      <c r="BG4" s="80">
        <f>IFERROR(VLOOKUP(B4,L0GW01_BE_ver5!$J$6:$AO$17,27,FALSE),0)</f>
        <v>40.000000000000007</v>
      </c>
      <c r="BH4" s="80">
        <f>IFERROR(VLOOKUP(B4,L0GW01_LB!$J$6:$AO$17,27,FALSE),0)</f>
        <v>36.000000000000007</v>
      </c>
      <c r="BI4" s="80">
        <f>IFERROR(VLOOKUP(B4,L0GW01_UB!$J$6:$AO$17,27,FALSE),0)</f>
        <v>44.000000000000007</v>
      </c>
      <c r="BJ4" s="80">
        <v>1</v>
      </c>
      <c r="BK4" s="80">
        <v>1</v>
      </c>
      <c r="BL4" s="80">
        <v>1</v>
      </c>
      <c r="BM4" s="80">
        <v>1</v>
      </c>
      <c r="BN4" s="80">
        <v>1</v>
      </c>
      <c r="BO4" s="80">
        <v>0</v>
      </c>
      <c r="BP4" s="80" t="s">
        <v>165</v>
      </c>
      <c r="BQ4" s="80" t="s">
        <v>166</v>
      </c>
      <c r="BR4" s="80" t="s">
        <v>167</v>
      </c>
      <c r="BS4" s="83"/>
    </row>
    <row r="5" spans="1:71" x14ac:dyDescent="0.25">
      <c r="A5" s="80" t="s">
        <v>168</v>
      </c>
      <c r="B5" s="80">
        <v>4</v>
      </c>
      <c r="C5" s="81">
        <v>0</v>
      </c>
      <c r="D5" s="80">
        <f>VLOOKUP(B5,L0GW01_BE_ver5!$J$6:$AO$17,2,FALSE)</f>
        <v>-15.9</v>
      </c>
      <c r="E5" s="80">
        <f t="shared" si="0"/>
        <v>-17.600000000000001</v>
      </c>
      <c r="F5" s="80" t="str">
        <f>RIGHT(VLOOKUP(B5,L0GW01_BE_ver5!$J$6:$AO$17,3,FALSE),4)</f>
        <v>clay</v>
      </c>
      <c r="G5" s="80">
        <v>0</v>
      </c>
      <c r="H5" s="80">
        <v>0</v>
      </c>
      <c r="I5" s="80" t="str">
        <f>VLOOKUP(B5,L0GW01_BE_ver5!$J$6:$AO$17,3,FALSE)</f>
        <v>API clay</v>
      </c>
      <c r="J5" s="80" t="str">
        <f>VLOOKUP(B5,L0GW01_BE_ver5!$J$6:$AO$17,4,FALSE)</f>
        <v>API clay</v>
      </c>
      <c r="K5" s="82">
        <f>VLOOKUP(B5,L0GW01_BE_ver5!$J$6:$AO$17,5,FALSE)</f>
        <v>8.5</v>
      </c>
      <c r="L5" s="80">
        <f>VLOOKUP(B5,L0GW01_BE_ver5!$J$6:$AO$17,6,FALSE)</f>
        <v>70</v>
      </c>
      <c r="M5" s="80">
        <f>VLOOKUP(B5,L0GW01_LB!$J$6:$AO$17,6,FALSE)</f>
        <v>56</v>
      </c>
      <c r="N5" s="80">
        <f>VLOOKUP(B5,L0GW01_UB!$J$6:$AO$17,6,FALSE)</f>
        <v>93</v>
      </c>
      <c r="O5" s="80">
        <f>VLOOKUP(B5,L0GW01_BE_ver5!$J$6:$AO$17,7,FALSE)</f>
        <v>0</v>
      </c>
      <c r="P5" s="80">
        <f>VLOOKUP(B5,L0GW01_LB!$J$6:$AO$17,7,FALSE)</f>
        <v>0</v>
      </c>
      <c r="Q5" s="80">
        <f>VLOOKUP(B5,L0GW01_UB!$J$6:$AO$17,7,FALSE)</f>
        <v>0</v>
      </c>
      <c r="R5" s="80">
        <v>0</v>
      </c>
      <c r="S5" s="80">
        <f>VLOOKUP(B5,L0GW01_BE_ver5!$J$6:$AO$17,8,FALSE)</f>
        <v>0</v>
      </c>
      <c r="T5" s="80">
        <f>VLOOKUP(B5,L0GW01_UB!$J$6:$AO$17,8,FALSE)</f>
        <v>0</v>
      </c>
      <c r="U5" s="80">
        <f>VLOOKUP(B5,L0GW01_LB!$J$6:$AO$17,8,FALSE)</f>
        <v>0</v>
      </c>
      <c r="V5" s="80">
        <f t="shared" si="2"/>
        <v>0</v>
      </c>
      <c r="W5" s="80">
        <f t="shared" si="3"/>
        <v>0</v>
      </c>
      <c r="X5" s="80">
        <f t="shared" si="4"/>
        <v>0</v>
      </c>
      <c r="Y5" s="80">
        <f>VLOOKUP(B5,L0GW01_BE_ver5!$J$6:$AO$17,15,FALSE)</f>
        <v>18000</v>
      </c>
      <c r="Z5" s="80">
        <v>0</v>
      </c>
      <c r="AA5" s="80">
        <f>VLOOKUP(B5,L0GW01_LB!$J$6:$AO$17,15,FALSE)</f>
        <v>18000</v>
      </c>
      <c r="AB5" s="80">
        <f>VLOOKUP(B5,L0GW01_UB!$J$6:$AO$17,15,FALSE)</f>
        <v>18000</v>
      </c>
      <c r="AC5" s="84">
        <f t="shared" si="5"/>
        <v>1</v>
      </c>
      <c r="AD5" s="80">
        <f>VLOOKUP(B5,L0GW01_BE_ver5!$J$6:$AO$17,12,FALSE)</f>
        <v>1.7000000000000001E-2</v>
      </c>
      <c r="AE5" s="80">
        <f>VLOOKUP(B5,L0GW01_LB!$J$6:$AO$17,12,FALSE)</f>
        <v>1.7000000000000001E-2</v>
      </c>
      <c r="AF5" s="80">
        <f>VLOOKUP(B5,L0GW01_UB!$J$6:$AO$17,12,FALSE)</f>
        <v>1.7000000000000001E-2</v>
      </c>
      <c r="AG5" s="80">
        <v>0</v>
      </c>
      <c r="AH5" s="80">
        <v>0.25</v>
      </c>
      <c r="AI5" s="80">
        <v>0</v>
      </c>
      <c r="AJ5" s="80">
        <v>0</v>
      </c>
      <c r="AK5" s="80">
        <f>IFERROR(VLOOKUP(B5,L0GW01_BE_ver5!$J$6:$AO$17,17,FALSE),0)</f>
        <v>0</v>
      </c>
      <c r="AL5" s="80">
        <f>IFERROR(VLOOKUP(B5,L0GW01_LB!$J$6:$AO$17,17,FALSE),0)</f>
        <v>0</v>
      </c>
      <c r="AM5" s="80">
        <f>IFERROR(VLOOKUP(B5,L0GW01_UB!$J$6:$AO$17,17,FALSE),0)</f>
        <v>0</v>
      </c>
      <c r="AN5" s="80">
        <v>1</v>
      </c>
      <c r="AO5" s="80">
        <f>IFERROR(VLOOKUP(B5,L0GW01_BE_ver5!$J$6:$AO$17,19,FALSE),0)</f>
        <v>0</v>
      </c>
      <c r="AP5" s="80">
        <f>IFERROR(VLOOKUP(B5,L0GW01_LB!$J$6:$AO$17,19,FALSE),0)</f>
        <v>0</v>
      </c>
      <c r="AQ5" s="80">
        <f>IFERROR(VLOOKUP(B5,L0GW01_UB!$J$6:$AO$17,19,FALSE),0)</f>
        <v>0</v>
      </c>
      <c r="AR5" s="80">
        <f>VLOOKUP(B5,L0GW01_BE_ver5!$J$6:$AO$17,20,FALSE)</f>
        <v>400000</v>
      </c>
      <c r="AS5" s="80">
        <f>VLOOKUP(B5,L0GW01_LB!$J$6:$AO$17,20,FALSE)</f>
        <v>400000</v>
      </c>
      <c r="AT5" s="80">
        <f>VLOOKUP(B5,L0GW01_UB!$J$6:$AO$17,20,FALSE)</f>
        <v>400000</v>
      </c>
      <c r="AU5" s="80">
        <v>0</v>
      </c>
      <c r="AV5" s="80">
        <v>0</v>
      </c>
      <c r="AW5" s="80">
        <v>0</v>
      </c>
      <c r="AX5" s="80">
        <v>0.46</v>
      </c>
      <c r="AY5" s="80">
        <v>0</v>
      </c>
      <c r="AZ5" s="80">
        <v>0</v>
      </c>
      <c r="BA5" s="80">
        <v>0</v>
      </c>
      <c r="BB5" s="80">
        <v>0</v>
      </c>
      <c r="BC5" s="80">
        <v>0</v>
      </c>
      <c r="BD5" s="80">
        <v>0</v>
      </c>
      <c r="BE5" s="80">
        <v>0</v>
      </c>
      <c r="BF5" s="80">
        <v>0</v>
      </c>
      <c r="BG5" s="80">
        <f>IFERROR(VLOOKUP(B5,L0GW01_BE_ver5!$J$6:$AO$17,27,FALSE),0)</f>
        <v>0</v>
      </c>
      <c r="BH5" s="80">
        <f>IFERROR(VLOOKUP(B5,L0GW01_LB!$J$6:$AO$17,27,FALSE),0)</f>
        <v>0</v>
      </c>
      <c r="BI5" s="80">
        <f>IFERROR(VLOOKUP(B5,L0GW01_UB!$J$6:$AO$17,27,FALSE),0)</f>
        <v>0</v>
      </c>
      <c r="BJ5" s="80">
        <v>1</v>
      </c>
      <c r="BK5" s="80">
        <v>1</v>
      </c>
      <c r="BL5" s="80">
        <v>1</v>
      </c>
      <c r="BM5" s="80">
        <v>1</v>
      </c>
      <c r="BN5" s="80">
        <v>1</v>
      </c>
      <c r="BO5" s="80">
        <v>0</v>
      </c>
      <c r="BP5" s="80" t="s">
        <v>165</v>
      </c>
      <c r="BQ5" s="80" t="s">
        <v>166</v>
      </c>
      <c r="BR5" s="80" t="s">
        <v>167</v>
      </c>
      <c r="BS5" s="83"/>
    </row>
    <row r="6" spans="1:71" x14ac:dyDescent="0.25">
      <c r="A6" s="80" t="s">
        <v>168</v>
      </c>
      <c r="B6" s="80">
        <v>5</v>
      </c>
      <c r="C6" s="81">
        <v>0</v>
      </c>
      <c r="D6" s="80">
        <f>VLOOKUP(B6,L0GW01_BE_ver5!$J$6:$AO$17,2,FALSE)</f>
        <v>-17.600000000000001</v>
      </c>
      <c r="E6" s="80">
        <f t="shared" si="0"/>
        <v>-20.8</v>
      </c>
      <c r="F6" s="80" t="str">
        <f>RIGHT(VLOOKUP(B6,L0GW01_BE_ver5!$J$6:$AO$17,3,FALSE),4)</f>
        <v>clay</v>
      </c>
      <c r="G6" s="80">
        <v>0</v>
      </c>
      <c r="H6" s="80">
        <v>0</v>
      </c>
      <c r="I6" s="80" t="str">
        <f>VLOOKUP(B6,L0GW01_BE_ver5!$J$6:$AO$17,3,FALSE)</f>
        <v>API clay</v>
      </c>
      <c r="J6" s="80" t="str">
        <f>VLOOKUP(B6,L0GW01_BE_ver5!$J$6:$AO$17,4,FALSE)</f>
        <v>API clay</v>
      </c>
      <c r="K6" s="82">
        <f>VLOOKUP(B6,L0GW01_BE_ver5!$J$6:$AO$17,5,FALSE)</f>
        <v>8.6999999999999993</v>
      </c>
      <c r="L6" s="80">
        <f>VLOOKUP(B6,L0GW01_BE_ver5!$J$6:$AO$17,6,FALSE)</f>
        <v>90</v>
      </c>
      <c r="M6" s="80">
        <f>VLOOKUP(B6,L0GW01_LB!$J$6:$AO$17,6,FALSE)</f>
        <v>72</v>
      </c>
      <c r="N6" s="80">
        <f>VLOOKUP(B6,L0GW01_UB!$J$6:$AO$17,6,FALSE)</f>
        <v>120</v>
      </c>
      <c r="O6" s="80">
        <f>VLOOKUP(B6,L0GW01_BE_ver5!$J$6:$AO$17,7,FALSE)</f>
        <v>0</v>
      </c>
      <c r="P6" s="80">
        <f>VLOOKUP(B6,L0GW01_LB!$J$6:$AO$17,7,FALSE)</f>
        <v>0</v>
      </c>
      <c r="Q6" s="80">
        <f>VLOOKUP(B6,L0GW01_UB!$J$6:$AO$17,7,FALSE)</f>
        <v>0</v>
      </c>
      <c r="R6" s="80">
        <v>0</v>
      </c>
      <c r="S6" s="80">
        <f>VLOOKUP(B6,L0GW01_BE_ver5!$J$6:$AO$17,8,FALSE)</f>
        <v>0</v>
      </c>
      <c r="T6" s="80">
        <f>VLOOKUP(B6,L0GW01_UB!$J$6:$AO$17,8,FALSE)</f>
        <v>0</v>
      </c>
      <c r="U6" s="80">
        <f>VLOOKUP(B6,L0GW01_LB!$J$6:$AO$17,8,FALSE)</f>
        <v>0</v>
      </c>
      <c r="V6" s="80">
        <f t="shared" si="2"/>
        <v>0</v>
      </c>
      <c r="W6" s="80">
        <f t="shared" si="3"/>
        <v>0</v>
      </c>
      <c r="X6" s="80">
        <f t="shared" si="4"/>
        <v>0</v>
      </c>
      <c r="Y6" s="80">
        <f>VLOOKUP(B6,L0GW01_BE_ver5!$J$6:$AO$17,15,FALSE)</f>
        <v>15000</v>
      </c>
      <c r="Z6" s="80">
        <v>0</v>
      </c>
      <c r="AA6" s="80">
        <f>VLOOKUP(B6,L0GW01_LB!$J$6:$AO$17,15,FALSE)</f>
        <v>15000</v>
      </c>
      <c r="AB6" s="80">
        <f>VLOOKUP(B6,L0GW01_UB!$J$6:$AO$17,15,FALSE)</f>
        <v>15000</v>
      </c>
      <c r="AC6" s="84">
        <f t="shared" si="5"/>
        <v>1</v>
      </c>
      <c r="AD6" s="80">
        <f>VLOOKUP(B6,L0GW01_BE_ver5!$J$6:$AO$17,12,FALSE)</f>
        <v>1.6E-2</v>
      </c>
      <c r="AE6" s="80">
        <f>VLOOKUP(B6,L0GW01_LB!$J$6:$AO$17,12,FALSE)</f>
        <v>1.6E-2</v>
      </c>
      <c r="AF6" s="80">
        <f>VLOOKUP(B6,L0GW01_UB!$J$6:$AO$17,12,FALSE)</f>
        <v>1.6E-2</v>
      </c>
      <c r="AG6" s="80">
        <v>0</v>
      </c>
      <c r="AH6" s="80">
        <v>0.25</v>
      </c>
      <c r="AI6" s="80">
        <v>0</v>
      </c>
      <c r="AJ6" s="80">
        <v>0</v>
      </c>
      <c r="AK6" s="80">
        <f>IFERROR(VLOOKUP(B6,L0GW01_BE_ver5!$J$6:$AO$17,17,FALSE),0)</f>
        <v>0</v>
      </c>
      <c r="AL6" s="80">
        <f>IFERROR(VLOOKUP(B6,L0GW01_LB!$J$6:$AO$17,17,FALSE),0)</f>
        <v>0</v>
      </c>
      <c r="AM6" s="80">
        <f>IFERROR(VLOOKUP(B6,L0GW01_UB!$J$6:$AO$17,17,FALSE),0)</f>
        <v>0</v>
      </c>
      <c r="AN6" s="80">
        <v>1</v>
      </c>
      <c r="AO6" s="80">
        <f>IFERROR(VLOOKUP(B6,L0GW01_BE_ver5!$J$6:$AO$17,19,FALSE),0)</f>
        <v>0</v>
      </c>
      <c r="AP6" s="80">
        <f>IFERROR(VLOOKUP(B6,L0GW01_LB!$J$6:$AO$17,19,FALSE),0)</f>
        <v>0</v>
      </c>
      <c r="AQ6" s="80">
        <f>IFERROR(VLOOKUP(B6,L0GW01_UB!$J$6:$AO$17,19,FALSE),0)</f>
        <v>0</v>
      </c>
      <c r="AR6" s="80">
        <f>VLOOKUP(B6,L0GW01_BE_ver5!$J$6:$AO$17,20,FALSE)</f>
        <v>300000</v>
      </c>
      <c r="AS6" s="80">
        <f>VLOOKUP(B6,L0GW01_LB!$J$6:$AO$17,20,FALSE)</f>
        <v>300000</v>
      </c>
      <c r="AT6" s="80">
        <f>VLOOKUP(B6,L0GW01_UB!$J$6:$AO$17,20,FALSE)</f>
        <v>300000</v>
      </c>
      <c r="AU6" s="80">
        <v>0</v>
      </c>
      <c r="AV6" s="80">
        <v>0</v>
      </c>
      <c r="AW6" s="80">
        <v>0</v>
      </c>
      <c r="AX6" s="80">
        <v>0.46</v>
      </c>
      <c r="AY6" s="80">
        <v>0</v>
      </c>
      <c r="AZ6" s="80">
        <v>0</v>
      </c>
      <c r="BA6" s="80">
        <v>0</v>
      </c>
      <c r="BB6" s="80">
        <v>0</v>
      </c>
      <c r="BC6" s="80">
        <v>0</v>
      </c>
      <c r="BD6" s="80">
        <v>0</v>
      </c>
      <c r="BE6" s="80">
        <v>0</v>
      </c>
      <c r="BF6" s="80">
        <v>0</v>
      </c>
      <c r="BG6" s="80">
        <f>IFERROR(VLOOKUP(B6,L0GW01_BE_ver5!$J$6:$AO$17,27,FALSE),0)</f>
        <v>0</v>
      </c>
      <c r="BH6" s="80">
        <f>IFERROR(VLOOKUP(B6,L0GW01_LB!$J$6:$AO$17,27,FALSE),0)</f>
        <v>0</v>
      </c>
      <c r="BI6" s="80">
        <f>IFERROR(VLOOKUP(B6,L0GW01_UB!$J$6:$AO$17,27,FALSE),0)</f>
        <v>0</v>
      </c>
      <c r="BJ6" s="80">
        <v>1</v>
      </c>
      <c r="BK6" s="80">
        <v>1</v>
      </c>
      <c r="BL6" s="80">
        <v>1</v>
      </c>
      <c r="BM6" s="80">
        <v>1</v>
      </c>
      <c r="BN6" s="80">
        <v>1</v>
      </c>
      <c r="BO6" s="80">
        <v>0</v>
      </c>
      <c r="BP6" s="80" t="s">
        <v>165</v>
      </c>
      <c r="BQ6" s="80" t="s">
        <v>166</v>
      </c>
      <c r="BR6" s="80" t="s">
        <v>167</v>
      </c>
      <c r="BS6" s="83"/>
    </row>
    <row r="7" spans="1:71" x14ac:dyDescent="0.25">
      <c r="A7" s="80" t="s">
        <v>168</v>
      </c>
      <c r="B7" s="80">
        <v>6</v>
      </c>
      <c r="C7" s="81">
        <v>0</v>
      </c>
      <c r="D7" s="80">
        <f>VLOOKUP(B7,L0GW01_BE_ver5!$J$6:$AO$17,2,FALSE)</f>
        <v>-20.8</v>
      </c>
      <c r="E7" s="80">
        <f t="shared" si="0"/>
        <v>-25.9</v>
      </c>
      <c r="F7" s="80" t="str">
        <f>RIGHT(VLOOKUP(B7,L0GW01_BE_ver5!$J$6:$AO$17,3,FALSE),4)</f>
        <v>clay</v>
      </c>
      <c r="G7" s="80">
        <v>0</v>
      </c>
      <c r="H7" s="80">
        <v>0</v>
      </c>
      <c r="I7" s="80" t="str">
        <f>VLOOKUP(B7,L0GW01_BE_ver5!$J$6:$AO$17,3,FALSE)</f>
        <v>API clay</v>
      </c>
      <c r="J7" s="80" t="str">
        <f>VLOOKUP(B7,L0GW01_BE_ver5!$J$6:$AO$17,4,FALSE)</f>
        <v>API clay</v>
      </c>
      <c r="K7" s="82">
        <f>VLOOKUP(B7,L0GW01_BE_ver5!$J$6:$AO$17,5,FALSE)</f>
        <v>9.1</v>
      </c>
      <c r="L7" s="80">
        <f>VLOOKUP(B7,L0GW01_BE_ver5!$J$6:$AO$17,6,FALSE)</f>
        <v>108</v>
      </c>
      <c r="M7" s="80">
        <f>VLOOKUP(B7,L0GW01_LB!$J$6:$AO$17,6,FALSE)</f>
        <v>86</v>
      </c>
      <c r="N7" s="80">
        <f>VLOOKUP(B7,L0GW01_UB!$J$6:$AO$17,6,FALSE)</f>
        <v>144</v>
      </c>
      <c r="O7" s="80">
        <f>VLOOKUP(B7,L0GW01_BE_ver5!$J$6:$AO$17,7,FALSE)</f>
        <v>0</v>
      </c>
      <c r="P7" s="80">
        <f>VLOOKUP(B7,L0GW01_LB!$J$6:$AO$17,7,FALSE)</f>
        <v>0</v>
      </c>
      <c r="Q7" s="80">
        <f>VLOOKUP(B7,L0GW01_UB!$J$6:$AO$17,7,FALSE)</f>
        <v>0</v>
      </c>
      <c r="R7" s="80">
        <v>0</v>
      </c>
      <c r="S7" s="80">
        <f>VLOOKUP(B7,L0GW01_BE_ver5!$J$6:$AO$17,8,FALSE)</f>
        <v>0</v>
      </c>
      <c r="T7" s="80">
        <f>VLOOKUP(B7,L0GW01_UB!$J$6:$AO$17,8,FALSE)</f>
        <v>0</v>
      </c>
      <c r="U7" s="80">
        <f>VLOOKUP(B7,L0GW01_LB!$J$6:$AO$17,8,FALSE)</f>
        <v>0</v>
      </c>
      <c r="V7" s="80">
        <f t="shared" si="2"/>
        <v>0</v>
      </c>
      <c r="W7" s="80">
        <f t="shared" si="3"/>
        <v>0</v>
      </c>
      <c r="X7" s="80">
        <f t="shared" si="4"/>
        <v>0</v>
      </c>
      <c r="Y7" s="80">
        <f>VLOOKUP(B7,L0GW01_BE_ver5!$J$6:$AO$17,15,FALSE)</f>
        <v>15000</v>
      </c>
      <c r="Z7" s="80">
        <v>0</v>
      </c>
      <c r="AA7" s="80">
        <f>VLOOKUP(B7,L0GW01_LB!$J$6:$AO$17,15,FALSE)</f>
        <v>15000</v>
      </c>
      <c r="AB7" s="80">
        <f>VLOOKUP(B7,L0GW01_UB!$J$6:$AO$17,15,FALSE)</f>
        <v>15000</v>
      </c>
      <c r="AC7" s="84">
        <f t="shared" si="5"/>
        <v>1</v>
      </c>
      <c r="AD7" s="80">
        <f>VLOOKUP(B7,L0GW01_BE_ver5!$J$6:$AO$17,12,FALSE)</f>
        <v>1.4999999999999999E-2</v>
      </c>
      <c r="AE7" s="80">
        <f>VLOOKUP(B7,L0GW01_LB!$J$6:$AO$17,12,FALSE)</f>
        <v>1.4999999999999999E-2</v>
      </c>
      <c r="AF7" s="80">
        <f>VLOOKUP(B7,L0GW01_UB!$J$6:$AO$17,12,FALSE)</f>
        <v>1.4999999999999999E-2</v>
      </c>
      <c r="AG7" s="80">
        <v>0</v>
      </c>
      <c r="AH7" s="80">
        <v>0.25</v>
      </c>
      <c r="AI7" s="80">
        <v>0</v>
      </c>
      <c r="AJ7" s="80">
        <v>0</v>
      </c>
      <c r="AK7" s="80">
        <f>IFERROR(VLOOKUP(B7,L0GW01_BE_ver5!$J$6:$AO$17,17,FALSE),0)</f>
        <v>0</v>
      </c>
      <c r="AL7" s="80">
        <f>IFERROR(VLOOKUP(B7,L0GW01_LB!$J$6:$AO$17,17,FALSE),0)</f>
        <v>0</v>
      </c>
      <c r="AM7" s="80">
        <f>IFERROR(VLOOKUP(B7,L0GW01_UB!$J$6:$AO$17,17,FALSE),0)</f>
        <v>0</v>
      </c>
      <c r="AN7" s="80">
        <v>1</v>
      </c>
      <c r="AO7" s="80">
        <f>IFERROR(VLOOKUP(B7,L0GW01_BE_ver5!$J$6:$AO$17,19,FALSE),0)</f>
        <v>0</v>
      </c>
      <c r="AP7" s="80">
        <f>IFERROR(VLOOKUP(B7,L0GW01_LB!$J$6:$AO$17,19,FALSE),0)</f>
        <v>0</v>
      </c>
      <c r="AQ7" s="80">
        <f>IFERROR(VLOOKUP(B7,L0GW01_UB!$J$6:$AO$17,19,FALSE),0)</f>
        <v>0</v>
      </c>
      <c r="AR7" s="80">
        <f>VLOOKUP(B7,L0GW01_BE_ver5!$J$6:$AO$17,20,FALSE)</f>
        <v>300000</v>
      </c>
      <c r="AS7" s="80">
        <f>VLOOKUP(B7,L0GW01_LB!$J$6:$AO$17,20,FALSE)</f>
        <v>300000</v>
      </c>
      <c r="AT7" s="80">
        <f>VLOOKUP(B7,L0GW01_UB!$J$6:$AO$17,20,FALSE)</f>
        <v>300000</v>
      </c>
      <c r="AU7" s="80">
        <v>0</v>
      </c>
      <c r="AV7" s="80">
        <v>0</v>
      </c>
      <c r="AW7" s="80">
        <v>0</v>
      </c>
      <c r="AX7" s="80">
        <v>0.46</v>
      </c>
      <c r="AY7" s="80">
        <v>0</v>
      </c>
      <c r="AZ7" s="80">
        <v>0</v>
      </c>
      <c r="BA7" s="80">
        <v>0</v>
      </c>
      <c r="BB7" s="80">
        <v>0</v>
      </c>
      <c r="BC7" s="80">
        <v>0</v>
      </c>
      <c r="BD7" s="80">
        <v>0</v>
      </c>
      <c r="BE7" s="80">
        <v>0</v>
      </c>
      <c r="BF7" s="80">
        <v>0</v>
      </c>
      <c r="BG7" s="80">
        <f>IFERROR(VLOOKUP(B7,L0GW01_BE_ver5!$J$6:$AO$17,27,FALSE),0)</f>
        <v>0</v>
      </c>
      <c r="BH7" s="80">
        <f>IFERROR(VLOOKUP(B7,L0GW01_LB!$J$6:$AO$17,27,FALSE),0)</f>
        <v>0</v>
      </c>
      <c r="BI7" s="80">
        <f>IFERROR(VLOOKUP(B7,L0GW01_UB!$J$6:$AO$17,27,FALSE),0)</f>
        <v>0</v>
      </c>
      <c r="BJ7" s="80">
        <v>1</v>
      </c>
      <c r="BK7" s="80">
        <v>1</v>
      </c>
      <c r="BL7" s="80">
        <v>1</v>
      </c>
      <c r="BM7" s="80">
        <v>1</v>
      </c>
      <c r="BN7" s="80">
        <v>1</v>
      </c>
      <c r="BO7" s="80">
        <v>0</v>
      </c>
      <c r="BP7" s="80" t="s">
        <v>165</v>
      </c>
      <c r="BQ7" s="80" t="s">
        <v>166</v>
      </c>
      <c r="BR7" s="80" t="s">
        <v>167</v>
      </c>
      <c r="BS7" s="83"/>
    </row>
    <row r="8" spans="1:71" x14ac:dyDescent="0.25">
      <c r="A8" s="80" t="s">
        <v>168</v>
      </c>
      <c r="B8" s="80">
        <v>7</v>
      </c>
      <c r="C8" s="81">
        <v>0</v>
      </c>
      <c r="D8" s="80">
        <f>VLOOKUP(B8,L0GW01_BE_ver5!$J$6:$AO$17,2,FALSE)</f>
        <v>-25.9</v>
      </c>
      <c r="E8" s="80">
        <f t="shared" si="0"/>
        <v>-30.1</v>
      </c>
      <c r="F8" s="80" t="str">
        <f>RIGHT(VLOOKUP(B8,L0GW01_BE_ver5!$J$6:$AO$17,3,FALSE),4)</f>
        <v>clay</v>
      </c>
      <c r="G8" s="80">
        <v>0</v>
      </c>
      <c r="H8" s="80">
        <v>0</v>
      </c>
      <c r="I8" s="80" t="str">
        <f>VLOOKUP(B8,L0GW01_BE_ver5!$J$6:$AO$17,3,FALSE)</f>
        <v>API clay</v>
      </c>
      <c r="J8" s="80" t="str">
        <f>VLOOKUP(B8,L0GW01_BE_ver5!$J$6:$AO$17,4,FALSE)</f>
        <v>API clay</v>
      </c>
      <c r="K8" s="82">
        <f>VLOOKUP(B8,L0GW01_BE_ver5!$J$6:$AO$17,5,FALSE)</f>
        <v>9.1</v>
      </c>
      <c r="L8" s="80">
        <f>VLOOKUP(B8,L0GW01_BE_ver5!$J$6:$AO$17,6,FALSE)</f>
        <v>130</v>
      </c>
      <c r="M8" s="80">
        <f>VLOOKUP(B8,L0GW01_LB!$J$6:$AO$17,6,FALSE)</f>
        <v>104</v>
      </c>
      <c r="N8" s="80">
        <f>VLOOKUP(B8,L0GW01_UB!$J$6:$AO$17,6,FALSE)</f>
        <v>173</v>
      </c>
      <c r="O8" s="80">
        <f>VLOOKUP(B8,L0GW01_BE_ver5!$J$6:$AO$17,7,FALSE)</f>
        <v>0</v>
      </c>
      <c r="P8" s="80">
        <f>VLOOKUP(B8,L0GW01_LB!$J$6:$AO$17,7,FALSE)</f>
        <v>0</v>
      </c>
      <c r="Q8" s="80">
        <f>VLOOKUP(B8,L0GW01_UB!$J$6:$AO$17,7,FALSE)</f>
        <v>0</v>
      </c>
      <c r="R8" s="80">
        <v>0</v>
      </c>
      <c r="S8" s="80">
        <f>VLOOKUP(B8,L0GW01_BE_ver5!$J$6:$AO$17,8,FALSE)</f>
        <v>0</v>
      </c>
      <c r="T8" s="80">
        <f>VLOOKUP(B8,L0GW01_UB!$J$6:$AO$17,8,FALSE)</f>
        <v>0</v>
      </c>
      <c r="U8" s="80">
        <f>VLOOKUP(B8,L0GW01_LB!$J$6:$AO$17,8,FALSE)</f>
        <v>0</v>
      </c>
      <c r="V8" s="80">
        <f t="shared" si="2"/>
        <v>0</v>
      </c>
      <c r="W8" s="80">
        <f t="shared" si="3"/>
        <v>0</v>
      </c>
      <c r="X8" s="80">
        <f t="shared" si="4"/>
        <v>0</v>
      </c>
      <c r="Y8" s="80">
        <f>VLOOKUP(B8,L0GW01_BE_ver5!$J$6:$AO$17,15,FALSE)</f>
        <v>5000</v>
      </c>
      <c r="Z8" s="80">
        <v>0</v>
      </c>
      <c r="AA8" s="80">
        <f>VLOOKUP(B8,L0GW01_LB!$J$6:$AO$17,15,FALSE)</f>
        <v>5000</v>
      </c>
      <c r="AB8" s="80">
        <f>VLOOKUP(B8,L0GW01_UB!$J$6:$AO$17,15,FALSE)</f>
        <v>5000</v>
      </c>
      <c r="AC8" s="84">
        <f t="shared" si="5"/>
        <v>1</v>
      </c>
      <c r="AD8" s="80">
        <f>VLOOKUP(B8,L0GW01_BE_ver5!$J$6:$AO$17,12,FALSE)</f>
        <v>1.4E-2</v>
      </c>
      <c r="AE8" s="80">
        <f>VLOOKUP(B8,L0GW01_LB!$J$6:$AO$17,12,FALSE)</f>
        <v>1.4E-2</v>
      </c>
      <c r="AF8" s="80">
        <f>VLOOKUP(B8,L0GW01_UB!$J$6:$AO$17,12,FALSE)</f>
        <v>1.4E-2</v>
      </c>
      <c r="AG8" s="80">
        <v>0</v>
      </c>
      <c r="AH8" s="80">
        <v>0.25</v>
      </c>
      <c r="AI8" s="80">
        <v>0</v>
      </c>
      <c r="AJ8" s="80">
        <v>0</v>
      </c>
      <c r="AK8" s="80">
        <f>IFERROR(VLOOKUP(B8,L0GW01_BE_ver5!$J$6:$AO$17,17,FALSE),0)</f>
        <v>0</v>
      </c>
      <c r="AL8" s="80">
        <f>IFERROR(VLOOKUP(B8,L0GW01_LB!$J$6:$AO$17,17,FALSE),0)</f>
        <v>0</v>
      </c>
      <c r="AM8" s="80">
        <f>IFERROR(VLOOKUP(B8,L0GW01_UB!$J$6:$AO$17,17,FALSE),0)</f>
        <v>0</v>
      </c>
      <c r="AN8" s="80">
        <v>1</v>
      </c>
      <c r="AO8" s="80">
        <f>IFERROR(VLOOKUP(B8,L0GW01_BE_ver5!$J$6:$AO$17,19,FALSE),0)</f>
        <v>0</v>
      </c>
      <c r="AP8" s="80">
        <f>IFERROR(VLOOKUP(B8,L0GW01_LB!$J$6:$AO$17,19,FALSE),0)</f>
        <v>0</v>
      </c>
      <c r="AQ8" s="80">
        <f>IFERROR(VLOOKUP(B8,L0GW01_UB!$J$6:$AO$17,19,FALSE),0)</f>
        <v>0</v>
      </c>
      <c r="AR8" s="80">
        <f>VLOOKUP(B8,L0GW01_BE_ver5!$J$6:$AO$17,20,FALSE)</f>
        <v>400000</v>
      </c>
      <c r="AS8" s="80">
        <f>VLOOKUP(B8,L0GW01_LB!$J$6:$AO$17,20,FALSE)</f>
        <v>400000</v>
      </c>
      <c r="AT8" s="80">
        <f>VLOOKUP(B8,L0GW01_UB!$J$6:$AO$17,20,FALSE)</f>
        <v>400000</v>
      </c>
      <c r="AU8" s="80">
        <v>0</v>
      </c>
      <c r="AV8" s="80">
        <v>0</v>
      </c>
      <c r="AW8" s="80">
        <v>0</v>
      </c>
      <c r="AX8" s="80">
        <v>0.46</v>
      </c>
      <c r="AY8" s="80">
        <v>0</v>
      </c>
      <c r="AZ8" s="80">
        <v>0</v>
      </c>
      <c r="BA8" s="80">
        <v>0</v>
      </c>
      <c r="BB8" s="80">
        <v>0</v>
      </c>
      <c r="BC8" s="80">
        <v>0</v>
      </c>
      <c r="BD8" s="80">
        <v>0</v>
      </c>
      <c r="BE8" s="80">
        <v>0</v>
      </c>
      <c r="BF8" s="80">
        <v>0</v>
      </c>
      <c r="BG8" s="80">
        <f>IFERROR(VLOOKUP(B8,L0GW01_BE_ver5!$J$6:$AO$17,27,FALSE),0)</f>
        <v>0</v>
      </c>
      <c r="BH8" s="80">
        <f>IFERROR(VLOOKUP(B8,L0GW01_LB!$J$6:$AO$17,27,FALSE),0)</f>
        <v>0</v>
      </c>
      <c r="BI8" s="80">
        <f>IFERROR(VLOOKUP(B8,L0GW01_UB!$J$6:$AO$17,27,FALSE),0)</f>
        <v>0</v>
      </c>
      <c r="BJ8" s="80">
        <v>1</v>
      </c>
      <c r="BK8" s="80">
        <v>1</v>
      </c>
      <c r="BL8" s="80">
        <v>1</v>
      </c>
      <c r="BM8" s="80">
        <v>1</v>
      </c>
      <c r="BN8" s="80">
        <v>1</v>
      </c>
      <c r="BO8" s="80">
        <v>0</v>
      </c>
      <c r="BP8" s="80" t="s">
        <v>165</v>
      </c>
      <c r="BQ8" s="80" t="s">
        <v>166</v>
      </c>
      <c r="BR8" s="80" t="s">
        <v>167</v>
      </c>
      <c r="BS8" s="83"/>
    </row>
    <row r="9" spans="1:71" x14ac:dyDescent="0.25">
      <c r="A9" s="80" t="s">
        <v>168</v>
      </c>
      <c r="B9" s="80">
        <v>8</v>
      </c>
      <c r="C9" s="81">
        <v>0</v>
      </c>
      <c r="D9" s="80">
        <f>VLOOKUP(B9,L0GW01_BE_ver5!$J$6:$AO$17,2,FALSE)</f>
        <v>-30.1</v>
      </c>
      <c r="E9" s="80">
        <f t="shared" ref="E9:E12" si="6">D10</f>
        <v>-36.1</v>
      </c>
      <c r="F9" s="80" t="str">
        <f>RIGHT(VLOOKUP(B9,L0GW01_BE_ver5!$J$6:$AO$17,3,FALSE),4)</f>
        <v>clay</v>
      </c>
      <c r="G9" s="80">
        <v>0</v>
      </c>
      <c r="H9" s="80">
        <v>0</v>
      </c>
      <c r="I9" s="80" t="str">
        <f>VLOOKUP(B9,L0GW01_BE_ver5!$J$6:$AO$17,3,FALSE)</f>
        <v>API clay</v>
      </c>
      <c r="J9" s="80" t="str">
        <f>VLOOKUP(B9,L0GW01_BE_ver5!$J$6:$AO$17,4,FALSE)</f>
        <v>API clay</v>
      </c>
      <c r="K9" s="82">
        <f>VLOOKUP(B9,L0GW01_BE_ver5!$J$6:$AO$17,5,FALSE)</f>
        <v>9.1999999999999993</v>
      </c>
      <c r="L9" s="80">
        <f>VLOOKUP(B9,L0GW01_BE_ver5!$J$6:$AO$17,6,FALSE)</f>
        <v>140</v>
      </c>
      <c r="M9" s="80">
        <f>VLOOKUP(B9,L0GW01_LB!$J$6:$AO$17,6,FALSE)</f>
        <v>112</v>
      </c>
      <c r="N9" s="80">
        <f>VLOOKUP(B9,L0GW01_UB!$J$6:$AO$17,6,FALSE)</f>
        <v>187</v>
      </c>
      <c r="O9" s="80">
        <f>VLOOKUP(B9,L0GW01_BE_ver5!$J$6:$AO$17,7,FALSE)</f>
        <v>0</v>
      </c>
      <c r="P9" s="80">
        <f>VLOOKUP(B9,L0GW01_LB!$J$6:$AO$17,7,FALSE)</f>
        <v>0</v>
      </c>
      <c r="Q9" s="80">
        <f>VLOOKUP(B9,L0GW01_UB!$J$6:$AO$17,7,FALSE)</f>
        <v>0</v>
      </c>
      <c r="R9" s="80">
        <v>0</v>
      </c>
      <c r="S9" s="80">
        <f>VLOOKUP(B9,L0GW01_BE_ver5!$J$6:$AO$17,8,FALSE)</f>
        <v>0</v>
      </c>
      <c r="T9" s="80">
        <f>VLOOKUP(B9,L0GW01_UB!$J$6:$AO$17,8,FALSE)</f>
        <v>0</v>
      </c>
      <c r="U9" s="80">
        <f>VLOOKUP(B9,L0GW01_LB!$J$6:$AO$17,8,FALSE)</f>
        <v>0</v>
      </c>
      <c r="V9" s="80">
        <f t="shared" si="2"/>
        <v>0</v>
      </c>
      <c r="W9" s="80">
        <f t="shared" si="3"/>
        <v>0</v>
      </c>
      <c r="X9" s="80">
        <f t="shared" si="4"/>
        <v>0</v>
      </c>
      <c r="Y9" s="80">
        <f>VLOOKUP(B9,L0GW01_BE_ver5!$J$6:$AO$17,15,FALSE)</f>
        <v>15000</v>
      </c>
      <c r="Z9" s="80">
        <v>0</v>
      </c>
      <c r="AA9" s="80">
        <f>VLOOKUP(B9,L0GW01_LB!$J$6:$AO$17,15,FALSE)</f>
        <v>15000</v>
      </c>
      <c r="AB9" s="80">
        <f>VLOOKUP(B9,L0GW01_UB!$J$6:$AO$17,15,FALSE)</f>
        <v>15000</v>
      </c>
      <c r="AC9" s="84">
        <f t="shared" si="5"/>
        <v>1</v>
      </c>
      <c r="AD9" s="80">
        <f>VLOOKUP(B9,L0GW01_BE_ver5!$J$6:$AO$17,12,FALSE)</f>
        <v>1.2E-2</v>
      </c>
      <c r="AE9" s="80">
        <f>VLOOKUP(B9,L0GW01_LB!$J$6:$AO$17,12,FALSE)</f>
        <v>1.2E-2</v>
      </c>
      <c r="AF9" s="80">
        <f>VLOOKUP(B9,L0GW01_UB!$J$6:$AO$17,12,FALSE)</f>
        <v>1.2E-2</v>
      </c>
      <c r="AG9" s="80">
        <v>0</v>
      </c>
      <c r="AH9" s="80">
        <v>0.25</v>
      </c>
      <c r="AI9" s="80">
        <v>0</v>
      </c>
      <c r="AJ9" s="80">
        <v>0</v>
      </c>
      <c r="AK9" s="80">
        <f>IFERROR(VLOOKUP(B9,L0GW01_BE_ver5!$J$6:$AO$17,17,FALSE),0)</f>
        <v>0</v>
      </c>
      <c r="AL9" s="80">
        <f>IFERROR(VLOOKUP(B9,L0GW01_LB!$J$6:$AO$17,17,FALSE),0)</f>
        <v>0</v>
      </c>
      <c r="AM9" s="80">
        <f>IFERROR(VLOOKUP(B9,L0GW01_UB!$J$6:$AO$17,17,FALSE),0)</f>
        <v>0</v>
      </c>
      <c r="AN9" s="80">
        <v>1</v>
      </c>
      <c r="AO9" s="80">
        <f>IFERROR(VLOOKUP(B9,L0GW01_BE_ver5!$J$6:$AO$17,19,FALSE),0)</f>
        <v>0</v>
      </c>
      <c r="AP9" s="80">
        <f>IFERROR(VLOOKUP(B9,L0GW01_LB!$J$6:$AO$17,19,FALSE),0)</f>
        <v>0</v>
      </c>
      <c r="AQ9" s="80">
        <f>IFERROR(VLOOKUP(B9,L0GW01_UB!$J$6:$AO$17,19,FALSE),0)</f>
        <v>0</v>
      </c>
      <c r="AR9" s="80">
        <f>VLOOKUP(B9,L0GW01_BE_ver5!$J$6:$AO$17,20,FALSE)</f>
        <v>300000</v>
      </c>
      <c r="AS9" s="80">
        <f>VLOOKUP(B9,L0GW01_LB!$J$6:$AO$17,20,FALSE)</f>
        <v>300000</v>
      </c>
      <c r="AT9" s="80">
        <f>VLOOKUP(B9,L0GW01_UB!$J$6:$AO$17,20,FALSE)</f>
        <v>300000</v>
      </c>
      <c r="AU9" s="80">
        <v>0</v>
      </c>
      <c r="AV9" s="80">
        <v>0</v>
      </c>
      <c r="AW9" s="80">
        <v>0</v>
      </c>
      <c r="AX9" s="80">
        <v>0.46</v>
      </c>
      <c r="AY9" s="80">
        <v>0</v>
      </c>
      <c r="AZ9" s="80">
        <v>0</v>
      </c>
      <c r="BA9" s="80">
        <v>0</v>
      </c>
      <c r="BB9" s="80">
        <v>0</v>
      </c>
      <c r="BC9" s="80">
        <v>0</v>
      </c>
      <c r="BD9" s="80">
        <v>0</v>
      </c>
      <c r="BE9" s="80">
        <v>0</v>
      </c>
      <c r="BF9" s="80">
        <v>0</v>
      </c>
      <c r="BG9" s="80">
        <f>IFERROR(VLOOKUP(B9,L0GW01_BE_ver5!$J$6:$AO$17,27,FALSE),0)</f>
        <v>0</v>
      </c>
      <c r="BH9" s="80">
        <f>IFERROR(VLOOKUP(B9,L0GW01_LB!$J$6:$AO$17,27,FALSE),0)</f>
        <v>0</v>
      </c>
      <c r="BI9" s="80">
        <f>IFERROR(VLOOKUP(B9,L0GW01_UB!$J$6:$AO$17,27,FALSE),0)</f>
        <v>0</v>
      </c>
      <c r="BJ9" s="80">
        <v>1</v>
      </c>
      <c r="BK9" s="80">
        <v>1</v>
      </c>
      <c r="BL9" s="80">
        <v>1</v>
      </c>
      <c r="BM9" s="80">
        <v>1</v>
      </c>
      <c r="BN9" s="80">
        <v>1</v>
      </c>
      <c r="BO9" s="80">
        <v>0</v>
      </c>
      <c r="BP9" s="80" t="s">
        <v>165</v>
      </c>
      <c r="BQ9" s="80" t="s">
        <v>166</v>
      </c>
      <c r="BR9" s="80" t="s">
        <v>167</v>
      </c>
      <c r="BS9" s="83"/>
    </row>
    <row r="10" spans="1:71" x14ac:dyDescent="0.25">
      <c r="A10" s="80" t="s">
        <v>168</v>
      </c>
      <c r="B10" s="80">
        <v>9</v>
      </c>
      <c r="C10" s="81">
        <v>0</v>
      </c>
      <c r="D10" s="80">
        <f>VLOOKUP(B10,L0GW01_BE_ver5!$J$6:$AO$17,2,FALSE)</f>
        <v>-36.1</v>
      </c>
      <c r="E10" s="80">
        <f t="shared" si="6"/>
        <v>-39.9</v>
      </c>
      <c r="F10" s="80" t="str">
        <f>RIGHT(VLOOKUP(B10,L0GW01_BE_ver5!$J$6:$AO$17,3,FALSE),4)</f>
        <v>sand</v>
      </c>
      <c r="G10" s="80">
        <v>0</v>
      </c>
      <c r="H10" s="80">
        <v>0</v>
      </c>
      <c r="I10" s="80" t="str">
        <f>VLOOKUP(B10,L0GW01_BE_ver5!$J$6:$AO$17,3,FALSE)</f>
        <v>API sand</v>
      </c>
      <c r="J10" s="80" t="str">
        <f>VLOOKUP(B10,L0GW01_BE_ver5!$J$6:$AO$17,4,FALSE)</f>
        <v>API sand</v>
      </c>
      <c r="K10" s="82">
        <f>VLOOKUP(B10,L0GW01_BE_ver5!$J$6:$AO$17,5,FALSE)</f>
        <v>9.8000000000000007</v>
      </c>
      <c r="L10" s="80">
        <f>VLOOKUP(B10,L0GW01_BE_ver5!$J$6:$AO$17,6,FALSE)</f>
        <v>0</v>
      </c>
      <c r="M10" s="80">
        <f>VLOOKUP(B10,L0GW01_LB!$J$6:$AO$17,6,FALSE)</f>
        <v>0</v>
      </c>
      <c r="N10" s="80">
        <f>VLOOKUP(B10,L0GW01_UB!$J$6:$AO$17,6,FALSE)</f>
        <v>0</v>
      </c>
      <c r="O10" s="80">
        <f>VLOOKUP(B10,L0GW01_BE_ver5!$J$6:$AO$17,7,FALSE)</f>
        <v>0</v>
      </c>
      <c r="P10" s="80">
        <f>VLOOKUP(B10,L0GW01_LB!$J$6:$AO$17,7,FALSE)</f>
        <v>0</v>
      </c>
      <c r="Q10" s="80">
        <f>VLOOKUP(B10,L0GW01_UB!$J$6:$AO$17,7,FALSE)</f>
        <v>0</v>
      </c>
      <c r="R10" s="80">
        <v>0</v>
      </c>
      <c r="S10" s="80">
        <f>VLOOKUP(B10,L0GW01_BE_ver5!$J$6:$AO$17,8,FALSE)</f>
        <v>37</v>
      </c>
      <c r="T10" s="80">
        <f>VLOOKUP(B10,L0GW01_UB!$J$6:$AO$17,8,FALSE)</f>
        <v>39</v>
      </c>
      <c r="U10" s="80">
        <f>VLOOKUP(B10,L0GW01_LB!$J$6:$AO$17,8,FALSE)</f>
        <v>36</v>
      </c>
      <c r="V10" s="80">
        <f t="shared" ref="V10:V13" si="7">IF(S10&gt;0,S10-5,0)</f>
        <v>32</v>
      </c>
      <c r="W10" s="80">
        <f>IF(S10&gt;0,U10-5,0)</f>
        <v>31</v>
      </c>
      <c r="X10" s="80">
        <f>IF(T10&gt;0,T10-5,0)</f>
        <v>34</v>
      </c>
      <c r="Y10" s="80">
        <f>VLOOKUP(B10,L0GW01_BE_ver5!$J$6:$AO$17,15,FALSE)</f>
        <v>18000</v>
      </c>
      <c r="Z10" s="80">
        <v>0</v>
      </c>
      <c r="AA10" s="80">
        <f>VLOOKUP(B10,L0GW01_LB!$J$6:$AO$17,15,FALSE)</f>
        <v>18000</v>
      </c>
      <c r="AB10" s="80">
        <f>VLOOKUP(B10,L0GW01_UB!$J$6:$AO$17,15,FALSE)</f>
        <v>18000</v>
      </c>
      <c r="AC10" s="84">
        <f t="shared" si="5"/>
        <v>0.39818497684795173</v>
      </c>
      <c r="AD10" s="80">
        <f>VLOOKUP(B10,L0GW01_BE_ver5!$J$6:$AO$17,12,FALSE)</f>
        <v>0</v>
      </c>
      <c r="AE10" s="80">
        <f>VLOOKUP(B10,L0GW01_LB!$J$6:$AO$17,12,FALSE)</f>
        <v>0</v>
      </c>
      <c r="AF10" s="80">
        <f>VLOOKUP(B10,L0GW01_UB!$J$6:$AO$17,12,FALSE)</f>
        <v>0</v>
      </c>
      <c r="AG10" s="80">
        <v>0</v>
      </c>
      <c r="AH10" s="80">
        <v>0.25</v>
      </c>
      <c r="AI10" s="80">
        <v>0</v>
      </c>
      <c r="AJ10" s="80">
        <v>0</v>
      </c>
      <c r="AK10" s="80">
        <f>IFERROR(VLOOKUP(B10,[1]BH2!$J$6:$AN$10,17,FALSE),0)</f>
        <v>0</v>
      </c>
      <c r="AL10" s="80">
        <f>IFERROR(VLOOKUP(B10,L0GW01_LB!$J$6:$AO$17,17,FALSE),0)</f>
        <v>99.799999999999969</v>
      </c>
      <c r="AM10" s="80">
        <f>IFERROR(VLOOKUP(B10,L0GW01_UB!$J$6:$AO$17,17,FALSE),0)</f>
        <v>111.19999999999996</v>
      </c>
      <c r="AN10" s="80">
        <v>1</v>
      </c>
      <c r="AO10" s="80">
        <f>IFERROR(VLOOKUP(B10,L0GW01_BE_ver5!$J$6:$AO$17,19,FALSE),0)</f>
        <v>10560</v>
      </c>
      <c r="AP10" s="80">
        <f>IFERROR(VLOOKUP(B10,L0GW01_LB!$J$6:$AO$17,19,FALSE),0)</f>
        <v>10080</v>
      </c>
      <c r="AQ10" s="80">
        <f>IFERROR(VLOOKUP(B10,L0GW01_UB!$J$6:$AO$17,19,FALSE),0)</f>
        <v>11520</v>
      </c>
      <c r="AR10" s="80">
        <f>VLOOKUP(B10,L0GW01_BE_ver5!$J$6:$AO$17,20,FALSE)</f>
        <v>400000</v>
      </c>
      <c r="AS10" s="80">
        <f>VLOOKUP(B10,L0GW01_LB!$J$6:$AO$17,20,FALSE)</f>
        <v>400000</v>
      </c>
      <c r="AT10" s="80">
        <f>VLOOKUP(B10,L0GW01_UB!$J$6:$AO$17,20,FALSE)</f>
        <v>400000</v>
      </c>
      <c r="AU10" s="80">
        <v>0</v>
      </c>
      <c r="AV10" s="80">
        <v>0</v>
      </c>
      <c r="AW10" s="80">
        <v>0</v>
      </c>
      <c r="AX10" s="80">
        <v>0.46</v>
      </c>
      <c r="AY10" s="80">
        <v>0</v>
      </c>
      <c r="AZ10" s="80">
        <v>0</v>
      </c>
      <c r="BA10" s="80">
        <v>0</v>
      </c>
      <c r="BB10" s="80">
        <v>0</v>
      </c>
      <c r="BC10" s="80">
        <v>0</v>
      </c>
      <c r="BD10" s="80">
        <v>0</v>
      </c>
      <c r="BE10" s="80">
        <v>0</v>
      </c>
      <c r="BF10" s="80">
        <v>0</v>
      </c>
      <c r="BG10" s="80">
        <f>IFERROR(VLOOKUP(B10,L0GW01_BE_ver5!$J$6:$AO$17,27,FALSE),0)</f>
        <v>44.000000000000007</v>
      </c>
      <c r="BH10" s="80">
        <f>IFERROR(VLOOKUP(B10,L0GW01_LB!$J$6:$AO$17,27,FALSE),0)</f>
        <v>42.000000000000007</v>
      </c>
      <c r="BI10" s="80">
        <f>IFERROR(VLOOKUP(B10,L0GW01_UB!$J$6:$AO$17,27,FALSE),0)</f>
        <v>48.000000000000007</v>
      </c>
      <c r="BJ10" s="80">
        <v>1</v>
      </c>
      <c r="BK10" s="80">
        <v>1</v>
      </c>
      <c r="BL10" s="80">
        <v>1</v>
      </c>
      <c r="BM10" s="80">
        <v>1</v>
      </c>
      <c r="BN10" s="80">
        <v>1</v>
      </c>
      <c r="BO10" s="80">
        <v>0</v>
      </c>
      <c r="BP10" s="80" t="s">
        <v>165</v>
      </c>
      <c r="BQ10" s="80" t="s">
        <v>166</v>
      </c>
      <c r="BR10" s="80" t="s">
        <v>167</v>
      </c>
      <c r="BS10" s="83"/>
    </row>
    <row r="11" spans="1:71" x14ac:dyDescent="0.25">
      <c r="A11" s="80" t="s">
        <v>168</v>
      </c>
      <c r="B11" s="80">
        <v>10</v>
      </c>
      <c r="C11" s="81">
        <v>0</v>
      </c>
      <c r="D11" s="80">
        <f>VLOOKUP(B11,L0GW01_BE_ver5!$J$6:$AO$17,2,FALSE)</f>
        <v>-39.9</v>
      </c>
      <c r="E11" s="80">
        <f t="shared" si="6"/>
        <v>-44.4</v>
      </c>
      <c r="F11" s="80" t="str">
        <f>RIGHT(VLOOKUP(B11,L0GW01_BE_ver5!$J$6:$AO$17,3,FALSE),4)</f>
        <v>sand</v>
      </c>
      <c r="G11" s="80">
        <v>0</v>
      </c>
      <c r="H11" s="80">
        <v>0</v>
      </c>
      <c r="I11" s="80" t="str">
        <f>VLOOKUP(B11,L0GW01_BE_ver5!$J$6:$AO$17,3,FALSE)</f>
        <v>API sand</v>
      </c>
      <c r="J11" s="80" t="str">
        <f>VLOOKUP(B11,L0GW01_BE_ver5!$J$6:$AO$17,4,FALSE)</f>
        <v>API sand</v>
      </c>
      <c r="K11" s="82">
        <f>VLOOKUP(B11,L0GW01_BE_ver5!$J$6:$AO$17,5,FALSE)</f>
        <v>10.1</v>
      </c>
      <c r="L11" s="80">
        <f>VLOOKUP(B11,L0GW01_BE_ver5!$J$6:$AO$17,6,FALSE)</f>
        <v>0</v>
      </c>
      <c r="M11" s="80">
        <f>VLOOKUP(B11,L0GW01_LB!$J$6:$AO$17,6,FALSE)</f>
        <v>0</v>
      </c>
      <c r="N11" s="80">
        <f>VLOOKUP(B11,L0GW01_UB!$J$6:$AO$17,6,FALSE)</f>
        <v>0</v>
      </c>
      <c r="O11" s="80">
        <f>VLOOKUP(B11,L0GW01_BE_ver5!$J$6:$AO$17,7,FALSE)</f>
        <v>0</v>
      </c>
      <c r="P11" s="80">
        <f>VLOOKUP(B11,L0GW01_LB!$J$6:$AO$17,7,FALSE)</f>
        <v>0</v>
      </c>
      <c r="Q11" s="80">
        <f>VLOOKUP(B11,L0GW01_UB!$J$6:$AO$17,7,FALSE)</f>
        <v>0</v>
      </c>
      <c r="R11" s="80">
        <v>0</v>
      </c>
      <c r="S11" s="80">
        <f>VLOOKUP(B11,L0GW01_BE_ver5!$J$6:$AO$17,8,FALSE)</f>
        <v>38</v>
      </c>
      <c r="T11" s="80">
        <f>VLOOKUP(B11,L0GW01_UB!$J$6:$AO$17,8,FALSE)</f>
        <v>40</v>
      </c>
      <c r="U11" s="80">
        <f>VLOOKUP(B11,L0GW01_LB!$J$6:$AO$17,8,FALSE)</f>
        <v>37</v>
      </c>
      <c r="V11" s="80">
        <f t="shared" si="7"/>
        <v>33</v>
      </c>
      <c r="W11" s="80">
        <f t="shared" ref="W11:W13" si="8">IF(S11&gt;0,U11-5,0)</f>
        <v>32</v>
      </c>
      <c r="X11" s="80">
        <f t="shared" ref="X11:X13" si="9">IF(T11&gt;0,T11-5,0)</f>
        <v>35</v>
      </c>
      <c r="Y11" s="80">
        <f>VLOOKUP(B11,L0GW01_BE_ver5!$J$6:$AO$17,15,FALSE)</f>
        <v>15000</v>
      </c>
      <c r="Z11" s="80">
        <v>0</v>
      </c>
      <c r="AA11" s="80">
        <f>VLOOKUP(B11,L0GW01_LB!$J$6:$AO$17,15,FALSE)</f>
        <v>15000</v>
      </c>
      <c r="AB11" s="80">
        <f>VLOOKUP(B11,L0GW01_UB!$J$6:$AO$17,15,FALSE)</f>
        <v>15000</v>
      </c>
      <c r="AC11" s="84">
        <f t="shared" si="5"/>
        <v>0.38433852467434171</v>
      </c>
      <c r="AD11" s="80">
        <f>VLOOKUP(B11,L0GW01_BE_ver5!$J$6:$AO$17,12,FALSE)</f>
        <v>0</v>
      </c>
      <c r="AE11" s="80">
        <f>VLOOKUP(B11,L0GW01_LB!$J$6:$AO$17,12,FALSE)</f>
        <v>0</v>
      </c>
      <c r="AF11" s="80">
        <f>VLOOKUP(B11,L0GW01_UB!$J$6:$AO$17,12,FALSE)</f>
        <v>0</v>
      </c>
      <c r="AG11" s="80">
        <v>0</v>
      </c>
      <c r="AH11" s="80">
        <v>0.25</v>
      </c>
      <c r="AI11" s="80">
        <v>0</v>
      </c>
      <c r="AJ11" s="80">
        <v>0</v>
      </c>
      <c r="AK11" s="80">
        <f>IFERROR(VLOOKUP(B11,[1]BH2!$J$6:$AN$10,17,FALSE),0)</f>
        <v>0</v>
      </c>
      <c r="AL11" s="80">
        <f>IFERROR(VLOOKUP(B11,L0GW01_LB!$J$6:$AO$17,17,FALSE),0)</f>
        <v>103.59999999999997</v>
      </c>
      <c r="AM11" s="80">
        <f>IFERROR(VLOOKUP(B11,L0GW01_UB!$J$6:$AO$17,17,FALSE),0)</f>
        <v>114.99999999999996</v>
      </c>
      <c r="AN11" s="80">
        <v>1</v>
      </c>
      <c r="AO11" s="80">
        <f>IFERROR(VLOOKUP(B11,L0GW01_BE_ver5!$J$6:$AO$17,19,FALSE),0)</f>
        <v>11040</v>
      </c>
      <c r="AP11" s="80">
        <f>IFERROR(VLOOKUP(B11,L0GW01_LB!$J$6:$AO$17,19,FALSE),0)</f>
        <v>10560</v>
      </c>
      <c r="AQ11" s="80">
        <f>IFERROR(VLOOKUP(B11,L0GW01_UB!$J$6:$AO$17,19,FALSE),0)</f>
        <v>12000</v>
      </c>
      <c r="AR11" s="80">
        <f>VLOOKUP(B11,L0GW01_BE_ver5!$J$6:$AO$17,20,FALSE)</f>
        <v>300000</v>
      </c>
      <c r="AS11" s="80">
        <f>VLOOKUP(B11,L0GW01_LB!$J$6:$AO$17,20,FALSE)</f>
        <v>300000</v>
      </c>
      <c r="AT11" s="80">
        <f>VLOOKUP(B11,L0GW01_UB!$J$6:$AO$17,20,FALSE)</f>
        <v>300000</v>
      </c>
      <c r="AU11" s="80">
        <v>0</v>
      </c>
      <c r="AV11" s="80">
        <v>0</v>
      </c>
      <c r="AW11" s="80">
        <v>0</v>
      </c>
      <c r="AX11" s="80">
        <v>0.46</v>
      </c>
      <c r="AY11" s="80">
        <v>0</v>
      </c>
      <c r="AZ11" s="80">
        <v>0</v>
      </c>
      <c r="BA11" s="80">
        <v>0</v>
      </c>
      <c r="BB11" s="80">
        <v>0</v>
      </c>
      <c r="BC11" s="80">
        <v>0</v>
      </c>
      <c r="BD11" s="80">
        <v>0</v>
      </c>
      <c r="BE11" s="80">
        <v>0</v>
      </c>
      <c r="BF11" s="80">
        <v>0</v>
      </c>
      <c r="BG11" s="80">
        <f>IFERROR(VLOOKUP(B11,L0GW01_BE_ver5!$J$6:$AO$17,27,FALSE),0)</f>
        <v>46.000000000000007</v>
      </c>
      <c r="BH11" s="80">
        <f>IFERROR(VLOOKUP(B11,L0GW01_LB!$J$6:$AO$17,27,FALSE),0)</f>
        <v>44.000000000000007</v>
      </c>
      <c r="BI11" s="80">
        <f>IFERROR(VLOOKUP(B11,L0GW01_UB!$J$6:$AO$17,27,FALSE),0)</f>
        <v>50.000000000000007</v>
      </c>
      <c r="BJ11" s="80">
        <v>1</v>
      </c>
      <c r="BK11" s="80">
        <v>1</v>
      </c>
      <c r="BL11" s="80">
        <v>1</v>
      </c>
      <c r="BM11" s="80">
        <v>1</v>
      </c>
      <c r="BN11" s="80">
        <v>1</v>
      </c>
      <c r="BO11" s="80">
        <v>0</v>
      </c>
      <c r="BP11" s="80" t="s">
        <v>165</v>
      </c>
      <c r="BQ11" s="80" t="s">
        <v>166</v>
      </c>
      <c r="BR11" s="80" t="s">
        <v>167</v>
      </c>
      <c r="BS11" s="83"/>
    </row>
    <row r="12" spans="1:71" x14ac:dyDescent="0.25">
      <c r="A12" s="80" t="s">
        <v>168</v>
      </c>
      <c r="B12" s="80">
        <v>11</v>
      </c>
      <c r="C12" s="81">
        <v>0</v>
      </c>
      <c r="D12" s="80">
        <f>VLOOKUP(B12,L0GW01_BE_ver5!$J$6:$AO$17,2,FALSE)</f>
        <v>-44.4</v>
      </c>
      <c r="E12" s="80">
        <f t="shared" si="6"/>
        <v>-49</v>
      </c>
      <c r="F12" s="80" t="str">
        <f>RIGHT(VLOOKUP(B12,L0GW01_BE_ver5!$J$6:$AO$17,3,FALSE),4)</f>
        <v>sand</v>
      </c>
      <c r="G12" s="80">
        <v>0</v>
      </c>
      <c r="H12" s="80">
        <v>0</v>
      </c>
      <c r="I12" s="80" t="str">
        <f>VLOOKUP(B12,L0GW01_BE_ver5!$J$6:$AO$17,3,FALSE)</f>
        <v>API sand</v>
      </c>
      <c r="J12" s="80" t="str">
        <f>VLOOKUP(B12,L0GW01_BE_ver5!$J$6:$AO$17,4,FALSE)</f>
        <v>API sand</v>
      </c>
      <c r="K12" s="82">
        <f>VLOOKUP(B12,L0GW01_BE_ver5!$J$6:$AO$17,5,FALSE)</f>
        <v>10.199999999999999</v>
      </c>
      <c r="L12" s="80">
        <f>VLOOKUP(B12,L0GW01_BE_ver5!$J$6:$AO$17,6,FALSE)</f>
        <v>0</v>
      </c>
      <c r="M12" s="80">
        <f>VLOOKUP(B12,L0GW01_LB!$J$6:$AO$17,6,FALSE)</f>
        <v>0</v>
      </c>
      <c r="N12" s="80">
        <f>VLOOKUP(B12,L0GW01_UB!$J$6:$AO$17,6,FALSE)</f>
        <v>0</v>
      </c>
      <c r="O12" s="80">
        <f>VLOOKUP(B12,L0GW01_BE_ver5!$J$6:$AO$17,7,FALSE)</f>
        <v>0</v>
      </c>
      <c r="P12" s="80">
        <f>VLOOKUP(B12,L0GW01_LB!$J$6:$AO$17,7,FALSE)</f>
        <v>0</v>
      </c>
      <c r="Q12" s="80">
        <f>VLOOKUP(B12,L0GW01_UB!$J$6:$AO$17,7,FALSE)</f>
        <v>0</v>
      </c>
      <c r="R12" s="80">
        <v>0</v>
      </c>
      <c r="S12" s="80">
        <f>VLOOKUP(B12,L0GW01_BE_ver5!$J$6:$AO$17,8,FALSE)</f>
        <v>37.5</v>
      </c>
      <c r="T12" s="80">
        <f>VLOOKUP(B12,L0GW01_UB!$J$6:$AO$17,8,FALSE)</f>
        <v>39.5</v>
      </c>
      <c r="U12" s="80">
        <f>VLOOKUP(B12,L0GW01_LB!$J$6:$AO$17,8,FALSE)</f>
        <v>36.5</v>
      </c>
      <c r="V12" s="80">
        <f t="shared" si="7"/>
        <v>32.5</v>
      </c>
      <c r="W12" s="80">
        <f t="shared" si="8"/>
        <v>31.5</v>
      </c>
      <c r="X12" s="80">
        <f t="shared" si="9"/>
        <v>34.5</v>
      </c>
      <c r="Y12" s="80">
        <f>VLOOKUP(B12,L0GW01_BE_ver5!$J$6:$AO$17,15,FALSE)</f>
        <v>18000</v>
      </c>
      <c r="Z12" s="80">
        <v>0</v>
      </c>
      <c r="AA12" s="80">
        <f>VLOOKUP(B12,L0GW01_LB!$J$6:$AO$17,15,FALSE)</f>
        <v>18000</v>
      </c>
      <c r="AB12" s="80">
        <f>VLOOKUP(B12,L0GW01_UB!$J$6:$AO$17,15,FALSE)</f>
        <v>18000</v>
      </c>
      <c r="AC12" s="84">
        <f t="shared" si="5"/>
        <v>0.39123857099127934</v>
      </c>
      <c r="AD12" s="80">
        <f>VLOOKUP(B12,L0GW01_BE_ver5!$J$6:$AO$17,12,FALSE)</f>
        <v>0</v>
      </c>
      <c r="AE12" s="80">
        <f>VLOOKUP(B12,L0GW01_LB!$J$6:$AO$17,12,FALSE)</f>
        <v>0</v>
      </c>
      <c r="AF12" s="80">
        <f>VLOOKUP(B12,L0GW01_UB!$J$6:$AO$17,12,FALSE)</f>
        <v>0</v>
      </c>
      <c r="AG12" s="80">
        <v>0</v>
      </c>
      <c r="AH12" s="80">
        <v>0.25</v>
      </c>
      <c r="AI12" s="80">
        <v>0</v>
      </c>
      <c r="AJ12" s="80">
        <v>0</v>
      </c>
      <c r="AK12" s="80">
        <f>IFERROR(VLOOKUP(B12,[1]BH2!$J$6:$AN$10,17,FALSE),0)</f>
        <v>0</v>
      </c>
      <c r="AL12" s="80">
        <f>IFERROR(VLOOKUP(B12,L0GW01_LB!$J$6:$AO$17,17,FALSE),0)</f>
        <v>99.799999999999969</v>
      </c>
      <c r="AM12" s="80">
        <f>IFERROR(VLOOKUP(B12,L0GW01_UB!$J$6:$AO$17,17,FALSE),0)</f>
        <v>111.19999999999996</v>
      </c>
      <c r="AN12" s="80">
        <v>1</v>
      </c>
      <c r="AO12" s="80">
        <f>IFERROR(VLOOKUP(B12,L0GW01_BE_ver5!$J$6:$AO$17,19,FALSE),0)</f>
        <v>10560</v>
      </c>
      <c r="AP12" s="80">
        <f>IFERROR(VLOOKUP(B12,L0GW01_LB!$J$6:$AO$17,19,FALSE),0)</f>
        <v>10080</v>
      </c>
      <c r="AQ12" s="80">
        <f>IFERROR(VLOOKUP(B12,L0GW01_UB!$J$6:$AO$17,19,FALSE),0)</f>
        <v>11520</v>
      </c>
      <c r="AR12" s="80">
        <f>VLOOKUP(B12,L0GW01_BE_ver5!$J$6:$AO$17,20,FALSE)</f>
        <v>400000</v>
      </c>
      <c r="AS12" s="80">
        <f>VLOOKUP(B12,L0GW01_LB!$J$6:$AO$17,20,FALSE)</f>
        <v>400000</v>
      </c>
      <c r="AT12" s="80">
        <f>VLOOKUP(B12,L0GW01_UB!$J$6:$AO$17,20,FALSE)</f>
        <v>400000</v>
      </c>
      <c r="AU12" s="80">
        <v>0</v>
      </c>
      <c r="AV12" s="80">
        <v>0</v>
      </c>
      <c r="AW12" s="80">
        <v>0</v>
      </c>
      <c r="AX12" s="80">
        <v>0.46</v>
      </c>
      <c r="AY12" s="80">
        <v>0</v>
      </c>
      <c r="AZ12" s="80">
        <v>0</v>
      </c>
      <c r="BA12" s="80">
        <v>0</v>
      </c>
      <c r="BB12" s="80">
        <v>0</v>
      </c>
      <c r="BC12" s="80">
        <v>0</v>
      </c>
      <c r="BD12" s="80">
        <v>0</v>
      </c>
      <c r="BE12" s="80">
        <v>0</v>
      </c>
      <c r="BF12" s="80">
        <v>0</v>
      </c>
      <c r="BG12" s="80">
        <f>IFERROR(VLOOKUP(B12,L0GW01_BE_ver5!$J$6:$AO$17,27,FALSE),0)</f>
        <v>44.000000000000007</v>
      </c>
      <c r="BH12" s="80">
        <f>IFERROR(VLOOKUP(B12,L0GW01_LB!$J$6:$AO$17,27,FALSE),0)</f>
        <v>42.000000000000007</v>
      </c>
      <c r="BI12" s="80">
        <f>IFERROR(VLOOKUP(B12,L0GW01_UB!$J$6:$AO$17,27,FALSE),0)</f>
        <v>48.000000000000007</v>
      </c>
      <c r="BJ12" s="80">
        <v>1</v>
      </c>
      <c r="BK12" s="80">
        <v>1</v>
      </c>
      <c r="BL12" s="80">
        <v>1</v>
      </c>
      <c r="BM12" s="80">
        <v>1</v>
      </c>
      <c r="BN12" s="80">
        <v>1</v>
      </c>
      <c r="BO12" s="80">
        <v>0</v>
      </c>
      <c r="BP12" s="80" t="s">
        <v>165</v>
      </c>
      <c r="BQ12" s="80" t="s">
        <v>166</v>
      </c>
      <c r="BR12" s="80" t="s">
        <v>167</v>
      </c>
      <c r="BS12" s="83"/>
    </row>
    <row r="13" spans="1:71" x14ac:dyDescent="0.25">
      <c r="A13" s="80" t="s">
        <v>168</v>
      </c>
      <c r="B13" s="80">
        <v>12</v>
      </c>
      <c r="C13" s="81">
        <v>0</v>
      </c>
      <c r="D13" s="80">
        <f>VLOOKUP(B13,L0GW01_BE_ver5!$J$6:$AO$17,2,FALSE)</f>
        <v>-49</v>
      </c>
      <c r="E13" s="80">
        <v>-76</v>
      </c>
      <c r="F13" s="80" t="str">
        <f>RIGHT(VLOOKUP(B13,L0GW01_BE_ver5!$J$6:$AO$17,3,FALSE),4)</f>
        <v>clay</v>
      </c>
      <c r="G13" s="80">
        <v>0</v>
      </c>
      <c r="H13" s="80">
        <v>0</v>
      </c>
      <c r="I13" s="80" t="str">
        <f>VLOOKUP(B13,L0GW01_BE_ver5!$J$6:$AO$17,3,FALSE)</f>
        <v>API clay</v>
      </c>
      <c r="J13" s="80" t="str">
        <f>VLOOKUP(B13,L0GW01_BE_ver5!$J$6:$AO$17,4,FALSE)</f>
        <v>API clay</v>
      </c>
      <c r="K13" s="82">
        <f>VLOOKUP(B13,L0GW01_BE_ver5!$J$6:$AO$17,5,FALSE)</f>
        <v>9.3000000000000007</v>
      </c>
      <c r="L13" s="80">
        <f>VLOOKUP(B13,L0GW01_BE_ver5!$J$6:$AO$17,6,FALSE)</f>
        <v>150</v>
      </c>
      <c r="M13" s="80">
        <f>VLOOKUP(B13,L0GW01_LB!$J$6:$AO$17,6,FALSE)</f>
        <v>120</v>
      </c>
      <c r="N13" s="80">
        <f>VLOOKUP(B13,L0GW01_UB!$J$6:$AO$17,6,FALSE)</f>
        <v>200</v>
      </c>
      <c r="O13" s="80">
        <f>VLOOKUP(B13,L0GW01_BE_ver5!$J$6:$AO$17,7,FALSE)</f>
        <v>0</v>
      </c>
      <c r="P13" s="80">
        <f>VLOOKUP(B13,L0GW01_LB!$J$6:$AO$17,7,FALSE)</f>
        <v>0</v>
      </c>
      <c r="Q13" s="80">
        <f>VLOOKUP(B13,L0GW01_UB!$J$6:$AO$17,7,FALSE)</f>
        <v>0</v>
      </c>
      <c r="R13" s="80">
        <v>0</v>
      </c>
      <c r="S13" s="80">
        <f>VLOOKUP(B13,L0GW01_BE_ver5!$J$6:$AO$17,8,FALSE)</f>
        <v>0</v>
      </c>
      <c r="T13" s="80">
        <f>VLOOKUP(B13,L0GW01_UB!$J$6:$AO$17,8,FALSE)</f>
        <v>0</v>
      </c>
      <c r="U13" s="80">
        <f>VLOOKUP(B13,L0GW01_LB!$J$6:$AO$17,8,FALSE)</f>
        <v>0</v>
      </c>
      <c r="V13" s="80">
        <f t="shared" si="7"/>
        <v>0</v>
      </c>
      <c r="W13" s="80">
        <f t="shared" si="8"/>
        <v>0</v>
      </c>
      <c r="X13" s="80">
        <f t="shared" si="9"/>
        <v>0</v>
      </c>
      <c r="Y13" s="80">
        <f>VLOOKUP(B13,L0GW01_BE_ver5!$J$6:$AO$17,15,FALSE)</f>
        <v>15000</v>
      </c>
      <c r="Z13" s="80">
        <v>0</v>
      </c>
      <c r="AA13" s="80">
        <f>VLOOKUP(B13,L0GW01_LB!$J$6:$AO$17,15,FALSE)</f>
        <v>15000</v>
      </c>
      <c r="AB13" s="80">
        <f>VLOOKUP(B13,L0GW01_UB!$J$6:$AO$17,15,FALSE)</f>
        <v>15000</v>
      </c>
      <c r="AC13" s="84">
        <f t="shared" si="5"/>
        <v>1</v>
      </c>
      <c r="AD13" s="80">
        <f>VLOOKUP(B13,L0GW01_BE_ver5!$J$6:$AO$17,12,FALSE)</f>
        <v>1.0999999999999999E-2</v>
      </c>
      <c r="AE13" s="80">
        <f>VLOOKUP(B13,L0GW01_LB!$J$6:$AO$17,12,FALSE)</f>
        <v>1.0999999999999999E-2</v>
      </c>
      <c r="AF13" s="80">
        <f>VLOOKUP(B13,L0GW01_UB!$J$6:$AO$17,12,FALSE)</f>
        <v>1.0999999999999999E-2</v>
      </c>
      <c r="AG13" s="80">
        <v>0</v>
      </c>
      <c r="AH13" s="80">
        <v>0.25</v>
      </c>
      <c r="AI13" s="80">
        <v>0</v>
      </c>
      <c r="AJ13" s="80">
        <v>0</v>
      </c>
      <c r="AK13" s="80">
        <f>IFERROR(VLOOKUP(B13,[1]BH2!$J$6:$AN$10,17,FALSE),0)</f>
        <v>0</v>
      </c>
      <c r="AL13" s="80">
        <f>IFERROR(VLOOKUP(B13,L0GW01_LB!$J$6:$AO$17,17,FALSE),0)</f>
        <v>0</v>
      </c>
      <c r="AM13" s="80">
        <f>IFERROR(VLOOKUP(B13,L0GW01_UB!$J$6:$AO$17,17,FALSE),0)</f>
        <v>0</v>
      </c>
      <c r="AN13" s="80">
        <v>1</v>
      </c>
      <c r="AO13" s="80">
        <f>IFERROR(VLOOKUP(B13,L0GW01_BE_ver5!$J$6:$AO$17,19,FALSE),0)</f>
        <v>0</v>
      </c>
      <c r="AP13" s="80">
        <f>IFERROR(VLOOKUP(B13,L0GW01_LB!$J$6:$AO$17,19,FALSE),0)</f>
        <v>0</v>
      </c>
      <c r="AQ13" s="80">
        <f>IFERROR(VLOOKUP(B13,L0GW01_UB!$J$6:$AO$17,19,FALSE),0)</f>
        <v>0</v>
      </c>
      <c r="AR13" s="80">
        <f>VLOOKUP(B13,L0GW01_BE_ver5!$J$6:$AO$17,20,FALSE)</f>
        <v>300000</v>
      </c>
      <c r="AS13" s="80">
        <f>VLOOKUP(B13,L0GW01_LB!$J$6:$AO$17,20,FALSE)</f>
        <v>300000</v>
      </c>
      <c r="AT13" s="80">
        <f>VLOOKUP(B13,L0GW01_UB!$J$6:$AO$17,20,FALSE)</f>
        <v>300000</v>
      </c>
      <c r="AU13" s="80">
        <v>0</v>
      </c>
      <c r="AV13" s="80">
        <v>0</v>
      </c>
      <c r="AW13" s="80">
        <v>0</v>
      </c>
      <c r="AX13" s="80">
        <v>0.46</v>
      </c>
      <c r="AY13" s="80">
        <v>0</v>
      </c>
      <c r="AZ13" s="80">
        <v>0</v>
      </c>
      <c r="BA13" s="80">
        <v>0</v>
      </c>
      <c r="BB13" s="80">
        <v>0</v>
      </c>
      <c r="BC13" s="80">
        <v>0</v>
      </c>
      <c r="BD13" s="80">
        <v>0</v>
      </c>
      <c r="BE13" s="80">
        <v>0</v>
      </c>
      <c r="BF13" s="80">
        <v>0</v>
      </c>
      <c r="BG13" s="80">
        <f>IFERROR(VLOOKUP(B13,L0GW01_BE_ver5!$J$6:$AO$17,27,FALSE),0)</f>
        <v>0</v>
      </c>
      <c r="BH13" s="80">
        <f>IFERROR(VLOOKUP(B13,L0GW01_LB!$J$6:$AO$17,27,FALSE),0)</f>
        <v>0</v>
      </c>
      <c r="BI13" s="80">
        <f>IFERROR(VLOOKUP(B13,L0GW01_UB!$J$6:$AO$17,27,FALSE),0)</f>
        <v>0</v>
      </c>
      <c r="BJ13" s="80">
        <v>1</v>
      </c>
      <c r="BK13" s="80">
        <v>1</v>
      </c>
      <c r="BL13" s="80">
        <v>1</v>
      </c>
      <c r="BM13" s="80">
        <v>1</v>
      </c>
      <c r="BN13" s="80">
        <v>1</v>
      </c>
      <c r="BO13" s="80">
        <v>0</v>
      </c>
      <c r="BP13" s="80" t="s">
        <v>165</v>
      </c>
      <c r="BQ13" s="80" t="s">
        <v>166</v>
      </c>
      <c r="BR13" s="80" t="s">
        <v>167</v>
      </c>
      <c r="BS13" s="83"/>
    </row>
  </sheetData>
  <autoFilter ref="A1:BS13" xr:uid="{2BC887FD-8F22-4866-BF0B-9E81A370C43D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A1D5-004E-4CC1-933E-6E8711C9BBF6}">
  <dimension ref="A1:AO255"/>
  <sheetViews>
    <sheetView zoomScaleNormal="100" workbookViewId="0">
      <selection activeCell="D12" sqref="D12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L0GW01_ULS_BE_ver2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86"/>
      <c r="S3" s="86"/>
      <c r="T3" s="73"/>
      <c r="U3" s="86"/>
      <c r="V3" s="86"/>
      <c r="W3" s="73"/>
      <c r="X3" s="71" t="s">
        <v>106</v>
      </c>
      <c r="Y3" s="73"/>
      <c r="Z3" s="73"/>
      <c r="AA3" s="73"/>
      <c r="AB3" s="73"/>
      <c r="AC3" s="71" t="s">
        <v>107</v>
      </c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14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80.999999999999972</v>
      </c>
      <c r="AA6" s="53">
        <v>1</v>
      </c>
      <c r="AB6" s="50">
        <f t="shared" ref="AB6:AB17" si="1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6883.2321469999997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>Q8-5</f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95.999999999999972</v>
      </c>
      <c r="AA8" s="53">
        <v>1</v>
      </c>
      <c r="AB8" s="50">
        <f t="shared" si="1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35.700000000000003</v>
      </c>
      <c r="C9" s="45" t="s">
        <v>28</v>
      </c>
      <c r="D9" s="33">
        <v>33</v>
      </c>
      <c r="F9" s="33" t="s">
        <v>96</v>
      </c>
      <c r="G9" s="58">
        <v>-235947.6079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35.700000000000003</v>
      </c>
      <c r="C10" s="45" t="s">
        <v>28</v>
      </c>
      <c r="D10" s="56">
        <v>60</v>
      </c>
      <c r="F10" s="33" t="s">
        <v>51</v>
      </c>
      <c r="G10" s="60">
        <v>5661.7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16938.45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ref="R14:R17" si="5">Q14-5</f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103.59999999999997</v>
      </c>
      <c r="AA14" s="53">
        <v>1</v>
      </c>
      <c r="AB14" s="50">
        <f t="shared" si="1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5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107.39999999999996</v>
      </c>
      <c r="AA15" s="53">
        <v>1</v>
      </c>
      <c r="AB15" s="50">
        <f t="shared" si="1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5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103.59999999999997</v>
      </c>
      <c r="AA16" s="53">
        <v>1</v>
      </c>
      <c r="AB16" s="50">
        <f t="shared" si="1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5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7.6999999999999999E-2</v>
      </c>
      <c r="D20" s="43"/>
      <c r="E20" s="19"/>
      <c r="F20" s="19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0.82500000000000018</v>
      </c>
      <c r="C21" s="68">
        <v>7.6999999999999999E-2</v>
      </c>
      <c r="D21" s="43"/>
      <c r="E21" s="19"/>
      <c r="F21" s="19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3.8250000000000002</v>
      </c>
      <c r="C22" s="68">
        <v>0.08</v>
      </c>
      <c r="D22" s="35"/>
      <c r="E22" s="19"/>
      <c r="F22" s="19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6.8250000000000002</v>
      </c>
      <c r="C23" s="68">
        <v>8.6999999999999994E-2</v>
      </c>
      <c r="D23" s="35"/>
      <c r="E23" s="19"/>
      <c r="F23" s="19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</v>
      </c>
      <c r="C24" s="68">
        <v>0.09</v>
      </c>
      <c r="D24" s="43"/>
      <c r="E24" s="19"/>
      <c r="F24" s="19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</v>
      </c>
      <c r="C25" s="68">
        <v>0.09</v>
      </c>
      <c r="D25" s="43"/>
      <c r="E25" s="19"/>
      <c r="F25" s="19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14</v>
      </c>
      <c r="C26" s="68">
        <v>0.09</v>
      </c>
      <c r="D26" s="43"/>
      <c r="E26" s="19"/>
      <c r="F26" s="19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16</v>
      </c>
      <c r="C27" s="68">
        <v>7.6999999999999999E-2</v>
      </c>
      <c r="D27" s="43"/>
      <c r="E27" s="19"/>
      <c r="F27" s="19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19</v>
      </c>
      <c r="C28" s="68">
        <v>7.0000000000000007E-2</v>
      </c>
      <c r="D28" s="43"/>
      <c r="E28" s="19"/>
      <c r="F28" s="19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22</v>
      </c>
      <c r="C29" s="68">
        <v>5.7000000000000002E-2</v>
      </c>
      <c r="D29" s="43"/>
      <c r="E29" s="19"/>
      <c r="F29" s="19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25</v>
      </c>
      <c r="C30" s="68">
        <v>4.7E-2</v>
      </c>
      <c r="D30" s="43"/>
      <c r="E30" s="19"/>
      <c r="F30" s="19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28</v>
      </c>
      <c r="C31" s="68">
        <v>4.7E-2</v>
      </c>
      <c r="D31" s="43"/>
      <c r="E31" s="19"/>
      <c r="F31" s="19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>
        <v>13</v>
      </c>
      <c r="B32" s="67">
        <v>31</v>
      </c>
      <c r="C32" s="68">
        <v>4.7E-2</v>
      </c>
      <c r="E32" s="19"/>
      <c r="F32" s="19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>
        <v>14</v>
      </c>
      <c r="B33" s="67">
        <v>34</v>
      </c>
      <c r="C33" s="68">
        <v>6.2E-2</v>
      </c>
      <c r="E33" s="19"/>
      <c r="F33" s="19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A34" s="67"/>
      <c r="E34" s="19"/>
      <c r="F34" s="19"/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A35" s="67"/>
      <c r="E35" s="19"/>
      <c r="F35" s="19"/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A36" s="67"/>
      <c r="E36" s="19"/>
      <c r="F36" s="19"/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A37" s="67"/>
      <c r="E37" s="19"/>
      <c r="F37" s="19"/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A38" s="67"/>
      <c r="E38" s="19"/>
      <c r="F38" s="19"/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A39" s="67"/>
      <c r="E39" s="19"/>
      <c r="F39" s="19"/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A40" s="67"/>
      <c r="E40" s="74"/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1838" priority="332">
      <formula>$L6="API sand"</formula>
    </cfRule>
  </conditionalFormatting>
  <conditionalFormatting sqref="AK6:AL9 R18:S20 R29:S36 S21:S28 AD21:AD28 AB18:AB35">
    <cfRule type="expression" dxfId="1837" priority="331">
      <formula>$M6="API sand"</formula>
    </cfRule>
  </conditionalFormatting>
  <conditionalFormatting sqref="AK6:AL9 R18:T20 R29:T36 S21:T28 AD21:AD28 AB18:AB35">
    <cfRule type="expression" dxfId="1836" priority="330">
      <formula>$M6="API clay"</formula>
    </cfRule>
  </conditionalFormatting>
  <conditionalFormatting sqref="AM6:AN9 U18:W36">
    <cfRule type="expression" dxfId="1835" priority="327">
      <formula>$L6="Stiff clay w/o free water"</formula>
    </cfRule>
    <cfRule type="expression" dxfId="1834" priority="329">
      <formula>$L6="API clay"</formula>
    </cfRule>
  </conditionalFormatting>
  <conditionalFormatting sqref="AM6:AN9 U18:Y36">
    <cfRule type="expression" dxfId="1833" priority="328">
      <formula>$L6="Kirsch soft clay"</formula>
    </cfRule>
  </conditionalFormatting>
  <conditionalFormatting sqref="AM6:AN9 U18:Y36">
    <cfRule type="expression" dxfId="1832" priority="326">
      <formula>$L6="Kirsch stiff clay"</formula>
    </cfRule>
  </conditionalFormatting>
  <conditionalFormatting sqref="AM6:AN9">
    <cfRule type="expression" dxfId="1831" priority="325">
      <formula>$L6="Kirsch sand"</formula>
    </cfRule>
  </conditionalFormatting>
  <conditionalFormatting sqref="AM6:AN9 AC18:AI18 AC19:AD19 AI19">
    <cfRule type="expression" dxfId="1830" priority="324">
      <formula>$L6="Modified Weak rock"</formula>
    </cfRule>
  </conditionalFormatting>
  <conditionalFormatting sqref="AM6:AN9 U18:V36">
    <cfRule type="expression" dxfId="1829" priority="323">
      <formula>$L6="Reese stiff clay"</formula>
    </cfRule>
  </conditionalFormatting>
  <conditionalFormatting sqref="N18:N36 Q18:Q36 AM18:AN36">
    <cfRule type="expression" dxfId="1828" priority="322">
      <formula>$L18="API sand"</formula>
    </cfRule>
  </conditionalFormatting>
  <conditionalFormatting sqref="N18:N36 Z18:Z36 AB36 AJ18:AL36">
    <cfRule type="expression" dxfId="1827" priority="321">
      <formula>$M18="API sand"</formula>
    </cfRule>
  </conditionalFormatting>
  <conditionalFormatting sqref="Z36:AB36 AK18:AL36 N18:N36 Z18:AA35">
    <cfRule type="expression" dxfId="1826" priority="320">
      <formula>$M18="API clay"</formula>
    </cfRule>
  </conditionalFormatting>
  <conditionalFormatting sqref="N18:P18 AM18:AN36 N29:P36 N19:N28 P19:P28">
    <cfRule type="expression" dxfId="1825" priority="317">
      <formula>$L18="Stiff clay w/o free water"</formula>
    </cfRule>
    <cfRule type="expression" dxfId="1824" priority="319">
      <formula>$L18="API clay"</formula>
    </cfRule>
  </conditionalFormatting>
  <conditionalFormatting sqref="N18:P18 AM18:AN36 N29:P36 N19:N28 P19:P28">
    <cfRule type="expression" dxfId="1823" priority="318">
      <formula>$L18="Kirsch soft clay"</formula>
    </cfRule>
  </conditionalFormatting>
  <conditionalFormatting sqref="N18:P18 AM18:AN36 N29:P36 N19:N28 P19:P28">
    <cfRule type="expression" dxfId="1822" priority="316">
      <formula>$L18="Kirsch stiff clay"</formula>
    </cfRule>
  </conditionalFormatting>
  <conditionalFormatting sqref="N18:N36 Q18:Q36 X18:Y36 AM18:AN36">
    <cfRule type="expression" dxfId="1821" priority="315">
      <formula>$L18="Kirsch sand"</formula>
    </cfRule>
  </conditionalFormatting>
  <conditionalFormatting sqref="N18:N36 AM18:AN36 AC20:AD36 AI20:AI36">
    <cfRule type="expression" dxfId="1820" priority="314">
      <formula>$L18="Modified Weak rock"</formula>
    </cfRule>
  </conditionalFormatting>
  <conditionalFormatting sqref="N18:P18 AM18:AN36 N29:P36 N19:N28 P19:P28">
    <cfRule type="expression" dxfId="1819" priority="313">
      <formula>$L18="Reese stiff clay"</formula>
    </cfRule>
  </conditionalFormatting>
  <conditionalFormatting sqref="AM6:AN9">
    <cfRule type="expression" dxfId="1818" priority="312">
      <formula>$L6="PISA clay"</formula>
    </cfRule>
  </conditionalFormatting>
  <conditionalFormatting sqref="AM6:AN9">
    <cfRule type="expression" dxfId="1817" priority="311">
      <formula>$L6="PISA sand"</formula>
    </cfRule>
  </conditionalFormatting>
  <conditionalFormatting sqref="O19:O21">
    <cfRule type="expression" dxfId="1816" priority="310">
      <formula>$L19="API sand"</formula>
    </cfRule>
  </conditionalFormatting>
  <conditionalFormatting sqref="O19:O21">
    <cfRule type="expression" dxfId="1815" priority="309">
      <formula>$L19="Kirsch sand"</formula>
    </cfRule>
  </conditionalFormatting>
  <conditionalFormatting sqref="O22:O28">
    <cfRule type="expression" dxfId="1814" priority="308">
      <formula>$L22="API sand"</formula>
    </cfRule>
  </conditionalFormatting>
  <conditionalFormatting sqref="O22:O28">
    <cfRule type="expression" dxfId="1813" priority="307">
      <formula>$L22="Kirsch sand"</formula>
    </cfRule>
  </conditionalFormatting>
  <conditionalFormatting sqref="N6:N9 Q6:Q9 S9:T9 W9:Y9">
    <cfRule type="expression" dxfId="1812" priority="306">
      <formula>$L6="API sand"</formula>
    </cfRule>
  </conditionalFormatting>
  <conditionalFormatting sqref="N6:N9">
    <cfRule type="expression" dxfId="1811" priority="305">
      <formula>$M6="API sand"</formula>
    </cfRule>
  </conditionalFormatting>
  <conditionalFormatting sqref="N6:N9">
    <cfRule type="expression" dxfId="1810" priority="304">
      <formula>$M6="API clay"</formula>
    </cfRule>
  </conditionalFormatting>
  <conditionalFormatting sqref="N6:P9">
    <cfRule type="expression" dxfId="1809" priority="301">
      <formula>$L6="Stiff clay w/o free water"</formula>
    </cfRule>
    <cfRule type="expression" dxfId="1808" priority="303">
      <formula>$L6="API clay"</formula>
    </cfRule>
  </conditionalFormatting>
  <conditionalFormatting sqref="N6:P9">
    <cfRule type="expression" dxfId="1807" priority="302">
      <formula>$L6="Kirsch soft clay"</formula>
    </cfRule>
  </conditionalFormatting>
  <conditionalFormatting sqref="N6:P9">
    <cfRule type="expression" dxfId="1806" priority="300">
      <formula>$L6="Kirsch stiff clay"</formula>
    </cfRule>
  </conditionalFormatting>
  <conditionalFormatting sqref="N6:N9 Q6:Q9 S9:T9 W9:Y9">
    <cfRule type="expression" dxfId="1805" priority="299">
      <formula>$L6="Kirsch sand"</formula>
    </cfRule>
  </conditionalFormatting>
  <conditionalFormatting sqref="N6:N9">
    <cfRule type="expression" dxfId="1804" priority="298">
      <formula>$L6="Modified Weak rock"</formula>
    </cfRule>
  </conditionalFormatting>
  <conditionalFormatting sqref="N6:P9">
    <cfRule type="expression" dxfId="1803" priority="297">
      <formula>$L6="Reese stiff clay"</formula>
    </cfRule>
  </conditionalFormatting>
  <conditionalFormatting sqref="N6:P9">
    <cfRule type="expression" dxfId="1802" priority="296">
      <formula>$L6="PISA clay"</formula>
    </cfRule>
  </conditionalFormatting>
  <conditionalFormatting sqref="N6:N9">
    <cfRule type="expression" dxfId="1801" priority="295">
      <formula>$L6="PISA sand"</formula>
    </cfRule>
  </conditionalFormatting>
  <conditionalFormatting sqref="R6:R9 S6:T8 W6:Y8">
    <cfRule type="expression" dxfId="1800" priority="294">
      <formula>$L6="API sand"</formula>
    </cfRule>
  </conditionalFormatting>
  <conditionalFormatting sqref="R6:R9 S6:T8 W6:Y8">
    <cfRule type="expression" dxfId="1799" priority="293">
      <formula>$L6="Kirsch sand"</formula>
    </cfRule>
  </conditionalFormatting>
  <conditionalFormatting sqref="AC6:AI9">
    <cfRule type="expression" dxfId="1798" priority="290">
      <formula>$L6="Stiff clay w/o free water"</formula>
    </cfRule>
    <cfRule type="expression" dxfId="1797" priority="292">
      <formula>$L6="API clay"</formula>
    </cfRule>
  </conditionalFormatting>
  <conditionalFormatting sqref="AC6:AI9">
    <cfRule type="expression" dxfId="1796" priority="291">
      <formula>$L6="Kirsch soft clay"</formula>
    </cfRule>
  </conditionalFormatting>
  <conditionalFormatting sqref="AC6:AI9">
    <cfRule type="expression" dxfId="1795" priority="289">
      <formula>$L6="Kirsch stiff clay"</formula>
    </cfRule>
  </conditionalFormatting>
  <conditionalFormatting sqref="AC6:AI9">
    <cfRule type="expression" dxfId="1794" priority="288">
      <formula>$L6="Reese stiff clay"</formula>
    </cfRule>
  </conditionalFormatting>
  <conditionalFormatting sqref="AC6:AI9">
    <cfRule type="expression" dxfId="1793" priority="287">
      <formula>$L6="PISA clay"</formula>
    </cfRule>
  </conditionalFormatting>
  <conditionalFormatting sqref="AA6:AA9">
    <cfRule type="expression" dxfId="1792" priority="284">
      <formula>$L6="Stiff clay w/o free water"</formula>
    </cfRule>
    <cfRule type="expression" dxfId="1791" priority="286">
      <formula>$L6="API clay"</formula>
    </cfRule>
  </conditionalFormatting>
  <conditionalFormatting sqref="AA6:AA9">
    <cfRule type="expression" dxfId="1790" priority="285">
      <formula>$L6="Kirsch soft clay"</formula>
    </cfRule>
  </conditionalFormatting>
  <conditionalFormatting sqref="AA6:AA9">
    <cfRule type="expression" dxfId="1789" priority="283">
      <formula>$L6="Kirsch stiff clay"</formula>
    </cfRule>
  </conditionalFormatting>
  <conditionalFormatting sqref="AA6:AA9">
    <cfRule type="expression" dxfId="1788" priority="282">
      <formula>$L6="Reese stiff clay"</formula>
    </cfRule>
  </conditionalFormatting>
  <conditionalFormatting sqref="AA6:AA9">
    <cfRule type="expression" dxfId="1787" priority="281">
      <formula>$L6="PISA clay"</formula>
    </cfRule>
  </conditionalFormatting>
  <conditionalFormatting sqref="AM10:AN10">
    <cfRule type="expression" dxfId="1786" priority="280">
      <formula>$L10="API sand"</formula>
    </cfRule>
  </conditionalFormatting>
  <conditionalFormatting sqref="AK10:AL10">
    <cfRule type="expression" dxfId="1785" priority="279">
      <formula>$M10="API sand"</formula>
    </cfRule>
  </conditionalFormatting>
  <conditionalFormatting sqref="AK10:AL10">
    <cfRule type="expression" dxfId="1784" priority="278">
      <formula>$M10="API clay"</formula>
    </cfRule>
  </conditionalFormatting>
  <conditionalFormatting sqref="AM10:AN10">
    <cfRule type="expression" dxfId="1783" priority="275">
      <formula>$L10="Stiff clay w/o free water"</formula>
    </cfRule>
    <cfRule type="expression" dxfId="1782" priority="277">
      <formula>$L10="API clay"</formula>
    </cfRule>
  </conditionalFormatting>
  <conditionalFormatting sqref="AM10:AN10">
    <cfRule type="expression" dxfId="1781" priority="276">
      <formula>$L10="Kirsch soft clay"</formula>
    </cfRule>
  </conditionalFormatting>
  <conditionalFormatting sqref="AM10:AN10">
    <cfRule type="expression" dxfId="1780" priority="274">
      <formula>$L10="Kirsch stiff clay"</formula>
    </cfRule>
  </conditionalFormatting>
  <conditionalFormatting sqref="AM10:AN10">
    <cfRule type="expression" dxfId="1779" priority="273">
      <formula>$L10="Kirsch sand"</formula>
    </cfRule>
  </conditionalFormatting>
  <conditionalFormatting sqref="AM10:AN10">
    <cfRule type="expression" dxfId="1778" priority="272">
      <formula>$L10="Modified Weak rock"</formula>
    </cfRule>
  </conditionalFormatting>
  <conditionalFormatting sqref="AM10:AN10">
    <cfRule type="expression" dxfId="1777" priority="271">
      <formula>$L10="Reese stiff clay"</formula>
    </cfRule>
  </conditionalFormatting>
  <conditionalFormatting sqref="AM10:AN10">
    <cfRule type="expression" dxfId="1776" priority="270">
      <formula>$L10="PISA clay"</formula>
    </cfRule>
  </conditionalFormatting>
  <conditionalFormatting sqref="AM10:AN10">
    <cfRule type="expression" dxfId="1775" priority="269">
      <formula>$L10="PISA sand"</formula>
    </cfRule>
  </conditionalFormatting>
  <conditionalFormatting sqref="N10 Q10 S10:T10 W10 Y10">
    <cfRule type="expression" dxfId="1774" priority="268">
      <formula>$L10="API sand"</formula>
    </cfRule>
  </conditionalFormatting>
  <conditionalFormatting sqref="N10">
    <cfRule type="expression" dxfId="1773" priority="267">
      <formula>$M10="API sand"</formula>
    </cfRule>
  </conditionalFormatting>
  <conditionalFormatting sqref="N10">
    <cfRule type="expression" dxfId="1772" priority="266">
      <formula>$M10="API clay"</formula>
    </cfRule>
  </conditionalFormatting>
  <conditionalFormatting sqref="N10:P10">
    <cfRule type="expression" dxfId="1771" priority="263">
      <formula>$L10="Stiff clay w/o free water"</formula>
    </cfRule>
    <cfRule type="expression" dxfId="1770" priority="265">
      <formula>$L10="API clay"</formula>
    </cfRule>
  </conditionalFormatting>
  <conditionalFormatting sqref="N10:P10">
    <cfRule type="expression" dxfId="1769" priority="264">
      <formula>$L10="Kirsch soft clay"</formula>
    </cfRule>
  </conditionalFormatting>
  <conditionalFormatting sqref="N10:P10">
    <cfRule type="expression" dxfId="1768" priority="262">
      <formula>$L10="Kirsch stiff clay"</formula>
    </cfRule>
  </conditionalFormatting>
  <conditionalFormatting sqref="N10 Q10 S10:T10 W10 Y10">
    <cfRule type="expression" dxfId="1767" priority="261">
      <formula>$L10="Kirsch sand"</formula>
    </cfRule>
  </conditionalFormatting>
  <conditionalFormatting sqref="N10">
    <cfRule type="expression" dxfId="1766" priority="260">
      <formula>$L10="Modified Weak rock"</formula>
    </cfRule>
  </conditionalFormatting>
  <conditionalFormatting sqref="N10:P10">
    <cfRule type="expression" dxfId="1765" priority="259">
      <formula>$L10="Reese stiff clay"</formula>
    </cfRule>
  </conditionalFormatting>
  <conditionalFormatting sqref="N10:P10">
    <cfRule type="expression" dxfId="1764" priority="258">
      <formula>$L10="PISA clay"</formula>
    </cfRule>
  </conditionalFormatting>
  <conditionalFormatting sqref="N10">
    <cfRule type="expression" dxfId="1763" priority="257">
      <formula>$L10="PISA sand"</formula>
    </cfRule>
  </conditionalFormatting>
  <conditionalFormatting sqref="R10">
    <cfRule type="expression" dxfId="1762" priority="256">
      <formula>$L10="API sand"</formula>
    </cfRule>
  </conditionalFormatting>
  <conditionalFormatting sqref="R10">
    <cfRule type="expression" dxfId="1761" priority="255">
      <formula>$L10="Kirsch sand"</formula>
    </cfRule>
  </conditionalFormatting>
  <conditionalFormatting sqref="AD10:AI10">
    <cfRule type="expression" dxfId="1760" priority="252">
      <formula>$L10="Stiff clay w/o free water"</formula>
    </cfRule>
    <cfRule type="expression" dxfId="1759" priority="254">
      <formula>$L10="API clay"</formula>
    </cfRule>
  </conditionalFormatting>
  <conditionalFormatting sqref="AD10:AI10">
    <cfRule type="expression" dxfId="1758" priority="253">
      <formula>$L10="Kirsch soft clay"</formula>
    </cfRule>
  </conditionalFormatting>
  <conditionalFormatting sqref="AD10:AI10">
    <cfRule type="expression" dxfId="1757" priority="251">
      <formula>$L10="Kirsch stiff clay"</formula>
    </cfRule>
  </conditionalFormatting>
  <conditionalFormatting sqref="AD10:AI10">
    <cfRule type="expression" dxfId="1756" priority="250">
      <formula>$L10="Reese stiff clay"</formula>
    </cfRule>
  </conditionalFormatting>
  <conditionalFormatting sqref="AD10:AI10">
    <cfRule type="expression" dxfId="1755" priority="249">
      <formula>$L10="PISA clay"</formula>
    </cfRule>
  </conditionalFormatting>
  <conditionalFormatting sqref="AA10">
    <cfRule type="expression" dxfId="1754" priority="246">
      <formula>$L10="Stiff clay w/o free water"</formula>
    </cfRule>
    <cfRule type="expression" dxfId="1753" priority="248">
      <formula>$L10="API clay"</formula>
    </cfRule>
  </conditionalFormatting>
  <conditionalFormatting sqref="AA10">
    <cfRule type="expression" dxfId="1752" priority="247">
      <formula>$L10="Kirsch soft clay"</formula>
    </cfRule>
  </conditionalFormatting>
  <conditionalFormatting sqref="AA10">
    <cfRule type="expression" dxfId="1751" priority="245">
      <formula>$L10="Kirsch stiff clay"</formula>
    </cfRule>
  </conditionalFormatting>
  <conditionalFormatting sqref="AA10">
    <cfRule type="expression" dxfId="1750" priority="244">
      <formula>$L10="Reese stiff clay"</formula>
    </cfRule>
  </conditionalFormatting>
  <conditionalFormatting sqref="AA10">
    <cfRule type="expression" dxfId="1749" priority="243">
      <formula>$L10="PISA clay"</formula>
    </cfRule>
  </conditionalFormatting>
  <conditionalFormatting sqref="AC10">
    <cfRule type="expression" dxfId="1748" priority="240">
      <formula>$L10="Stiff clay w/o free water"</formula>
    </cfRule>
    <cfRule type="expression" dxfId="1747" priority="242">
      <formula>$L10="API clay"</formula>
    </cfRule>
  </conditionalFormatting>
  <conditionalFormatting sqref="AC10">
    <cfRule type="expression" dxfId="1746" priority="241">
      <formula>$L10="Kirsch soft clay"</formula>
    </cfRule>
  </conditionalFormatting>
  <conditionalFormatting sqref="AC10">
    <cfRule type="expression" dxfId="1745" priority="239">
      <formula>$L10="Kirsch stiff clay"</formula>
    </cfRule>
  </conditionalFormatting>
  <conditionalFormatting sqref="AC10">
    <cfRule type="expression" dxfId="1744" priority="238">
      <formula>$L10="Reese stiff clay"</formula>
    </cfRule>
  </conditionalFormatting>
  <conditionalFormatting sqref="AC10">
    <cfRule type="expression" dxfId="1743" priority="237">
      <formula>$L10="PISA clay"</formula>
    </cfRule>
  </conditionalFormatting>
  <conditionalFormatting sqref="X10">
    <cfRule type="expression" dxfId="1742" priority="236">
      <formula>$L10="API sand"</formula>
    </cfRule>
  </conditionalFormatting>
  <conditionalFormatting sqref="X10">
    <cfRule type="expression" dxfId="1741" priority="235">
      <formula>$L10="Kirsch sand"</formula>
    </cfRule>
  </conditionalFormatting>
  <conditionalFormatting sqref="Z6:Z10">
    <cfRule type="expression" dxfId="1740" priority="234">
      <formula>$L6="API sand"</formula>
    </cfRule>
  </conditionalFormatting>
  <conditionalFormatting sqref="Z6:Z10">
    <cfRule type="expression" dxfId="1739" priority="233">
      <formula>$L6="Kirsch sand"</formula>
    </cfRule>
  </conditionalFormatting>
  <conditionalFormatting sqref="AB6:AB10">
    <cfRule type="expression" dxfId="1738" priority="232">
      <formula>$L6="API sand"</formula>
    </cfRule>
  </conditionalFormatting>
  <conditionalFormatting sqref="AB6:AB10">
    <cfRule type="expression" dxfId="1737" priority="231">
      <formula>$L6="Kirsch sand"</formula>
    </cfRule>
  </conditionalFormatting>
  <conditionalFormatting sqref="AJ6:AJ10">
    <cfRule type="expression" dxfId="1736" priority="230">
      <formula>$L6="API sand"</formula>
    </cfRule>
  </conditionalFormatting>
  <conditionalFormatting sqref="AJ6:AJ10">
    <cfRule type="expression" dxfId="1735" priority="229">
      <formula>$L6="Kirsch sand"</formula>
    </cfRule>
  </conditionalFormatting>
  <conditionalFormatting sqref="AE37:AH37">
    <cfRule type="expression" dxfId="1734" priority="333">
      <formula>$L19="Modified Weak rock"</formula>
    </cfRule>
  </conditionalFormatting>
  <conditionalFormatting sqref="AM11:AN14">
    <cfRule type="expression" dxfId="1733" priority="228">
      <formula>$L11="API sand"</formula>
    </cfRule>
  </conditionalFormatting>
  <conditionalFormatting sqref="AK11:AL14">
    <cfRule type="expression" dxfId="1732" priority="227">
      <formula>$M11="API sand"</formula>
    </cfRule>
  </conditionalFormatting>
  <conditionalFormatting sqref="AK11:AL14">
    <cfRule type="expression" dxfId="1731" priority="226">
      <formula>$M11="API clay"</formula>
    </cfRule>
  </conditionalFormatting>
  <conditionalFormatting sqref="AM11:AN14">
    <cfRule type="expression" dxfId="1730" priority="223">
      <formula>$L11="Stiff clay w/o free water"</formula>
    </cfRule>
    <cfRule type="expression" dxfId="1729" priority="225">
      <formula>$L11="API clay"</formula>
    </cfRule>
  </conditionalFormatting>
  <conditionalFormatting sqref="AM11:AN14">
    <cfRule type="expression" dxfId="1728" priority="224">
      <formula>$L11="Kirsch soft clay"</formula>
    </cfRule>
  </conditionalFormatting>
  <conditionalFormatting sqref="AM11:AN14">
    <cfRule type="expression" dxfId="1727" priority="222">
      <formula>$L11="Kirsch stiff clay"</formula>
    </cfRule>
  </conditionalFormatting>
  <conditionalFormatting sqref="AM11:AN14">
    <cfRule type="expression" dxfId="1726" priority="221">
      <formula>$L11="Kirsch sand"</formula>
    </cfRule>
  </conditionalFormatting>
  <conditionalFormatting sqref="AM11:AN14">
    <cfRule type="expression" dxfId="1725" priority="220">
      <formula>$L11="Modified Weak rock"</formula>
    </cfRule>
  </conditionalFormatting>
  <conditionalFormatting sqref="AM11:AN14">
    <cfRule type="expression" dxfId="1724" priority="219">
      <formula>$L11="Reese stiff clay"</formula>
    </cfRule>
  </conditionalFormatting>
  <conditionalFormatting sqref="AM11:AN14">
    <cfRule type="expression" dxfId="1723" priority="218">
      <formula>$L11="PISA clay"</formula>
    </cfRule>
  </conditionalFormatting>
  <conditionalFormatting sqref="AM11:AN14">
    <cfRule type="expression" dxfId="1722" priority="217">
      <formula>$L11="PISA sand"</formula>
    </cfRule>
  </conditionalFormatting>
  <conditionalFormatting sqref="N11:N14 Q11:Q14 S14:T14 W14:Y14">
    <cfRule type="expression" dxfId="1721" priority="216">
      <formula>$L11="API sand"</formula>
    </cfRule>
  </conditionalFormatting>
  <conditionalFormatting sqref="N11:N14">
    <cfRule type="expression" dxfId="1720" priority="215">
      <formula>$M11="API sand"</formula>
    </cfRule>
  </conditionalFormatting>
  <conditionalFormatting sqref="N11:N14">
    <cfRule type="expression" dxfId="1719" priority="214">
      <formula>$M11="API clay"</formula>
    </cfRule>
  </conditionalFormatting>
  <conditionalFormatting sqref="N11:P14">
    <cfRule type="expression" dxfId="1718" priority="211">
      <formula>$L11="Stiff clay w/o free water"</formula>
    </cfRule>
    <cfRule type="expression" dxfId="1717" priority="213">
      <formula>$L11="API clay"</formula>
    </cfRule>
  </conditionalFormatting>
  <conditionalFormatting sqref="N11:P14">
    <cfRule type="expression" dxfId="1716" priority="212">
      <formula>$L11="Kirsch soft clay"</formula>
    </cfRule>
  </conditionalFormatting>
  <conditionalFormatting sqref="N11:P14">
    <cfRule type="expression" dxfId="1715" priority="210">
      <formula>$L11="Kirsch stiff clay"</formula>
    </cfRule>
  </conditionalFormatting>
  <conditionalFormatting sqref="N11:N14 Q11:Q14 S14:T14 W14:Y14">
    <cfRule type="expression" dxfId="1714" priority="209">
      <formula>$L11="Kirsch sand"</formula>
    </cfRule>
  </conditionalFormatting>
  <conditionalFormatting sqref="N11:N14">
    <cfRule type="expression" dxfId="1713" priority="208">
      <formula>$L11="Modified Weak rock"</formula>
    </cfRule>
  </conditionalFormatting>
  <conditionalFormatting sqref="N11:P14">
    <cfRule type="expression" dxfId="1712" priority="207">
      <formula>$L11="Reese stiff clay"</formula>
    </cfRule>
  </conditionalFormatting>
  <conditionalFormatting sqref="N11:P14">
    <cfRule type="expression" dxfId="1711" priority="206">
      <formula>$L11="PISA clay"</formula>
    </cfRule>
  </conditionalFormatting>
  <conditionalFormatting sqref="N11:N14">
    <cfRule type="expression" dxfId="1710" priority="205">
      <formula>$L11="PISA sand"</formula>
    </cfRule>
  </conditionalFormatting>
  <conditionalFormatting sqref="R11:R14 S11:T13 W11:Y13">
    <cfRule type="expression" dxfId="1709" priority="204">
      <formula>$L11="API sand"</formula>
    </cfRule>
  </conditionalFormatting>
  <conditionalFormatting sqref="R11:R14 S11:T13 W11:Y13">
    <cfRule type="expression" dxfId="1708" priority="203">
      <formula>$L11="Kirsch sand"</formula>
    </cfRule>
  </conditionalFormatting>
  <conditionalFormatting sqref="AC11:AI14">
    <cfRule type="expression" dxfId="1707" priority="200">
      <formula>$L11="Stiff clay w/o free water"</formula>
    </cfRule>
    <cfRule type="expression" dxfId="1706" priority="202">
      <formula>$L11="API clay"</formula>
    </cfRule>
  </conditionalFormatting>
  <conditionalFormatting sqref="AC11:AI14">
    <cfRule type="expression" dxfId="1705" priority="201">
      <formula>$L11="Kirsch soft clay"</formula>
    </cfRule>
  </conditionalFormatting>
  <conditionalFormatting sqref="AC11:AI14">
    <cfRule type="expression" dxfId="1704" priority="199">
      <formula>$L11="Kirsch stiff clay"</formula>
    </cfRule>
  </conditionalFormatting>
  <conditionalFormatting sqref="AC11:AI14">
    <cfRule type="expression" dxfId="1703" priority="198">
      <formula>$L11="Reese stiff clay"</formula>
    </cfRule>
  </conditionalFormatting>
  <conditionalFormatting sqref="AC11:AI14">
    <cfRule type="expression" dxfId="1702" priority="197">
      <formula>$L11="PISA clay"</formula>
    </cfRule>
  </conditionalFormatting>
  <conditionalFormatting sqref="AA11:AA14">
    <cfRule type="expression" dxfId="1701" priority="194">
      <formula>$L11="Stiff clay w/o free water"</formula>
    </cfRule>
    <cfRule type="expression" dxfId="1700" priority="196">
      <formula>$L11="API clay"</formula>
    </cfRule>
  </conditionalFormatting>
  <conditionalFormatting sqref="AA11:AA14">
    <cfRule type="expression" dxfId="1699" priority="195">
      <formula>$L11="Kirsch soft clay"</formula>
    </cfRule>
  </conditionalFormatting>
  <conditionalFormatting sqref="AA11:AA14">
    <cfRule type="expression" dxfId="1698" priority="193">
      <formula>$L11="Kirsch stiff clay"</formula>
    </cfRule>
  </conditionalFormatting>
  <conditionalFormatting sqref="AA11:AA14">
    <cfRule type="expression" dxfId="1697" priority="192">
      <formula>$L11="Reese stiff clay"</formula>
    </cfRule>
  </conditionalFormatting>
  <conditionalFormatting sqref="AA11:AA14">
    <cfRule type="expression" dxfId="1696" priority="191">
      <formula>$L11="PISA clay"</formula>
    </cfRule>
  </conditionalFormatting>
  <conditionalFormatting sqref="AM15:AN15">
    <cfRule type="expression" dxfId="1695" priority="190">
      <formula>$L15="API sand"</formula>
    </cfRule>
  </conditionalFormatting>
  <conditionalFormatting sqref="AK15:AL15">
    <cfRule type="expression" dxfId="1694" priority="189">
      <formula>$M15="API sand"</formula>
    </cfRule>
  </conditionalFormatting>
  <conditionalFormatting sqref="AK15:AL15">
    <cfRule type="expression" dxfId="1693" priority="188">
      <formula>$M15="API clay"</formula>
    </cfRule>
  </conditionalFormatting>
  <conditionalFormatting sqref="AM15:AN15">
    <cfRule type="expression" dxfId="1692" priority="185">
      <formula>$L15="Stiff clay w/o free water"</formula>
    </cfRule>
    <cfRule type="expression" dxfId="1691" priority="187">
      <formula>$L15="API clay"</formula>
    </cfRule>
  </conditionalFormatting>
  <conditionalFormatting sqref="AM15:AN15">
    <cfRule type="expression" dxfId="1690" priority="186">
      <formula>$L15="Kirsch soft clay"</formula>
    </cfRule>
  </conditionalFormatting>
  <conditionalFormatting sqref="AM15:AN15">
    <cfRule type="expression" dxfId="1689" priority="184">
      <formula>$L15="Kirsch stiff clay"</formula>
    </cfRule>
  </conditionalFormatting>
  <conditionalFormatting sqref="AM15:AN15">
    <cfRule type="expression" dxfId="1688" priority="183">
      <formula>$L15="Kirsch sand"</formula>
    </cfRule>
  </conditionalFormatting>
  <conditionalFormatting sqref="AM15:AN15">
    <cfRule type="expression" dxfId="1687" priority="182">
      <formula>$L15="Modified Weak rock"</formula>
    </cfRule>
  </conditionalFormatting>
  <conditionalFormatting sqref="AM15:AN15">
    <cfRule type="expression" dxfId="1686" priority="181">
      <formula>$L15="Reese stiff clay"</formula>
    </cfRule>
  </conditionalFormatting>
  <conditionalFormatting sqref="AM15:AN15">
    <cfRule type="expression" dxfId="1685" priority="180">
      <formula>$L15="PISA clay"</formula>
    </cfRule>
  </conditionalFormatting>
  <conditionalFormatting sqref="AM15:AN15">
    <cfRule type="expression" dxfId="1684" priority="179">
      <formula>$L15="PISA sand"</formula>
    </cfRule>
  </conditionalFormatting>
  <conditionalFormatting sqref="N15 Q15 S15:T15 W15 Y15">
    <cfRule type="expression" dxfId="1683" priority="178">
      <formula>$L15="API sand"</formula>
    </cfRule>
  </conditionalFormatting>
  <conditionalFormatting sqref="N15">
    <cfRule type="expression" dxfId="1682" priority="177">
      <formula>$M15="API sand"</formula>
    </cfRule>
  </conditionalFormatting>
  <conditionalFormatting sqref="N15">
    <cfRule type="expression" dxfId="1681" priority="176">
      <formula>$M15="API clay"</formula>
    </cfRule>
  </conditionalFormatting>
  <conditionalFormatting sqref="N15:P15">
    <cfRule type="expression" dxfId="1680" priority="173">
      <formula>$L15="Stiff clay w/o free water"</formula>
    </cfRule>
    <cfRule type="expression" dxfId="1679" priority="175">
      <formula>$L15="API clay"</formula>
    </cfRule>
  </conditionalFormatting>
  <conditionalFormatting sqref="N15:P15">
    <cfRule type="expression" dxfId="1678" priority="174">
      <formula>$L15="Kirsch soft clay"</formula>
    </cfRule>
  </conditionalFormatting>
  <conditionalFormatting sqref="N15:P15">
    <cfRule type="expression" dxfId="1677" priority="172">
      <formula>$L15="Kirsch stiff clay"</formula>
    </cfRule>
  </conditionalFormatting>
  <conditionalFormatting sqref="N15 Q15 S15:T15 W15 Y15">
    <cfRule type="expression" dxfId="1676" priority="171">
      <formula>$L15="Kirsch sand"</formula>
    </cfRule>
  </conditionalFormatting>
  <conditionalFormatting sqref="N15">
    <cfRule type="expression" dxfId="1675" priority="170">
      <formula>$L15="Modified Weak rock"</formula>
    </cfRule>
  </conditionalFormatting>
  <conditionalFormatting sqref="N15:P15">
    <cfRule type="expression" dxfId="1674" priority="169">
      <formula>$L15="Reese stiff clay"</formula>
    </cfRule>
  </conditionalFormatting>
  <conditionalFormatting sqref="N15:P15">
    <cfRule type="expression" dxfId="1673" priority="168">
      <formula>$L15="PISA clay"</formula>
    </cfRule>
  </conditionalFormatting>
  <conditionalFormatting sqref="N15">
    <cfRule type="expression" dxfId="1672" priority="167">
      <formula>$L15="PISA sand"</formula>
    </cfRule>
  </conditionalFormatting>
  <conditionalFormatting sqref="R15">
    <cfRule type="expression" dxfId="1671" priority="166">
      <formula>$L15="API sand"</formula>
    </cfRule>
  </conditionalFormatting>
  <conditionalFormatting sqref="R15">
    <cfRule type="expression" dxfId="1670" priority="165">
      <formula>$L15="Kirsch sand"</formula>
    </cfRule>
  </conditionalFormatting>
  <conditionalFormatting sqref="AD15:AI15">
    <cfRule type="expression" dxfId="1669" priority="162">
      <formula>$L15="Stiff clay w/o free water"</formula>
    </cfRule>
    <cfRule type="expression" dxfId="1668" priority="164">
      <formula>$L15="API clay"</formula>
    </cfRule>
  </conditionalFormatting>
  <conditionalFormatting sqref="AD15:AI15">
    <cfRule type="expression" dxfId="1667" priority="163">
      <formula>$L15="Kirsch soft clay"</formula>
    </cfRule>
  </conditionalFormatting>
  <conditionalFormatting sqref="AD15:AI15">
    <cfRule type="expression" dxfId="1666" priority="161">
      <formula>$L15="Kirsch stiff clay"</formula>
    </cfRule>
  </conditionalFormatting>
  <conditionalFormatting sqref="AD15:AI15">
    <cfRule type="expression" dxfId="1665" priority="160">
      <formula>$L15="Reese stiff clay"</formula>
    </cfRule>
  </conditionalFormatting>
  <conditionalFormatting sqref="AD15:AI15">
    <cfRule type="expression" dxfId="1664" priority="159">
      <formula>$L15="PISA clay"</formula>
    </cfRule>
  </conditionalFormatting>
  <conditionalFormatting sqref="AA15">
    <cfRule type="expression" dxfId="1663" priority="156">
      <formula>$L15="Stiff clay w/o free water"</formula>
    </cfRule>
    <cfRule type="expression" dxfId="1662" priority="158">
      <formula>$L15="API clay"</formula>
    </cfRule>
  </conditionalFormatting>
  <conditionalFormatting sqref="AA15">
    <cfRule type="expression" dxfId="1661" priority="157">
      <formula>$L15="Kirsch soft clay"</formula>
    </cfRule>
  </conditionalFormatting>
  <conditionalFormatting sqref="AA15">
    <cfRule type="expression" dxfId="1660" priority="155">
      <formula>$L15="Kirsch stiff clay"</formula>
    </cfRule>
  </conditionalFormatting>
  <conditionalFormatting sqref="AA15">
    <cfRule type="expression" dxfId="1659" priority="154">
      <formula>$L15="Reese stiff clay"</formula>
    </cfRule>
  </conditionalFormatting>
  <conditionalFormatting sqref="AA15">
    <cfRule type="expression" dxfId="1658" priority="153">
      <formula>$L15="PISA clay"</formula>
    </cfRule>
  </conditionalFormatting>
  <conditionalFormatting sqref="AC15">
    <cfRule type="expression" dxfId="1657" priority="150">
      <formula>$L15="Stiff clay w/o free water"</formula>
    </cfRule>
    <cfRule type="expression" dxfId="1656" priority="152">
      <formula>$L15="API clay"</formula>
    </cfRule>
  </conditionalFormatting>
  <conditionalFormatting sqref="AC15">
    <cfRule type="expression" dxfId="1655" priority="151">
      <formula>$L15="Kirsch soft clay"</formula>
    </cfRule>
  </conditionalFormatting>
  <conditionalFormatting sqref="AC15">
    <cfRule type="expression" dxfId="1654" priority="149">
      <formula>$L15="Kirsch stiff clay"</formula>
    </cfRule>
  </conditionalFormatting>
  <conditionalFormatting sqref="AC15">
    <cfRule type="expression" dxfId="1653" priority="148">
      <formula>$L15="Reese stiff clay"</formula>
    </cfRule>
  </conditionalFormatting>
  <conditionalFormatting sqref="AC15">
    <cfRule type="expression" dxfId="1652" priority="147">
      <formula>$L15="PISA clay"</formula>
    </cfRule>
  </conditionalFormatting>
  <conditionalFormatting sqref="X15">
    <cfRule type="expression" dxfId="1651" priority="146">
      <formula>$L15="API sand"</formula>
    </cfRule>
  </conditionalFormatting>
  <conditionalFormatting sqref="X15">
    <cfRule type="expression" dxfId="1650" priority="145">
      <formula>$L15="Kirsch sand"</formula>
    </cfRule>
  </conditionalFormatting>
  <conditionalFormatting sqref="Z11:Z15">
    <cfRule type="expression" dxfId="1649" priority="144">
      <formula>$L11="API sand"</formula>
    </cfRule>
  </conditionalFormatting>
  <conditionalFormatting sqref="Z11:Z15">
    <cfRule type="expression" dxfId="1648" priority="143">
      <formula>$L11="Kirsch sand"</formula>
    </cfRule>
  </conditionalFormatting>
  <conditionalFormatting sqref="AB11:AB15">
    <cfRule type="expression" dxfId="1647" priority="142">
      <formula>$L11="API sand"</formula>
    </cfRule>
  </conditionalFormatting>
  <conditionalFormatting sqref="AB11:AB15">
    <cfRule type="expression" dxfId="1646" priority="141">
      <formula>$L11="Kirsch sand"</formula>
    </cfRule>
  </conditionalFormatting>
  <conditionalFormatting sqref="AJ11:AJ15">
    <cfRule type="expression" dxfId="1645" priority="140">
      <formula>$L11="API sand"</formula>
    </cfRule>
  </conditionalFormatting>
  <conditionalFormatting sqref="AJ11:AJ15">
    <cfRule type="expression" dxfId="1644" priority="139">
      <formula>$L11="Kirsch sand"</formula>
    </cfRule>
  </conditionalFormatting>
  <conditionalFormatting sqref="AM16:AN16">
    <cfRule type="expression" dxfId="1643" priority="138">
      <formula>$L16="API sand"</formula>
    </cfRule>
  </conditionalFormatting>
  <conditionalFormatting sqref="AK16:AL16">
    <cfRule type="expression" dxfId="1642" priority="137">
      <formula>$M16="API sand"</formula>
    </cfRule>
  </conditionalFormatting>
  <conditionalFormatting sqref="AK16:AL16">
    <cfRule type="expression" dxfId="1641" priority="136">
      <formula>$M16="API clay"</formula>
    </cfRule>
  </conditionalFormatting>
  <conditionalFormatting sqref="AM16:AN16">
    <cfRule type="expression" dxfId="1640" priority="133">
      <formula>$L16="Stiff clay w/o free water"</formula>
    </cfRule>
    <cfRule type="expression" dxfId="1639" priority="135">
      <formula>$L16="API clay"</formula>
    </cfRule>
  </conditionalFormatting>
  <conditionalFormatting sqref="AM16:AN16">
    <cfRule type="expression" dxfId="1638" priority="134">
      <formula>$L16="Kirsch soft clay"</formula>
    </cfRule>
  </conditionalFormatting>
  <conditionalFormatting sqref="AM16:AN16">
    <cfRule type="expression" dxfId="1637" priority="132">
      <formula>$L16="Kirsch stiff clay"</formula>
    </cfRule>
  </conditionalFormatting>
  <conditionalFormatting sqref="AM16:AN16">
    <cfRule type="expression" dxfId="1636" priority="131">
      <formula>$L16="Kirsch sand"</formula>
    </cfRule>
  </conditionalFormatting>
  <conditionalFormatting sqref="AM16:AN16">
    <cfRule type="expression" dxfId="1635" priority="130">
      <formula>$L16="Modified Weak rock"</formula>
    </cfRule>
  </conditionalFormatting>
  <conditionalFormatting sqref="AM16:AN16">
    <cfRule type="expression" dxfId="1634" priority="129">
      <formula>$L16="Reese stiff clay"</formula>
    </cfRule>
  </conditionalFormatting>
  <conditionalFormatting sqref="AM16:AN16">
    <cfRule type="expression" dxfId="1633" priority="128">
      <formula>$L16="PISA clay"</formula>
    </cfRule>
  </conditionalFormatting>
  <conditionalFormatting sqref="AM16:AN16">
    <cfRule type="expression" dxfId="1632" priority="127">
      <formula>$L16="PISA sand"</formula>
    </cfRule>
  </conditionalFormatting>
  <conditionalFormatting sqref="N16 Q16 S16:T16 W16:Y16">
    <cfRule type="expression" dxfId="1631" priority="126">
      <formula>$L16="API sand"</formula>
    </cfRule>
  </conditionalFormatting>
  <conditionalFormatting sqref="N16">
    <cfRule type="expression" dxfId="1630" priority="125">
      <formula>$M16="API sand"</formula>
    </cfRule>
  </conditionalFormatting>
  <conditionalFormatting sqref="N16">
    <cfRule type="expression" dxfId="1629" priority="124">
      <formula>$M16="API clay"</formula>
    </cfRule>
  </conditionalFormatting>
  <conditionalFormatting sqref="N16:P16">
    <cfRule type="expression" dxfId="1628" priority="121">
      <formula>$L16="Stiff clay w/o free water"</formula>
    </cfRule>
    <cfRule type="expression" dxfId="1627" priority="123">
      <formula>$L16="API clay"</formula>
    </cfRule>
  </conditionalFormatting>
  <conditionalFormatting sqref="N16:P16">
    <cfRule type="expression" dxfId="1626" priority="122">
      <formula>$L16="Kirsch soft clay"</formula>
    </cfRule>
  </conditionalFormatting>
  <conditionalFormatting sqref="N16:P16">
    <cfRule type="expression" dxfId="1625" priority="120">
      <formula>$L16="Kirsch stiff clay"</formula>
    </cfRule>
  </conditionalFormatting>
  <conditionalFormatting sqref="N16 Q16 S16:T16 W16:Y16">
    <cfRule type="expression" dxfId="1624" priority="119">
      <formula>$L16="Kirsch sand"</formula>
    </cfRule>
  </conditionalFormatting>
  <conditionalFormatting sqref="N16">
    <cfRule type="expression" dxfId="1623" priority="118">
      <formula>$L16="Modified Weak rock"</formula>
    </cfRule>
  </conditionalFormatting>
  <conditionalFormatting sqref="N16:P16">
    <cfRule type="expression" dxfId="1622" priority="117">
      <formula>$L16="Reese stiff clay"</formula>
    </cfRule>
  </conditionalFormatting>
  <conditionalFormatting sqref="N16:P16">
    <cfRule type="expression" dxfId="1621" priority="116">
      <formula>$L16="PISA clay"</formula>
    </cfRule>
  </conditionalFormatting>
  <conditionalFormatting sqref="N16">
    <cfRule type="expression" dxfId="1620" priority="115">
      <formula>$L16="PISA sand"</formula>
    </cfRule>
  </conditionalFormatting>
  <conditionalFormatting sqref="R16">
    <cfRule type="expression" dxfId="1619" priority="114">
      <formula>$L16="API sand"</formula>
    </cfRule>
  </conditionalFormatting>
  <conditionalFormatting sqref="R16">
    <cfRule type="expression" dxfId="1618" priority="113">
      <formula>$L16="Kirsch sand"</formula>
    </cfRule>
  </conditionalFormatting>
  <conditionalFormatting sqref="AC16:AI16">
    <cfRule type="expression" dxfId="1617" priority="110">
      <formula>$L16="Stiff clay w/o free water"</formula>
    </cfRule>
    <cfRule type="expression" dxfId="1616" priority="112">
      <formula>$L16="API clay"</formula>
    </cfRule>
  </conditionalFormatting>
  <conditionalFormatting sqref="AC16:AI16">
    <cfRule type="expression" dxfId="1615" priority="111">
      <formula>$L16="Kirsch soft clay"</formula>
    </cfRule>
  </conditionalFormatting>
  <conditionalFormatting sqref="AC16:AI16">
    <cfRule type="expression" dxfId="1614" priority="109">
      <formula>$L16="Kirsch stiff clay"</formula>
    </cfRule>
  </conditionalFormatting>
  <conditionalFormatting sqref="AC16:AI16">
    <cfRule type="expression" dxfId="1613" priority="108">
      <formula>$L16="Reese stiff clay"</formula>
    </cfRule>
  </conditionalFormatting>
  <conditionalFormatting sqref="AC16:AI16">
    <cfRule type="expression" dxfId="1612" priority="107">
      <formula>$L16="PISA clay"</formula>
    </cfRule>
  </conditionalFormatting>
  <conditionalFormatting sqref="AA16">
    <cfRule type="expression" dxfId="1611" priority="104">
      <formula>$L16="Stiff clay w/o free water"</formula>
    </cfRule>
    <cfRule type="expression" dxfId="1610" priority="106">
      <formula>$L16="API clay"</formula>
    </cfRule>
  </conditionalFormatting>
  <conditionalFormatting sqref="AA16">
    <cfRule type="expression" dxfId="1609" priority="105">
      <formula>$L16="Kirsch soft clay"</formula>
    </cfRule>
  </conditionalFormatting>
  <conditionalFormatting sqref="AA16">
    <cfRule type="expression" dxfId="1608" priority="103">
      <formula>$L16="Kirsch stiff clay"</formula>
    </cfRule>
  </conditionalFormatting>
  <conditionalFormatting sqref="AA16">
    <cfRule type="expression" dxfId="1607" priority="102">
      <formula>$L16="Reese stiff clay"</formula>
    </cfRule>
  </conditionalFormatting>
  <conditionalFormatting sqref="AA16">
    <cfRule type="expression" dxfId="1606" priority="101">
      <formula>$L16="PISA clay"</formula>
    </cfRule>
  </conditionalFormatting>
  <conditionalFormatting sqref="AM17:AN17">
    <cfRule type="expression" dxfId="1605" priority="100">
      <formula>$L17="API sand"</formula>
    </cfRule>
  </conditionalFormatting>
  <conditionalFormatting sqref="AK17:AL17">
    <cfRule type="expression" dxfId="1604" priority="99">
      <formula>$M17="API sand"</formula>
    </cfRule>
  </conditionalFormatting>
  <conditionalFormatting sqref="AK17:AL17">
    <cfRule type="expression" dxfId="1603" priority="98">
      <formula>$M17="API clay"</formula>
    </cfRule>
  </conditionalFormatting>
  <conditionalFormatting sqref="AM17:AN17">
    <cfRule type="expression" dxfId="1602" priority="95">
      <formula>$L17="Stiff clay w/o free water"</formula>
    </cfRule>
    <cfRule type="expression" dxfId="1601" priority="97">
      <formula>$L17="API clay"</formula>
    </cfRule>
  </conditionalFormatting>
  <conditionalFormatting sqref="AM17:AN17">
    <cfRule type="expression" dxfId="1600" priority="96">
      <formula>$L17="Kirsch soft clay"</formula>
    </cfRule>
  </conditionalFormatting>
  <conditionalFormatting sqref="AM17:AN17">
    <cfRule type="expression" dxfId="1599" priority="94">
      <formula>$L17="Kirsch stiff clay"</formula>
    </cfRule>
  </conditionalFormatting>
  <conditionalFormatting sqref="AM17:AN17">
    <cfRule type="expression" dxfId="1598" priority="93">
      <formula>$L17="Kirsch sand"</formula>
    </cfRule>
  </conditionalFormatting>
  <conditionalFormatting sqref="AM17:AN17">
    <cfRule type="expression" dxfId="1597" priority="92">
      <formula>$L17="Modified Weak rock"</formula>
    </cfRule>
  </conditionalFormatting>
  <conditionalFormatting sqref="AM17:AN17">
    <cfRule type="expression" dxfId="1596" priority="91">
      <formula>$L17="Reese stiff clay"</formula>
    </cfRule>
  </conditionalFormatting>
  <conditionalFormatting sqref="AM17:AN17">
    <cfRule type="expression" dxfId="1595" priority="90">
      <formula>$L17="PISA clay"</formula>
    </cfRule>
  </conditionalFormatting>
  <conditionalFormatting sqref="AM17:AN17">
    <cfRule type="expression" dxfId="1594" priority="89">
      <formula>$L17="PISA sand"</formula>
    </cfRule>
  </conditionalFormatting>
  <conditionalFormatting sqref="N17 Q17 S17:T17 W17 Y17">
    <cfRule type="expression" dxfId="1593" priority="88">
      <formula>$L17="API sand"</formula>
    </cfRule>
  </conditionalFormatting>
  <conditionalFormatting sqref="N17">
    <cfRule type="expression" dxfId="1592" priority="87">
      <formula>$M17="API sand"</formula>
    </cfRule>
  </conditionalFormatting>
  <conditionalFormatting sqref="N17">
    <cfRule type="expression" dxfId="1591" priority="86">
      <formula>$M17="API clay"</formula>
    </cfRule>
  </conditionalFormatting>
  <conditionalFormatting sqref="N17:P17">
    <cfRule type="expression" dxfId="1590" priority="83">
      <formula>$L17="Stiff clay w/o free water"</formula>
    </cfRule>
    <cfRule type="expression" dxfId="1589" priority="85">
      <formula>$L17="API clay"</formula>
    </cfRule>
  </conditionalFormatting>
  <conditionalFormatting sqref="N17:P17">
    <cfRule type="expression" dxfId="1588" priority="84">
      <formula>$L17="Kirsch soft clay"</formula>
    </cfRule>
  </conditionalFormatting>
  <conditionalFormatting sqref="N17:P17">
    <cfRule type="expression" dxfId="1587" priority="82">
      <formula>$L17="Kirsch stiff clay"</formula>
    </cfRule>
  </conditionalFormatting>
  <conditionalFormatting sqref="N17 Q17 S17:T17 W17 Y17">
    <cfRule type="expression" dxfId="1586" priority="81">
      <formula>$L17="Kirsch sand"</formula>
    </cfRule>
  </conditionalFormatting>
  <conditionalFormatting sqref="N17">
    <cfRule type="expression" dxfId="1585" priority="80">
      <formula>$L17="Modified Weak rock"</formula>
    </cfRule>
  </conditionalFormatting>
  <conditionalFormatting sqref="N17:P17">
    <cfRule type="expression" dxfId="1584" priority="79">
      <formula>$L17="Reese stiff clay"</formula>
    </cfRule>
  </conditionalFormatting>
  <conditionalFormatting sqref="N17:P17">
    <cfRule type="expression" dxfId="1583" priority="78">
      <formula>$L17="PISA clay"</formula>
    </cfRule>
  </conditionalFormatting>
  <conditionalFormatting sqref="N17">
    <cfRule type="expression" dxfId="1582" priority="77">
      <formula>$L17="PISA sand"</formula>
    </cfRule>
  </conditionalFormatting>
  <conditionalFormatting sqref="R17">
    <cfRule type="expression" dxfId="1581" priority="76">
      <formula>$L17="API sand"</formula>
    </cfRule>
  </conditionalFormatting>
  <conditionalFormatting sqref="R17">
    <cfRule type="expression" dxfId="1580" priority="75">
      <formula>$L17="Kirsch sand"</formula>
    </cfRule>
  </conditionalFormatting>
  <conditionalFormatting sqref="AD17:AI17">
    <cfRule type="expression" dxfId="1579" priority="72">
      <formula>$L17="Stiff clay w/o free water"</formula>
    </cfRule>
    <cfRule type="expression" dxfId="1578" priority="74">
      <formula>$L17="API clay"</formula>
    </cfRule>
  </conditionalFormatting>
  <conditionalFormatting sqref="AD17:AI17">
    <cfRule type="expression" dxfId="1577" priority="73">
      <formula>$L17="Kirsch soft clay"</formula>
    </cfRule>
  </conditionalFormatting>
  <conditionalFormatting sqref="AD17:AI17">
    <cfRule type="expression" dxfId="1576" priority="71">
      <formula>$L17="Kirsch stiff clay"</formula>
    </cfRule>
  </conditionalFormatting>
  <conditionalFormatting sqref="AD17:AI17">
    <cfRule type="expression" dxfId="1575" priority="70">
      <formula>$L17="Reese stiff clay"</formula>
    </cfRule>
  </conditionalFormatting>
  <conditionalFormatting sqref="AD17:AI17">
    <cfRule type="expression" dxfId="1574" priority="69">
      <formula>$L17="PISA clay"</formula>
    </cfRule>
  </conditionalFormatting>
  <conditionalFormatting sqref="AA17">
    <cfRule type="expression" dxfId="1573" priority="66">
      <formula>$L17="Stiff clay w/o free water"</formula>
    </cfRule>
    <cfRule type="expression" dxfId="1572" priority="68">
      <formula>$L17="API clay"</formula>
    </cfRule>
  </conditionalFormatting>
  <conditionalFormatting sqref="AA17">
    <cfRule type="expression" dxfId="1571" priority="67">
      <formula>$L17="Kirsch soft clay"</formula>
    </cfRule>
  </conditionalFormatting>
  <conditionalFormatting sqref="AA17">
    <cfRule type="expression" dxfId="1570" priority="65">
      <formula>$L17="Kirsch stiff clay"</formula>
    </cfRule>
  </conditionalFormatting>
  <conditionalFormatting sqref="AA17">
    <cfRule type="expression" dxfId="1569" priority="64">
      <formula>$L17="Reese stiff clay"</formula>
    </cfRule>
  </conditionalFormatting>
  <conditionalFormatting sqref="AA17">
    <cfRule type="expression" dxfId="1568" priority="63">
      <formula>$L17="PISA clay"</formula>
    </cfRule>
  </conditionalFormatting>
  <conditionalFormatting sqref="AC17">
    <cfRule type="expression" dxfId="1567" priority="60">
      <formula>$L17="Stiff clay w/o free water"</formula>
    </cfRule>
    <cfRule type="expression" dxfId="1566" priority="62">
      <formula>$L17="API clay"</formula>
    </cfRule>
  </conditionalFormatting>
  <conditionalFormatting sqref="AC17">
    <cfRule type="expression" dxfId="1565" priority="61">
      <formula>$L17="Kirsch soft clay"</formula>
    </cfRule>
  </conditionalFormatting>
  <conditionalFormatting sqref="AC17">
    <cfRule type="expression" dxfId="1564" priority="59">
      <formula>$L17="Kirsch stiff clay"</formula>
    </cfRule>
  </conditionalFormatting>
  <conditionalFormatting sqref="AC17">
    <cfRule type="expression" dxfId="1563" priority="58">
      <formula>$L17="Reese stiff clay"</formula>
    </cfRule>
  </conditionalFormatting>
  <conditionalFormatting sqref="AC17">
    <cfRule type="expression" dxfId="1562" priority="57">
      <formula>$L17="PISA clay"</formula>
    </cfRule>
  </conditionalFormatting>
  <conditionalFormatting sqref="X17">
    <cfRule type="expression" dxfId="1561" priority="56">
      <formula>$L17="API sand"</formula>
    </cfRule>
  </conditionalFormatting>
  <conditionalFormatting sqref="X17">
    <cfRule type="expression" dxfId="1560" priority="55">
      <formula>$L17="Kirsch sand"</formula>
    </cfRule>
  </conditionalFormatting>
  <conditionalFormatting sqref="Z16:Z17">
    <cfRule type="expression" dxfId="1559" priority="54">
      <formula>$L16="API sand"</formula>
    </cfRule>
  </conditionalFormatting>
  <conditionalFormatting sqref="Z16:Z17">
    <cfRule type="expression" dxfId="1558" priority="53">
      <formula>$L16="Kirsch sand"</formula>
    </cfRule>
  </conditionalFormatting>
  <conditionalFormatting sqref="AB16:AB17">
    <cfRule type="expression" dxfId="1557" priority="52">
      <formula>$L16="API sand"</formula>
    </cfRule>
  </conditionalFormatting>
  <conditionalFormatting sqref="AB16:AB17">
    <cfRule type="expression" dxfId="1556" priority="51">
      <formula>$L16="Kirsch sand"</formula>
    </cfRule>
  </conditionalFormatting>
  <conditionalFormatting sqref="AJ16:AJ17">
    <cfRule type="expression" dxfId="1555" priority="50">
      <formula>$L16="API sand"</formula>
    </cfRule>
  </conditionalFormatting>
  <conditionalFormatting sqref="AJ16:AJ17">
    <cfRule type="expression" dxfId="1554" priority="49">
      <formula>$L16="Kirsch sand"</formula>
    </cfRule>
  </conditionalFormatting>
  <conditionalFormatting sqref="U6:V9">
    <cfRule type="expression" dxfId="1553" priority="46">
      <formula>$L6="Stiff clay w/o free water"</formula>
    </cfRule>
    <cfRule type="expression" dxfId="1552" priority="48">
      <formula>$L6="API clay"</formula>
    </cfRule>
  </conditionalFormatting>
  <conditionalFormatting sqref="U6:V9">
    <cfRule type="expression" dxfId="1551" priority="47">
      <formula>$L6="Kirsch soft clay"</formula>
    </cfRule>
  </conditionalFormatting>
  <conditionalFormatting sqref="U6:V9">
    <cfRule type="expression" dxfId="1550" priority="45">
      <formula>$L6="Kirsch stiff clay"</formula>
    </cfRule>
  </conditionalFormatting>
  <conditionalFormatting sqref="U6:V9">
    <cfRule type="expression" dxfId="1549" priority="44">
      <formula>$L6="Reese stiff clay"</formula>
    </cfRule>
  </conditionalFormatting>
  <conditionalFormatting sqref="U6:V9">
    <cfRule type="expression" dxfId="1548" priority="43">
      <formula>$L6="PISA clay"</formula>
    </cfRule>
  </conditionalFormatting>
  <conditionalFormatting sqref="U10:V10">
    <cfRule type="expression" dxfId="1547" priority="40">
      <formula>$L10="Stiff clay w/o free water"</formula>
    </cfRule>
    <cfRule type="expression" dxfId="1546" priority="42">
      <formula>$L10="API clay"</formula>
    </cfRule>
  </conditionalFormatting>
  <conditionalFormatting sqref="U10:V10">
    <cfRule type="expression" dxfId="1545" priority="41">
      <formula>$L10="Kirsch soft clay"</formula>
    </cfRule>
  </conditionalFormatting>
  <conditionalFormatting sqref="U10:V10">
    <cfRule type="expression" dxfId="1544" priority="39">
      <formula>$L10="Kirsch stiff clay"</formula>
    </cfRule>
  </conditionalFormatting>
  <conditionalFormatting sqref="U10:V10">
    <cfRule type="expression" dxfId="1543" priority="38">
      <formula>$L10="Reese stiff clay"</formula>
    </cfRule>
  </conditionalFormatting>
  <conditionalFormatting sqref="U10:V10">
    <cfRule type="expression" dxfId="1542" priority="37">
      <formula>$L10="PISA clay"</formula>
    </cfRule>
  </conditionalFormatting>
  <conditionalFormatting sqref="U11:V14">
    <cfRule type="expression" dxfId="1541" priority="34">
      <formula>$L11="Stiff clay w/o free water"</formula>
    </cfRule>
    <cfRule type="expression" dxfId="1540" priority="36">
      <formula>$L11="API clay"</formula>
    </cfRule>
  </conditionalFormatting>
  <conditionalFormatting sqref="U11:V14">
    <cfRule type="expression" dxfId="1539" priority="35">
      <formula>$L11="Kirsch soft clay"</formula>
    </cfRule>
  </conditionalFormatting>
  <conditionalFormatting sqref="U11:V14">
    <cfRule type="expression" dxfId="1538" priority="33">
      <formula>$L11="Kirsch stiff clay"</formula>
    </cfRule>
  </conditionalFormatting>
  <conditionalFormatting sqref="U11:V14">
    <cfRule type="expression" dxfId="1537" priority="32">
      <formula>$L11="Reese stiff clay"</formula>
    </cfRule>
  </conditionalFormatting>
  <conditionalFormatting sqref="U11:V14">
    <cfRule type="expression" dxfId="1536" priority="31">
      <formula>$L11="PISA clay"</formula>
    </cfRule>
  </conditionalFormatting>
  <conditionalFormatting sqref="U15:V15">
    <cfRule type="expression" dxfId="1535" priority="28">
      <formula>$L15="Stiff clay w/o free water"</formula>
    </cfRule>
    <cfRule type="expression" dxfId="1534" priority="30">
      <formula>$L15="API clay"</formula>
    </cfRule>
  </conditionalFormatting>
  <conditionalFormatting sqref="U15:V15">
    <cfRule type="expression" dxfId="1533" priority="29">
      <formula>$L15="Kirsch soft clay"</formula>
    </cfRule>
  </conditionalFormatting>
  <conditionalFormatting sqref="U15:V15">
    <cfRule type="expression" dxfId="1532" priority="27">
      <formula>$L15="Kirsch stiff clay"</formula>
    </cfRule>
  </conditionalFormatting>
  <conditionalFormatting sqref="U15:V15">
    <cfRule type="expression" dxfId="1531" priority="26">
      <formula>$L15="Reese stiff clay"</formula>
    </cfRule>
  </conditionalFormatting>
  <conditionalFormatting sqref="U15:V15">
    <cfRule type="expression" dxfId="1530" priority="25">
      <formula>$L15="PISA clay"</formula>
    </cfRule>
  </conditionalFormatting>
  <conditionalFormatting sqref="U16:V16">
    <cfRule type="expression" dxfId="1529" priority="22">
      <formula>$L16="Stiff clay w/o free water"</formula>
    </cfRule>
    <cfRule type="expression" dxfId="1528" priority="24">
      <formula>$L16="API clay"</formula>
    </cfRule>
  </conditionalFormatting>
  <conditionalFormatting sqref="U16:V16">
    <cfRule type="expression" dxfId="1527" priority="23">
      <formula>$L16="Kirsch soft clay"</formula>
    </cfRule>
  </conditionalFormatting>
  <conditionalFormatting sqref="U16:V16">
    <cfRule type="expression" dxfId="1526" priority="21">
      <formula>$L16="Kirsch stiff clay"</formula>
    </cfRule>
  </conditionalFormatting>
  <conditionalFormatting sqref="U16:V16">
    <cfRule type="expression" dxfId="1525" priority="20">
      <formula>$L16="Reese stiff clay"</formula>
    </cfRule>
  </conditionalFormatting>
  <conditionalFormatting sqref="U16:V16">
    <cfRule type="expression" dxfId="1524" priority="19">
      <formula>$L16="PISA clay"</formula>
    </cfRule>
  </conditionalFormatting>
  <conditionalFormatting sqref="U17:V17">
    <cfRule type="expression" dxfId="1523" priority="16">
      <formula>$L17="Stiff clay w/o free water"</formula>
    </cfRule>
    <cfRule type="expression" dxfId="1522" priority="18">
      <formula>$L17="API clay"</formula>
    </cfRule>
  </conditionalFormatting>
  <conditionalFormatting sqref="U17:V17">
    <cfRule type="expression" dxfId="1521" priority="17">
      <formula>$L17="Kirsch soft clay"</formula>
    </cfRule>
  </conditionalFormatting>
  <conditionalFormatting sqref="U17:V17">
    <cfRule type="expression" dxfId="1520" priority="15">
      <formula>$L17="Kirsch stiff clay"</formula>
    </cfRule>
  </conditionalFormatting>
  <conditionalFormatting sqref="U17:V17">
    <cfRule type="expression" dxfId="1519" priority="14">
      <formula>$L17="Reese stiff clay"</formula>
    </cfRule>
  </conditionalFormatting>
  <conditionalFormatting sqref="U17:V17">
    <cfRule type="expression" dxfId="1518" priority="13">
      <formula>$L17="PISA clay"</formula>
    </cfRule>
  </conditionalFormatting>
  <conditionalFormatting sqref="AO6:AO9">
    <cfRule type="expression" dxfId="1517" priority="12">
      <formula>$L6="API sand"</formula>
    </cfRule>
  </conditionalFormatting>
  <conditionalFormatting sqref="AO6:AO9">
    <cfRule type="expression" dxfId="1516" priority="11">
      <formula>$L6="Kirsch sand"</formula>
    </cfRule>
  </conditionalFormatting>
  <conditionalFormatting sqref="AO10">
    <cfRule type="expression" dxfId="1515" priority="10">
      <formula>$L10="API sand"</formula>
    </cfRule>
  </conditionalFormatting>
  <conditionalFormatting sqref="AO10">
    <cfRule type="expression" dxfId="1514" priority="9">
      <formula>$L10="Kirsch sand"</formula>
    </cfRule>
  </conditionalFormatting>
  <conditionalFormatting sqref="AO11:AO14">
    <cfRule type="expression" dxfId="1513" priority="8">
      <formula>$L11="API sand"</formula>
    </cfRule>
  </conditionalFormatting>
  <conditionalFormatting sqref="AO11:AO14">
    <cfRule type="expression" dxfId="1512" priority="7">
      <formula>$L11="Kirsch sand"</formula>
    </cfRule>
  </conditionalFormatting>
  <conditionalFormatting sqref="AO15">
    <cfRule type="expression" dxfId="1511" priority="6">
      <formula>$L15="API sand"</formula>
    </cfRule>
  </conditionalFormatting>
  <conditionalFormatting sqref="AO15">
    <cfRule type="expression" dxfId="1510" priority="5">
      <formula>$L15="Kirsch sand"</formula>
    </cfRule>
  </conditionalFormatting>
  <conditionalFormatting sqref="AO16">
    <cfRule type="expression" dxfId="1509" priority="4">
      <formula>$L16="API sand"</formula>
    </cfRule>
  </conditionalFormatting>
  <conditionalFormatting sqref="AO16">
    <cfRule type="expression" dxfId="1508" priority="3">
      <formula>$L16="Kirsch sand"</formula>
    </cfRule>
  </conditionalFormatting>
  <conditionalFormatting sqref="AO17">
    <cfRule type="expression" dxfId="1507" priority="2">
      <formula>$L17="API sand"</formula>
    </cfRule>
  </conditionalFormatting>
  <conditionalFormatting sqref="AO17">
    <cfRule type="expression" dxfId="1506" priority="1">
      <formula>$L17="Kirsch sand"</formula>
    </cfRule>
  </conditionalFormatting>
  <dataValidations count="3">
    <dataValidation type="list" showInputMessage="1" showErrorMessage="1" sqref="M18:M36" xr:uid="{9ED9FBD9-2204-4E35-B3D1-08E2551E79F8}">
      <formula1>"',API sand,API clay"</formula1>
    </dataValidation>
    <dataValidation type="list" showInputMessage="1" showErrorMessage="1" sqref="M6:M17" xr:uid="{28E81339-958B-4A4B-B06D-1D38E47BAC71}">
      <formula1>"Zero soil,API sand,API clay"</formula1>
    </dataValidation>
    <dataValidation type="list" showInputMessage="1" showErrorMessage="1" sqref="L6:L255" xr:uid="{A32B74C9-A150-490F-A5E1-EE639E1BEA05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32D4-7481-45DC-9370-756C72A538AF}">
  <dimension ref="A1:AO255"/>
  <sheetViews>
    <sheetView zoomScaleNormal="100" workbookViewId="0">
      <selection activeCell="F18" sqref="F1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0"/>
      <c r="R3" s="86"/>
      <c r="S3" s="86"/>
      <c r="T3" s="70"/>
      <c r="U3" s="86"/>
      <c r="V3" s="86"/>
      <c r="W3" s="70"/>
      <c r="X3" s="71" t="s">
        <v>106</v>
      </c>
      <c r="Y3" s="70"/>
      <c r="Z3" s="70"/>
      <c r="AA3" s="70"/>
      <c r="AB3" s="70"/>
      <c r="AC3" s="71" t="s">
        <v>107</v>
      </c>
      <c r="AD3" s="39"/>
      <c r="AE3" s="39"/>
      <c r="AF3" s="39"/>
      <c r="AG3" s="39"/>
      <c r="AH3" s="39"/>
      <c r="AI3" s="39"/>
      <c r="AJ3" s="70"/>
      <c r="AK3" s="70"/>
      <c r="AL3" s="70"/>
      <c r="AM3" s="70"/>
      <c r="AN3" s="70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80.999999999999972</v>
      </c>
      <c r="AA6" s="53">
        <v>1</v>
      </c>
      <c r="AB6" s="50">
        <f t="shared" ref="AB6:AB17" si="1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>Q8-5</f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95.999999999999972</v>
      </c>
      <c r="AA8" s="53">
        <v>1</v>
      </c>
      <c r="AB8" s="50">
        <f t="shared" si="1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ref="R14:R15" si="5">Q14-5</f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103.59999999999997</v>
      </c>
      <c r="AA14" s="53">
        <v>1</v>
      </c>
      <c r="AB14" s="50">
        <f t="shared" si="1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5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107.39999999999996</v>
      </c>
      <c r="AA15" s="53">
        <v>1</v>
      </c>
      <c r="AB15" s="50">
        <f t="shared" si="1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ref="R16:R17" si="6">Q16-5</f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103.59999999999997</v>
      </c>
      <c r="AA16" s="53">
        <v>1</v>
      </c>
      <c r="AB16" s="50">
        <f t="shared" si="1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6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0.09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 t="shared" ref="AF41:AF44" si="7">AF40+3.8</f>
        <v>55.599999999999994</v>
      </c>
      <c r="AG41" s="33">
        <f t="shared" ref="AG41:AG43" si="8">AG40+200</f>
        <v>2300</v>
      </c>
      <c r="AH41" s="33">
        <f t="shared" ref="AH41:AH44" si="9">AH40+0.8</f>
        <v>9.6000000000000014</v>
      </c>
    </row>
    <row r="42" spans="12:40" x14ac:dyDescent="0.25">
      <c r="L42" s="48"/>
      <c r="AE42" s="33">
        <v>18</v>
      </c>
      <c r="AF42" s="33">
        <f t="shared" si="7"/>
        <v>59.399999999999991</v>
      </c>
      <c r="AG42" s="33">
        <f t="shared" si="8"/>
        <v>2500</v>
      </c>
      <c r="AH42" s="33">
        <f t="shared" si="9"/>
        <v>10.400000000000002</v>
      </c>
    </row>
    <row r="43" spans="12:40" x14ac:dyDescent="0.25">
      <c r="L43" s="48"/>
      <c r="AE43" s="33">
        <v>19</v>
      </c>
      <c r="AF43" s="33">
        <f t="shared" si="7"/>
        <v>63.199999999999989</v>
      </c>
      <c r="AG43" s="33">
        <f t="shared" si="8"/>
        <v>2700</v>
      </c>
      <c r="AH43" s="33">
        <f t="shared" si="9"/>
        <v>11.200000000000003</v>
      </c>
    </row>
    <row r="44" spans="12:40" x14ac:dyDescent="0.25">
      <c r="L44" s="48"/>
      <c r="AE44" s="33">
        <v>20</v>
      </c>
      <c r="AF44" s="33">
        <f t="shared" si="7"/>
        <v>66.999999999999986</v>
      </c>
      <c r="AG44" s="33">
        <f>AG43+200</f>
        <v>2900</v>
      </c>
      <c r="AH44" s="33">
        <f t="shared" si="9"/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 t="shared" ref="AF46:AF49" si="10">AF45+2.8</f>
        <v>72.59999999999998</v>
      </c>
      <c r="AG46" s="33">
        <f t="shared" ref="AG46:AG48" si="11">AG45+380</f>
        <v>3660</v>
      </c>
      <c r="AH46" s="33">
        <f t="shared" ref="AH46:AH49" si="12">AH45+1.6</f>
        <v>15.200000000000003</v>
      </c>
    </row>
    <row r="47" spans="12:40" x14ac:dyDescent="0.25">
      <c r="L47" s="48"/>
      <c r="AE47" s="33">
        <v>23</v>
      </c>
      <c r="AF47" s="33">
        <f t="shared" si="10"/>
        <v>75.399999999999977</v>
      </c>
      <c r="AG47" s="33">
        <f t="shared" si="11"/>
        <v>4040</v>
      </c>
      <c r="AH47" s="33">
        <f t="shared" si="12"/>
        <v>16.800000000000004</v>
      </c>
    </row>
    <row r="48" spans="12:40" x14ac:dyDescent="0.25">
      <c r="L48" s="48"/>
      <c r="AE48" s="33">
        <v>24</v>
      </c>
      <c r="AF48" s="33">
        <f t="shared" si="10"/>
        <v>78.199999999999974</v>
      </c>
      <c r="AG48" s="33">
        <f t="shared" si="11"/>
        <v>4420</v>
      </c>
      <c r="AH48" s="33">
        <f t="shared" si="12"/>
        <v>18.400000000000006</v>
      </c>
    </row>
    <row r="49" spans="12:34" x14ac:dyDescent="0.25">
      <c r="L49" s="48"/>
      <c r="AE49" s="33">
        <v>25</v>
      </c>
      <c r="AF49" s="33">
        <f t="shared" si="10"/>
        <v>80.999999999999972</v>
      </c>
      <c r="AG49" s="33">
        <v>4800</v>
      </c>
      <c r="AH49" s="33">
        <f t="shared" si="12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3">AF50+3</f>
        <v>86.999999999999972</v>
      </c>
      <c r="AG51" s="33">
        <f t="shared" ref="AG51:AG54" si="14">AG50+960</f>
        <v>6720</v>
      </c>
      <c r="AH51" s="33">
        <f t="shared" ref="AH51:AH54" si="15">AH50+4</f>
        <v>28.000000000000007</v>
      </c>
    </row>
    <row r="52" spans="12:34" x14ac:dyDescent="0.25">
      <c r="L52" s="48"/>
      <c r="AE52" s="33">
        <v>28</v>
      </c>
      <c r="AF52" s="33">
        <f t="shared" si="13"/>
        <v>89.999999999999972</v>
      </c>
      <c r="AG52" s="33">
        <f t="shared" si="14"/>
        <v>7680</v>
      </c>
      <c r="AH52" s="33">
        <f t="shared" si="15"/>
        <v>32.000000000000007</v>
      </c>
    </row>
    <row r="53" spans="12:34" x14ac:dyDescent="0.25">
      <c r="L53" s="48"/>
      <c r="AE53" s="33">
        <v>29</v>
      </c>
      <c r="AF53" s="33">
        <f t="shared" si="13"/>
        <v>92.999999999999972</v>
      </c>
      <c r="AG53" s="33">
        <f t="shared" si="14"/>
        <v>8640</v>
      </c>
      <c r="AH53" s="33">
        <f t="shared" si="15"/>
        <v>36.000000000000007</v>
      </c>
    </row>
    <row r="54" spans="12:34" x14ac:dyDescent="0.25">
      <c r="L54" s="48"/>
      <c r="AE54" s="33">
        <v>30</v>
      </c>
      <c r="AF54" s="33">
        <f t="shared" si="13"/>
        <v>95.999999999999972</v>
      </c>
      <c r="AG54" s="33">
        <f t="shared" si="14"/>
        <v>9600</v>
      </c>
      <c r="AH54" s="33">
        <f t="shared" si="15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6">AF55+3.8</f>
        <v>103.59999999999997</v>
      </c>
      <c r="AG56" s="33">
        <f t="shared" ref="AG56:AG59" si="17">AG55+480</f>
        <v>10560</v>
      </c>
      <c r="AH56" s="33">
        <f t="shared" ref="AH56:AH59" si="18">AH55+2</f>
        <v>44.000000000000007</v>
      </c>
    </row>
    <row r="57" spans="12:34" x14ac:dyDescent="0.25">
      <c r="L57" s="48"/>
      <c r="AE57" s="33">
        <v>33</v>
      </c>
      <c r="AF57" s="33">
        <f t="shared" si="16"/>
        <v>107.39999999999996</v>
      </c>
      <c r="AG57" s="33">
        <f t="shared" si="17"/>
        <v>11040</v>
      </c>
      <c r="AH57" s="33">
        <f t="shared" si="18"/>
        <v>46.000000000000007</v>
      </c>
    </row>
    <row r="58" spans="12:34" x14ac:dyDescent="0.25">
      <c r="L58" s="48"/>
      <c r="AE58" s="33">
        <v>34</v>
      </c>
      <c r="AF58" s="33">
        <f t="shared" si="16"/>
        <v>111.19999999999996</v>
      </c>
      <c r="AG58" s="33">
        <f t="shared" si="17"/>
        <v>11520</v>
      </c>
      <c r="AH58" s="33">
        <f t="shared" si="18"/>
        <v>48.000000000000007</v>
      </c>
    </row>
    <row r="59" spans="12:34" x14ac:dyDescent="0.25">
      <c r="L59" s="48"/>
      <c r="AE59" s="33">
        <v>35</v>
      </c>
      <c r="AF59" s="33">
        <f t="shared" si="16"/>
        <v>114.99999999999996</v>
      </c>
      <c r="AG59" s="33">
        <f t="shared" si="17"/>
        <v>12000</v>
      </c>
      <c r="AH59" s="33">
        <f t="shared" si="18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1505" priority="432">
      <formula>$L6="API sand"</formula>
    </cfRule>
  </conditionalFormatting>
  <conditionalFormatting sqref="AK6:AL9 R18:S20 R29:S36 S21:S28 AD21:AD28 AB18:AB35">
    <cfRule type="expression" dxfId="1504" priority="431">
      <formula>$M6="API sand"</formula>
    </cfRule>
  </conditionalFormatting>
  <conditionalFormatting sqref="AK6:AL9 R18:T20 R29:T36 S21:T28 AD21:AD28 AB18:AB35">
    <cfRule type="expression" dxfId="1503" priority="430">
      <formula>$M6="API clay"</formula>
    </cfRule>
  </conditionalFormatting>
  <conditionalFormatting sqref="AM6:AN9 U18:W36">
    <cfRule type="expression" dxfId="1502" priority="427">
      <formula>$L6="Stiff clay w/o free water"</formula>
    </cfRule>
    <cfRule type="expression" dxfId="1501" priority="429">
      <formula>$L6="API clay"</formula>
    </cfRule>
  </conditionalFormatting>
  <conditionalFormatting sqref="AM6:AN9 U18:Y36">
    <cfRule type="expression" dxfId="1500" priority="428">
      <formula>$L6="Kirsch soft clay"</formula>
    </cfRule>
  </conditionalFormatting>
  <conditionalFormatting sqref="AM6:AN9 U18:Y36">
    <cfRule type="expression" dxfId="1499" priority="426">
      <formula>$L6="Kirsch stiff clay"</formula>
    </cfRule>
  </conditionalFormatting>
  <conditionalFormatting sqref="AM6:AN9">
    <cfRule type="expression" dxfId="1498" priority="425">
      <formula>$L6="Kirsch sand"</formula>
    </cfRule>
  </conditionalFormatting>
  <conditionalFormatting sqref="AM6:AN9 AC18:AI18 AC19:AD19 AI19">
    <cfRule type="expression" dxfId="1497" priority="424">
      <formula>$L6="Modified Weak rock"</formula>
    </cfRule>
  </conditionalFormatting>
  <conditionalFormatting sqref="AM6:AN9 U18:V36">
    <cfRule type="expression" dxfId="1496" priority="423">
      <formula>$L6="Reese stiff clay"</formula>
    </cfRule>
  </conditionalFormatting>
  <conditionalFormatting sqref="N18:N36 Q18:Q36 AM18:AN36">
    <cfRule type="expression" dxfId="1495" priority="422">
      <formula>$L18="API sand"</formula>
    </cfRule>
  </conditionalFormatting>
  <conditionalFormatting sqref="N18:N36 Z18:Z36 AB36 AJ18:AL36">
    <cfRule type="expression" dxfId="1494" priority="421">
      <formula>$M18="API sand"</formula>
    </cfRule>
  </conditionalFormatting>
  <conditionalFormatting sqref="Z36:AB36 AK18:AL36 N18:N36 Z18:AA35">
    <cfRule type="expression" dxfId="1493" priority="420">
      <formula>$M18="API clay"</formula>
    </cfRule>
  </conditionalFormatting>
  <conditionalFormatting sqref="N18:P18 AM18:AN36 N29:P36 N19:N28 P19:P28">
    <cfRule type="expression" dxfId="1492" priority="417">
      <formula>$L18="Stiff clay w/o free water"</formula>
    </cfRule>
    <cfRule type="expression" dxfId="1491" priority="419">
      <formula>$L18="API clay"</formula>
    </cfRule>
  </conditionalFormatting>
  <conditionalFormatting sqref="N18:P18 AM18:AN36 N29:P36 N19:N28 P19:P28">
    <cfRule type="expression" dxfId="1490" priority="418">
      <formula>$L18="Kirsch soft clay"</formula>
    </cfRule>
  </conditionalFormatting>
  <conditionalFormatting sqref="N18:P18 AM18:AN36 N29:P36 N19:N28 P19:P28">
    <cfRule type="expression" dxfId="1489" priority="416">
      <formula>$L18="Kirsch stiff clay"</formula>
    </cfRule>
  </conditionalFormatting>
  <conditionalFormatting sqref="N18:N36 Q18:Q36 X18:Y36 AM18:AN36">
    <cfRule type="expression" dxfId="1488" priority="415">
      <formula>$L18="Kirsch sand"</formula>
    </cfRule>
  </conditionalFormatting>
  <conditionalFormatting sqref="N18:N36 AM18:AN36 AC20:AD36 AI20:AI36">
    <cfRule type="expression" dxfId="1487" priority="414">
      <formula>$L18="Modified Weak rock"</formula>
    </cfRule>
  </conditionalFormatting>
  <conditionalFormatting sqref="N18:P18 AM18:AN36 N29:P36 N19:N28 P19:P28">
    <cfRule type="expression" dxfId="1486" priority="413">
      <formula>$L18="Reese stiff clay"</formula>
    </cfRule>
  </conditionalFormatting>
  <conditionalFormatting sqref="AM6:AN9">
    <cfRule type="expression" dxfId="1485" priority="412">
      <formula>$L6="PISA clay"</formula>
    </cfRule>
  </conditionalFormatting>
  <conditionalFormatting sqref="AM6:AN9">
    <cfRule type="expression" dxfId="1484" priority="411">
      <formula>$L6="PISA sand"</formula>
    </cfRule>
  </conditionalFormatting>
  <conditionalFormatting sqref="O19:O21">
    <cfRule type="expression" dxfId="1483" priority="400">
      <formula>$L19="API sand"</formula>
    </cfRule>
  </conditionalFormatting>
  <conditionalFormatting sqref="O19:O21">
    <cfRule type="expression" dxfId="1482" priority="399">
      <formula>$L19="Kirsch sand"</formula>
    </cfRule>
  </conditionalFormatting>
  <conditionalFormatting sqref="O22:O28">
    <cfRule type="expression" dxfId="1481" priority="398">
      <formula>$L22="API sand"</formula>
    </cfRule>
  </conditionalFormatting>
  <conditionalFormatting sqref="O22:O28">
    <cfRule type="expression" dxfId="1480" priority="397">
      <formula>$L22="Kirsch sand"</formula>
    </cfRule>
  </conditionalFormatting>
  <conditionalFormatting sqref="N6:N9 Q6:Q9 S9:T9 W9:Y9">
    <cfRule type="expression" dxfId="1479" priority="396">
      <formula>$L6="API sand"</formula>
    </cfRule>
  </conditionalFormatting>
  <conditionalFormatting sqref="N6:N9">
    <cfRule type="expression" dxfId="1478" priority="395">
      <formula>$M6="API sand"</formula>
    </cfRule>
  </conditionalFormatting>
  <conditionalFormatting sqref="N6:N9">
    <cfRule type="expression" dxfId="1477" priority="394">
      <formula>$M6="API clay"</formula>
    </cfRule>
  </conditionalFormatting>
  <conditionalFormatting sqref="N6:P9">
    <cfRule type="expression" dxfId="1476" priority="391">
      <formula>$L6="Stiff clay w/o free water"</formula>
    </cfRule>
    <cfRule type="expression" dxfId="1475" priority="393">
      <formula>$L6="API clay"</formula>
    </cfRule>
  </conditionalFormatting>
  <conditionalFormatting sqref="N6:P9">
    <cfRule type="expression" dxfId="1474" priority="392">
      <formula>$L6="Kirsch soft clay"</formula>
    </cfRule>
  </conditionalFormatting>
  <conditionalFormatting sqref="N6:P9">
    <cfRule type="expression" dxfId="1473" priority="390">
      <formula>$L6="Kirsch stiff clay"</formula>
    </cfRule>
  </conditionalFormatting>
  <conditionalFormatting sqref="N6:N9 Q6:Q9 S9:T9 W9:Y9">
    <cfRule type="expression" dxfId="1472" priority="389">
      <formula>$L6="Kirsch sand"</formula>
    </cfRule>
  </conditionalFormatting>
  <conditionalFormatting sqref="N6:N9">
    <cfRule type="expression" dxfId="1471" priority="388">
      <formula>$L6="Modified Weak rock"</formula>
    </cfRule>
  </conditionalFormatting>
  <conditionalFormatting sqref="N6:P9">
    <cfRule type="expression" dxfId="1470" priority="387">
      <formula>$L6="Reese stiff clay"</formula>
    </cfRule>
  </conditionalFormatting>
  <conditionalFormatting sqref="N6:P9">
    <cfRule type="expression" dxfId="1469" priority="386">
      <formula>$L6="PISA clay"</formula>
    </cfRule>
  </conditionalFormatting>
  <conditionalFormatting sqref="N6:N9">
    <cfRule type="expression" dxfId="1468" priority="385">
      <formula>$L6="PISA sand"</formula>
    </cfRule>
  </conditionalFormatting>
  <conditionalFormatting sqref="R6:R9 S6:T8 W6:Y8">
    <cfRule type="expression" dxfId="1467" priority="384">
      <formula>$L6="API sand"</formula>
    </cfRule>
  </conditionalFormatting>
  <conditionalFormatting sqref="R6:R9 S6:T8 W6:Y8">
    <cfRule type="expression" dxfId="1466" priority="383">
      <formula>$L6="Kirsch sand"</formula>
    </cfRule>
  </conditionalFormatting>
  <conditionalFormatting sqref="AC6:AI9">
    <cfRule type="expression" dxfId="1465" priority="374">
      <formula>$L6="Stiff clay w/o free water"</formula>
    </cfRule>
    <cfRule type="expression" dxfId="1464" priority="376">
      <formula>$L6="API clay"</formula>
    </cfRule>
  </conditionalFormatting>
  <conditionalFormatting sqref="AC6:AI9">
    <cfRule type="expression" dxfId="1463" priority="375">
      <formula>$L6="Kirsch soft clay"</formula>
    </cfRule>
  </conditionalFormatting>
  <conditionalFormatting sqref="AC6:AI9">
    <cfRule type="expression" dxfId="1462" priority="373">
      <formula>$L6="Kirsch stiff clay"</formula>
    </cfRule>
  </conditionalFormatting>
  <conditionalFormatting sqref="AC6:AI9">
    <cfRule type="expression" dxfId="1461" priority="372">
      <formula>$L6="Reese stiff clay"</formula>
    </cfRule>
  </conditionalFormatting>
  <conditionalFormatting sqref="AC6:AI9">
    <cfRule type="expression" dxfId="1460" priority="371">
      <formula>$L6="PISA clay"</formula>
    </cfRule>
  </conditionalFormatting>
  <conditionalFormatting sqref="AA6:AA9">
    <cfRule type="expression" dxfId="1459" priority="368">
      <formula>$L6="Stiff clay w/o free water"</formula>
    </cfRule>
    <cfRule type="expression" dxfId="1458" priority="370">
      <formula>$L6="API clay"</formula>
    </cfRule>
  </conditionalFormatting>
  <conditionalFormatting sqref="AA6:AA9">
    <cfRule type="expression" dxfId="1457" priority="369">
      <formula>$L6="Kirsch soft clay"</formula>
    </cfRule>
  </conditionalFormatting>
  <conditionalFormatting sqref="AA6:AA9">
    <cfRule type="expression" dxfId="1456" priority="367">
      <formula>$L6="Kirsch stiff clay"</formula>
    </cfRule>
  </conditionalFormatting>
  <conditionalFormatting sqref="AA6:AA9">
    <cfRule type="expression" dxfId="1455" priority="366">
      <formula>$L6="Reese stiff clay"</formula>
    </cfRule>
  </conditionalFormatting>
  <conditionalFormatting sqref="AA6:AA9">
    <cfRule type="expression" dxfId="1454" priority="365">
      <formula>$L6="PISA clay"</formula>
    </cfRule>
  </conditionalFormatting>
  <conditionalFormatting sqref="AM10:AN10">
    <cfRule type="expression" dxfId="1453" priority="312">
      <formula>$L10="API sand"</formula>
    </cfRule>
  </conditionalFormatting>
  <conditionalFormatting sqref="AK10:AL10">
    <cfRule type="expression" dxfId="1452" priority="311">
      <formula>$M10="API sand"</formula>
    </cfRule>
  </conditionalFormatting>
  <conditionalFormatting sqref="AK10:AL10">
    <cfRule type="expression" dxfId="1451" priority="310">
      <formula>$M10="API clay"</formula>
    </cfRule>
  </conditionalFormatting>
  <conditionalFormatting sqref="AM10:AN10">
    <cfRule type="expression" dxfId="1450" priority="307">
      <formula>$L10="Stiff clay w/o free water"</formula>
    </cfRule>
    <cfRule type="expression" dxfId="1449" priority="309">
      <formula>$L10="API clay"</formula>
    </cfRule>
  </conditionalFormatting>
  <conditionalFormatting sqref="AM10:AN10">
    <cfRule type="expression" dxfId="1448" priority="308">
      <formula>$L10="Kirsch soft clay"</formula>
    </cfRule>
  </conditionalFormatting>
  <conditionalFormatting sqref="AM10:AN10">
    <cfRule type="expression" dxfId="1447" priority="306">
      <formula>$L10="Kirsch stiff clay"</formula>
    </cfRule>
  </conditionalFormatting>
  <conditionalFormatting sqref="AM10:AN10">
    <cfRule type="expression" dxfId="1446" priority="305">
      <formula>$L10="Kirsch sand"</formula>
    </cfRule>
  </conditionalFormatting>
  <conditionalFormatting sqref="AM10:AN10">
    <cfRule type="expression" dxfId="1445" priority="304">
      <formula>$L10="Modified Weak rock"</formula>
    </cfRule>
  </conditionalFormatting>
  <conditionalFormatting sqref="AM10:AN10">
    <cfRule type="expression" dxfId="1444" priority="303">
      <formula>$L10="Reese stiff clay"</formula>
    </cfRule>
  </conditionalFormatting>
  <conditionalFormatting sqref="AM10:AN10">
    <cfRule type="expression" dxfId="1443" priority="302">
      <formula>$L10="PISA clay"</formula>
    </cfRule>
  </conditionalFormatting>
  <conditionalFormatting sqref="AM10:AN10">
    <cfRule type="expression" dxfId="1442" priority="301">
      <formula>$L10="PISA sand"</formula>
    </cfRule>
  </conditionalFormatting>
  <conditionalFormatting sqref="N10 Q10 S10:T10 W10 Y10">
    <cfRule type="expression" dxfId="1441" priority="300">
      <formula>$L10="API sand"</formula>
    </cfRule>
  </conditionalFormatting>
  <conditionalFormatting sqref="N10">
    <cfRule type="expression" dxfId="1440" priority="299">
      <formula>$M10="API sand"</formula>
    </cfRule>
  </conditionalFormatting>
  <conditionalFormatting sqref="N10">
    <cfRule type="expression" dxfId="1439" priority="298">
      <formula>$M10="API clay"</formula>
    </cfRule>
  </conditionalFormatting>
  <conditionalFormatting sqref="N10:P10">
    <cfRule type="expression" dxfId="1438" priority="295">
      <formula>$L10="Stiff clay w/o free water"</formula>
    </cfRule>
    <cfRule type="expression" dxfId="1437" priority="297">
      <formula>$L10="API clay"</formula>
    </cfRule>
  </conditionalFormatting>
  <conditionalFormatting sqref="N10:P10">
    <cfRule type="expression" dxfId="1436" priority="296">
      <formula>$L10="Kirsch soft clay"</formula>
    </cfRule>
  </conditionalFormatting>
  <conditionalFormatting sqref="N10:P10">
    <cfRule type="expression" dxfId="1435" priority="294">
      <formula>$L10="Kirsch stiff clay"</formula>
    </cfRule>
  </conditionalFormatting>
  <conditionalFormatting sqref="N10 Q10 S10:T10 W10 Y10">
    <cfRule type="expression" dxfId="1434" priority="293">
      <formula>$L10="Kirsch sand"</formula>
    </cfRule>
  </conditionalFormatting>
  <conditionalFormatting sqref="N10">
    <cfRule type="expression" dxfId="1433" priority="292">
      <formula>$L10="Modified Weak rock"</formula>
    </cfRule>
  </conditionalFormatting>
  <conditionalFormatting sqref="N10:P10">
    <cfRule type="expression" dxfId="1432" priority="291">
      <formula>$L10="Reese stiff clay"</formula>
    </cfRule>
  </conditionalFormatting>
  <conditionalFormatting sqref="N10:P10">
    <cfRule type="expression" dxfId="1431" priority="290">
      <formula>$L10="PISA clay"</formula>
    </cfRule>
  </conditionalFormatting>
  <conditionalFormatting sqref="N10">
    <cfRule type="expression" dxfId="1430" priority="289">
      <formula>$L10="PISA sand"</formula>
    </cfRule>
  </conditionalFormatting>
  <conditionalFormatting sqref="R10">
    <cfRule type="expression" dxfId="1429" priority="288">
      <formula>$L10="API sand"</formula>
    </cfRule>
  </conditionalFormatting>
  <conditionalFormatting sqref="R10">
    <cfRule type="expression" dxfId="1428" priority="287">
      <formula>$L10="Kirsch sand"</formula>
    </cfRule>
  </conditionalFormatting>
  <conditionalFormatting sqref="AD10:AI10">
    <cfRule type="expression" dxfId="1427" priority="284">
      <formula>$L10="Stiff clay w/o free water"</formula>
    </cfRule>
    <cfRule type="expression" dxfId="1426" priority="286">
      <formula>$L10="API clay"</formula>
    </cfRule>
  </conditionalFormatting>
  <conditionalFormatting sqref="AD10:AI10">
    <cfRule type="expression" dxfId="1425" priority="285">
      <formula>$L10="Kirsch soft clay"</formula>
    </cfRule>
  </conditionalFormatting>
  <conditionalFormatting sqref="AD10:AI10">
    <cfRule type="expression" dxfId="1424" priority="283">
      <formula>$L10="Kirsch stiff clay"</formula>
    </cfRule>
  </conditionalFormatting>
  <conditionalFormatting sqref="AD10:AI10">
    <cfRule type="expression" dxfId="1423" priority="282">
      <formula>$L10="Reese stiff clay"</formula>
    </cfRule>
  </conditionalFormatting>
  <conditionalFormatting sqref="AD10:AI10">
    <cfRule type="expression" dxfId="1422" priority="281">
      <formula>$L10="PISA clay"</formula>
    </cfRule>
  </conditionalFormatting>
  <conditionalFormatting sqref="AA10">
    <cfRule type="expression" dxfId="1421" priority="278">
      <formula>$L10="Stiff clay w/o free water"</formula>
    </cfRule>
    <cfRule type="expression" dxfId="1420" priority="280">
      <formula>$L10="API clay"</formula>
    </cfRule>
  </conditionalFormatting>
  <conditionalFormatting sqref="AA10">
    <cfRule type="expression" dxfId="1419" priority="279">
      <formula>$L10="Kirsch soft clay"</formula>
    </cfRule>
  </conditionalFormatting>
  <conditionalFormatting sqref="AA10">
    <cfRule type="expression" dxfId="1418" priority="277">
      <formula>$L10="Kirsch stiff clay"</formula>
    </cfRule>
  </conditionalFormatting>
  <conditionalFormatting sqref="AA10">
    <cfRule type="expression" dxfId="1417" priority="276">
      <formula>$L10="Reese stiff clay"</formula>
    </cfRule>
  </conditionalFormatting>
  <conditionalFormatting sqref="AA10">
    <cfRule type="expression" dxfId="1416" priority="275">
      <formula>$L10="PISA clay"</formula>
    </cfRule>
  </conditionalFormatting>
  <conditionalFormatting sqref="AC10">
    <cfRule type="expression" dxfId="1415" priority="270">
      <formula>$L10="Stiff clay w/o free water"</formula>
    </cfRule>
    <cfRule type="expression" dxfId="1414" priority="272">
      <formula>$L10="API clay"</formula>
    </cfRule>
  </conditionalFormatting>
  <conditionalFormatting sqref="AC10">
    <cfRule type="expression" dxfId="1413" priority="271">
      <formula>$L10="Kirsch soft clay"</formula>
    </cfRule>
  </conditionalFormatting>
  <conditionalFormatting sqref="AC10">
    <cfRule type="expression" dxfId="1412" priority="269">
      <formula>$L10="Kirsch stiff clay"</formula>
    </cfRule>
  </conditionalFormatting>
  <conditionalFormatting sqref="AC10">
    <cfRule type="expression" dxfId="1411" priority="268">
      <formula>$L10="Reese stiff clay"</formula>
    </cfRule>
  </conditionalFormatting>
  <conditionalFormatting sqref="AC10">
    <cfRule type="expression" dxfId="1410" priority="267">
      <formula>$L10="PISA clay"</formula>
    </cfRule>
  </conditionalFormatting>
  <conditionalFormatting sqref="X10">
    <cfRule type="expression" dxfId="1409" priority="266">
      <formula>$L10="API sand"</formula>
    </cfRule>
  </conditionalFormatting>
  <conditionalFormatting sqref="X10">
    <cfRule type="expression" dxfId="1408" priority="265">
      <formula>$L10="Kirsch sand"</formula>
    </cfRule>
  </conditionalFormatting>
  <conditionalFormatting sqref="Z6:Z10">
    <cfRule type="expression" dxfId="1407" priority="254">
      <formula>$L6="API sand"</formula>
    </cfRule>
  </conditionalFormatting>
  <conditionalFormatting sqref="Z6:Z10">
    <cfRule type="expression" dxfId="1406" priority="253">
      <formula>$L6="Kirsch sand"</formula>
    </cfRule>
  </conditionalFormatting>
  <conditionalFormatting sqref="AB6:AB10">
    <cfRule type="expression" dxfId="1405" priority="252">
      <formula>$L6="API sand"</formula>
    </cfRule>
  </conditionalFormatting>
  <conditionalFormatting sqref="AB6:AB10">
    <cfRule type="expression" dxfId="1404" priority="251">
      <formula>$L6="Kirsch sand"</formula>
    </cfRule>
  </conditionalFormatting>
  <conditionalFormatting sqref="AJ6:AJ10">
    <cfRule type="expression" dxfId="1403" priority="250">
      <formula>$L6="API sand"</formula>
    </cfRule>
  </conditionalFormatting>
  <conditionalFormatting sqref="AJ6:AJ10">
    <cfRule type="expression" dxfId="1402" priority="249">
      <formula>$L6="Kirsch sand"</formula>
    </cfRule>
  </conditionalFormatting>
  <conditionalFormatting sqref="AE37:AH37">
    <cfRule type="expression" dxfId="1401" priority="798">
      <formula>$L19="Modified Weak rock"</formula>
    </cfRule>
  </conditionalFormatting>
  <conditionalFormatting sqref="AM11:AN14">
    <cfRule type="expression" dxfId="1400" priority="248">
      <formula>$L11="API sand"</formula>
    </cfRule>
  </conditionalFormatting>
  <conditionalFormatting sqref="AK11:AL14">
    <cfRule type="expression" dxfId="1399" priority="247">
      <formula>$M11="API sand"</formula>
    </cfRule>
  </conditionalFormatting>
  <conditionalFormatting sqref="AK11:AL14">
    <cfRule type="expression" dxfId="1398" priority="246">
      <formula>$M11="API clay"</formula>
    </cfRule>
  </conditionalFormatting>
  <conditionalFormatting sqref="AM11:AN14">
    <cfRule type="expression" dxfId="1397" priority="243">
      <formula>$L11="Stiff clay w/o free water"</formula>
    </cfRule>
    <cfRule type="expression" dxfId="1396" priority="245">
      <formula>$L11="API clay"</formula>
    </cfRule>
  </conditionalFormatting>
  <conditionalFormatting sqref="AM11:AN14">
    <cfRule type="expression" dxfId="1395" priority="244">
      <formula>$L11="Kirsch soft clay"</formula>
    </cfRule>
  </conditionalFormatting>
  <conditionalFormatting sqref="AM11:AN14">
    <cfRule type="expression" dxfId="1394" priority="242">
      <formula>$L11="Kirsch stiff clay"</formula>
    </cfRule>
  </conditionalFormatting>
  <conditionalFormatting sqref="AM11:AN14">
    <cfRule type="expression" dxfId="1393" priority="241">
      <formula>$L11="Kirsch sand"</formula>
    </cfRule>
  </conditionalFormatting>
  <conditionalFormatting sqref="AM11:AN14">
    <cfRule type="expression" dxfId="1392" priority="240">
      <formula>$L11="Modified Weak rock"</formula>
    </cfRule>
  </conditionalFormatting>
  <conditionalFormatting sqref="AM11:AN14">
    <cfRule type="expression" dxfId="1391" priority="239">
      <formula>$L11="Reese stiff clay"</formula>
    </cfRule>
  </conditionalFormatting>
  <conditionalFormatting sqref="AM11:AN14">
    <cfRule type="expression" dxfId="1390" priority="238">
      <formula>$L11="PISA clay"</formula>
    </cfRule>
  </conditionalFormatting>
  <conditionalFormatting sqref="AM11:AN14">
    <cfRule type="expression" dxfId="1389" priority="237">
      <formula>$L11="PISA sand"</formula>
    </cfRule>
  </conditionalFormatting>
  <conditionalFormatting sqref="N11:N14 Q11:Q14 S14:T14 W14:Y14">
    <cfRule type="expression" dxfId="1388" priority="236">
      <formula>$L11="API sand"</formula>
    </cfRule>
  </conditionalFormatting>
  <conditionalFormatting sqref="N11:N14">
    <cfRule type="expression" dxfId="1387" priority="235">
      <formula>$M11="API sand"</formula>
    </cfRule>
  </conditionalFormatting>
  <conditionalFormatting sqref="N11:N14">
    <cfRule type="expression" dxfId="1386" priority="234">
      <formula>$M11="API clay"</formula>
    </cfRule>
  </conditionalFormatting>
  <conditionalFormatting sqref="N11:P14">
    <cfRule type="expression" dxfId="1385" priority="231">
      <formula>$L11="Stiff clay w/o free water"</formula>
    </cfRule>
    <cfRule type="expression" dxfId="1384" priority="233">
      <formula>$L11="API clay"</formula>
    </cfRule>
  </conditionalFormatting>
  <conditionalFormatting sqref="N11:P14">
    <cfRule type="expression" dxfId="1383" priority="232">
      <formula>$L11="Kirsch soft clay"</formula>
    </cfRule>
  </conditionalFormatting>
  <conditionalFormatting sqref="N11:P14">
    <cfRule type="expression" dxfId="1382" priority="230">
      <formula>$L11="Kirsch stiff clay"</formula>
    </cfRule>
  </conditionalFormatting>
  <conditionalFormatting sqref="N11:N14 Q11:Q14 S14:T14 W14:Y14">
    <cfRule type="expression" dxfId="1381" priority="229">
      <formula>$L11="Kirsch sand"</formula>
    </cfRule>
  </conditionalFormatting>
  <conditionalFormatting sqref="N11:N14">
    <cfRule type="expression" dxfId="1380" priority="228">
      <formula>$L11="Modified Weak rock"</formula>
    </cfRule>
  </conditionalFormatting>
  <conditionalFormatting sqref="N11:P14">
    <cfRule type="expression" dxfId="1379" priority="227">
      <formula>$L11="Reese stiff clay"</formula>
    </cfRule>
  </conditionalFormatting>
  <conditionalFormatting sqref="N11:P14">
    <cfRule type="expression" dxfId="1378" priority="226">
      <formula>$L11="PISA clay"</formula>
    </cfRule>
  </conditionalFormatting>
  <conditionalFormatting sqref="N11:N14">
    <cfRule type="expression" dxfId="1377" priority="225">
      <formula>$L11="PISA sand"</formula>
    </cfRule>
  </conditionalFormatting>
  <conditionalFormatting sqref="R11:R14 S11:T13 W11:Y13">
    <cfRule type="expression" dxfId="1376" priority="224">
      <formula>$L11="API sand"</formula>
    </cfRule>
  </conditionalFormatting>
  <conditionalFormatting sqref="R11:R14 S11:T13 W11:Y13">
    <cfRule type="expression" dxfId="1375" priority="223">
      <formula>$L11="Kirsch sand"</formula>
    </cfRule>
  </conditionalFormatting>
  <conditionalFormatting sqref="AC11:AI14">
    <cfRule type="expression" dxfId="1374" priority="220">
      <formula>$L11="Stiff clay w/o free water"</formula>
    </cfRule>
    <cfRule type="expression" dxfId="1373" priority="222">
      <formula>$L11="API clay"</formula>
    </cfRule>
  </conditionalFormatting>
  <conditionalFormatting sqref="AC11:AI14">
    <cfRule type="expression" dxfId="1372" priority="221">
      <formula>$L11="Kirsch soft clay"</formula>
    </cfRule>
  </conditionalFormatting>
  <conditionalFormatting sqref="AC11:AI14">
    <cfRule type="expression" dxfId="1371" priority="219">
      <formula>$L11="Kirsch stiff clay"</formula>
    </cfRule>
  </conditionalFormatting>
  <conditionalFormatting sqref="AC11:AI14">
    <cfRule type="expression" dxfId="1370" priority="218">
      <formula>$L11="Reese stiff clay"</formula>
    </cfRule>
  </conditionalFormatting>
  <conditionalFormatting sqref="AC11:AI14">
    <cfRule type="expression" dxfId="1369" priority="217">
      <formula>$L11="PISA clay"</formula>
    </cfRule>
  </conditionalFormatting>
  <conditionalFormatting sqref="AA11:AA14">
    <cfRule type="expression" dxfId="1368" priority="214">
      <formula>$L11="Stiff clay w/o free water"</formula>
    </cfRule>
    <cfRule type="expression" dxfId="1367" priority="216">
      <formula>$L11="API clay"</formula>
    </cfRule>
  </conditionalFormatting>
  <conditionalFormatting sqref="AA11:AA14">
    <cfRule type="expression" dxfId="1366" priority="215">
      <formula>$L11="Kirsch soft clay"</formula>
    </cfRule>
  </conditionalFormatting>
  <conditionalFormatting sqref="AA11:AA14">
    <cfRule type="expression" dxfId="1365" priority="213">
      <formula>$L11="Kirsch stiff clay"</formula>
    </cfRule>
  </conditionalFormatting>
  <conditionalFormatting sqref="AA11:AA14">
    <cfRule type="expression" dxfId="1364" priority="212">
      <formula>$L11="Reese stiff clay"</formula>
    </cfRule>
  </conditionalFormatting>
  <conditionalFormatting sqref="AA11:AA14">
    <cfRule type="expression" dxfId="1363" priority="211">
      <formula>$L11="PISA clay"</formula>
    </cfRule>
  </conditionalFormatting>
  <conditionalFormatting sqref="AM15:AN15">
    <cfRule type="expression" dxfId="1362" priority="208">
      <formula>$L15="API sand"</formula>
    </cfRule>
  </conditionalFormatting>
  <conditionalFormatting sqref="AK15:AL15">
    <cfRule type="expression" dxfId="1361" priority="207">
      <formula>$M15="API sand"</formula>
    </cfRule>
  </conditionalFormatting>
  <conditionalFormatting sqref="AK15:AL15">
    <cfRule type="expression" dxfId="1360" priority="206">
      <formula>$M15="API clay"</formula>
    </cfRule>
  </conditionalFormatting>
  <conditionalFormatting sqref="AM15:AN15">
    <cfRule type="expression" dxfId="1359" priority="203">
      <formula>$L15="Stiff clay w/o free water"</formula>
    </cfRule>
    <cfRule type="expression" dxfId="1358" priority="205">
      <formula>$L15="API clay"</formula>
    </cfRule>
  </conditionalFormatting>
  <conditionalFormatting sqref="AM15:AN15">
    <cfRule type="expression" dxfId="1357" priority="204">
      <formula>$L15="Kirsch soft clay"</formula>
    </cfRule>
  </conditionalFormatting>
  <conditionalFormatting sqref="AM15:AN15">
    <cfRule type="expression" dxfId="1356" priority="202">
      <formula>$L15="Kirsch stiff clay"</formula>
    </cfRule>
  </conditionalFormatting>
  <conditionalFormatting sqref="AM15:AN15">
    <cfRule type="expression" dxfId="1355" priority="201">
      <formula>$L15="Kirsch sand"</formula>
    </cfRule>
  </conditionalFormatting>
  <conditionalFormatting sqref="AM15:AN15">
    <cfRule type="expression" dxfId="1354" priority="200">
      <formula>$L15="Modified Weak rock"</formula>
    </cfRule>
  </conditionalFormatting>
  <conditionalFormatting sqref="AM15:AN15">
    <cfRule type="expression" dxfId="1353" priority="199">
      <formula>$L15="Reese stiff clay"</formula>
    </cfRule>
  </conditionalFormatting>
  <conditionalFormatting sqref="AM15:AN15">
    <cfRule type="expression" dxfId="1352" priority="198">
      <formula>$L15="PISA clay"</formula>
    </cfRule>
  </conditionalFormatting>
  <conditionalFormatting sqref="AM15:AN15">
    <cfRule type="expression" dxfId="1351" priority="197">
      <formula>$L15="PISA sand"</formula>
    </cfRule>
  </conditionalFormatting>
  <conditionalFormatting sqref="N15 Q15 S15:T15 W15 Y15">
    <cfRule type="expression" dxfId="1350" priority="196">
      <formula>$L15="API sand"</formula>
    </cfRule>
  </conditionalFormatting>
  <conditionalFormatting sqref="N15">
    <cfRule type="expression" dxfId="1349" priority="195">
      <formula>$M15="API sand"</formula>
    </cfRule>
  </conditionalFormatting>
  <conditionalFormatting sqref="N15">
    <cfRule type="expression" dxfId="1348" priority="194">
      <formula>$M15="API clay"</formula>
    </cfRule>
  </conditionalFormatting>
  <conditionalFormatting sqref="N15:P15">
    <cfRule type="expression" dxfId="1347" priority="191">
      <formula>$L15="Stiff clay w/o free water"</formula>
    </cfRule>
    <cfRule type="expression" dxfId="1346" priority="193">
      <formula>$L15="API clay"</formula>
    </cfRule>
  </conditionalFormatting>
  <conditionalFormatting sqref="N15:P15">
    <cfRule type="expression" dxfId="1345" priority="192">
      <formula>$L15="Kirsch soft clay"</formula>
    </cfRule>
  </conditionalFormatting>
  <conditionalFormatting sqref="N15:P15">
    <cfRule type="expression" dxfId="1344" priority="190">
      <formula>$L15="Kirsch stiff clay"</formula>
    </cfRule>
  </conditionalFormatting>
  <conditionalFormatting sqref="N15 Q15 S15:T15 W15 Y15">
    <cfRule type="expression" dxfId="1343" priority="189">
      <formula>$L15="Kirsch sand"</formula>
    </cfRule>
  </conditionalFormatting>
  <conditionalFormatting sqref="N15">
    <cfRule type="expression" dxfId="1342" priority="188">
      <formula>$L15="Modified Weak rock"</formula>
    </cfRule>
  </conditionalFormatting>
  <conditionalFormatting sqref="N15:P15">
    <cfRule type="expression" dxfId="1341" priority="187">
      <formula>$L15="Reese stiff clay"</formula>
    </cfRule>
  </conditionalFormatting>
  <conditionalFormatting sqref="N15:P15">
    <cfRule type="expression" dxfId="1340" priority="186">
      <formula>$L15="PISA clay"</formula>
    </cfRule>
  </conditionalFormatting>
  <conditionalFormatting sqref="N15">
    <cfRule type="expression" dxfId="1339" priority="185">
      <formula>$L15="PISA sand"</formula>
    </cfRule>
  </conditionalFormatting>
  <conditionalFormatting sqref="R15">
    <cfRule type="expression" dxfId="1338" priority="184">
      <formula>$L15="API sand"</formula>
    </cfRule>
  </conditionalFormatting>
  <conditionalFormatting sqref="R15">
    <cfRule type="expression" dxfId="1337" priority="183">
      <formula>$L15="Kirsch sand"</formula>
    </cfRule>
  </conditionalFormatting>
  <conditionalFormatting sqref="AD15:AI15">
    <cfRule type="expression" dxfId="1336" priority="180">
      <formula>$L15="Stiff clay w/o free water"</formula>
    </cfRule>
    <cfRule type="expression" dxfId="1335" priority="182">
      <formula>$L15="API clay"</formula>
    </cfRule>
  </conditionalFormatting>
  <conditionalFormatting sqref="AD15:AI15">
    <cfRule type="expression" dxfId="1334" priority="181">
      <formula>$L15="Kirsch soft clay"</formula>
    </cfRule>
  </conditionalFormatting>
  <conditionalFormatting sqref="AD15:AI15">
    <cfRule type="expression" dxfId="1333" priority="179">
      <formula>$L15="Kirsch stiff clay"</formula>
    </cfRule>
  </conditionalFormatting>
  <conditionalFormatting sqref="AD15:AI15">
    <cfRule type="expression" dxfId="1332" priority="178">
      <formula>$L15="Reese stiff clay"</formula>
    </cfRule>
  </conditionalFormatting>
  <conditionalFormatting sqref="AD15:AI15">
    <cfRule type="expression" dxfId="1331" priority="177">
      <formula>$L15="PISA clay"</formula>
    </cfRule>
  </conditionalFormatting>
  <conditionalFormatting sqref="AA15">
    <cfRule type="expression" dxfId="1330" priority="174">
      <formula>$L15="Stiff clay w/o free water"</formula>
    </cfRule>
    <cfRule type="expression" dxfId="1329" priority="176">
      <formula>$L15="API clay"</formula>
    </cfRule>
  </conditionalFormatting>
  <conditionalFormatting sqref="AA15">
    <cfRule type="expression" dxfId="1328" priority="175">
      <formula>$L15="Kirsch soft clay"</formula>
    </cfRule>
  </conditionalFormatting>
  <conditionalFormatting sqref="AA15">
    <cfRule type="expression" dxfId="1327" priority="173">
      <formula>$L15="Kirsch stiff clay"</formula>
    </cfRule>
  </conditionalFormatting>
  <conditionalFormatting sqref="AA15">
    <cfRule type="expression" dxfId="1326" priority="172">
      <formula>$L15="Reese stiff clay"</formula>
    </cfRule>
  </conditionalFormatting>
  <conditionalFormatting sqref="AA15">
    <cfRule type="expression" dxfId="1325" priority="171">
      <formula>$L15="PISA clay"</formula>
    </cfRule>
  </conditionalFormatting>
  <conditionalFormatting sqref="AC15">
    <cfRule type="expression" dxfId="1324" priority="166">
      <formula>$L15="Stiff clay w/o free water"</formula>
    </cfRule>
    <cfRule type="expression" dxfId="1323" priority="168">
      <formula>$L15="API clay"</formula>
    </cfRule>
  </conditionalFormatting>
  <conditionalFormatting sqref="AC15">
    <cfRule type="expression" dxfId="1322" priority="167">
      <formula>$L15="Kirsch soft clay"</formula>
    </cfRule>
  </conditionalFormatting>
  <conditionalFormatting sqref="AC15">
    <cfRule type="expression" dxfId="1321" priority="165">
      <formula>$L15="Kirsch stiff clay"</formula>
    </cfRule>
  </conditionalFormatting>
  <conditionalFormatting sqref="AC15">
    <cfRule type="expression" dxfId="1320" priority="164">
      <formula>$L15="Reese stiff clay"</formula>
    </cfRule>
  </conditionalFormatting>
  <conditionalFormatting sqref="AC15">
    <cfRule type="expression" dxfId="1319" priority="163">
      <formula>$L15="PISA clay"</formula>
    </cfRule>
  </conditionalFormatting>
  <conditionalFormatting sqref="X15">
    <cfRule type="expression" dxfId="1318" priority="162">
      <formula>$L15="API sand"</formula>
    </cfRule>
  </conditionalFormatting>
  <conditionalFormatting sqref="X15">
    <cfRule type="expression" dxfId="1317" priority="161">
      <formula>$L15="Kirsch sand"</formula>
    </cfRule>
  </conditionalFormatting>
  <conditionalFormatting sqref="Z11:Z15">
    <cfRule type="expression" dxfId="1316" priority="152">
      <formula>$L11="API sand"</formula>
    </cfRule>
  </conditionalFormatting>
  <conditionalFormatting sqref="Z11:Z15">
    <cfRule type="expression" dxfId="1315" priority="151">
      <formula>$L11="Kirsch sand"</formula>
    </cfRule>
  </conditionalFormatting>
  <conditionalFormatting sqref="AB11:AB15">
    <cfRule type="expression" dxfId="1314" priority="150">
      <formula>$L11="API sand"</formula>
    </cfRule>
  </conditionalFormatting>
  <conditionalFormatting sqref="AB11:AB15">
    <cfRule type="expression" dxfId="1313" priority="149">
      <formula>$L11="Kirsch sand"</formula>
    </cfRule>
  </conditionalFormatting>
  <conditionalFormatting sqref="AJ11:AJ15">
    <cfRule type="expression" dxfId="1312" priority="148">
      <formula>$L11="API sand"</formula>
    </cfRule>
  </conditionalFormatting>
  <conditionalFormatting sqref="AJ11:AJ15">
    <cfRule type="expression" dxfId="1311" priority="147">
      <formula>$L11="Kirsch sand"</formula>
    </cfRule>
  </conditionalFormatting>
  <conditionalFormatting sqref="AM16:AN16">
    <cfRule type="expression" dxfId="1310" priority="146">
      <formula>$L16="API sand"</formula>
    </cfRule>
  </conditionalFormatting>
  <conditionalFormatting sqref="AK16:AL16">
    <cfRule type="expression" dxfId="1309" priority="145">
      <formula>$M16="API sand"</formula>
    </cfRule>
  </conditionalFormatting>
  <conditionalFormatting sqref="AK16:AL16">
    <cfRule type="expression" dxfId="1308" priority="144">
      <formula>$M16="API clay"</formula>
    </cfRule>
  </conditionalFormatting>
  <conditionalFormatting sqref="AM16:AN16">
    <cfRule type="expression" dxfId="1307" priority="141">
      <formula>$L16="Stiff clay w/o free water"</formula>
    </cfRule>
    <cfRule type="expression" dxfId="1306" priority="143">
      <formula>$L16="API clay"</formula>
    </cfRule>
  </conditionalFormatting>
  <conditionalFormatting sqref="AM16:AN16">
    <cfRule type="expression" dxfId="1305" priority="142">
      <formula>$L16="Kirsch soft clay"</formula>
    </cfRule>
  </conditionalFormatting>
  <conditionalFormatting sqref="AM16:AN16">
    <cfRule type="expression" dxfId="1304" priority="140">
      <formula>$L16="Kirsch stiff clay"</formula>
    </cfRule>
  </conditionalFormatting>
  <conditionalFormatting sqref="AM16:AN16">
    <cfRule type="expression" dxfId="1303" priority="139">
      <formula>$L16="Kirsch sand"</formula>
    </cfRule>
  </conditionalFormatting>
  <conditionalFormatting sqref="AM16:AN16">
    <cfRule type="expression" dxfId="1302" priority="138">
      <formula>$L16="Modified Weak rock"</formula>
    </cfRule>
  </conditionalFormatting>
  <conditionalFormatting sqref="AM16:AN16">
    <cfRule type="expression" dxfId="1301" priority="137">
      <formula>$L16="Reese stiff clay"</formula>
    </cfRule>
  </conditionalFormatting>
  <conditionalFormatting sqref="AM16:AN16">
    <cfRule type="expression" dxfId="1300" priority="136">
      <formula>$L16="PISA clay"</formula>
    </cfRule>
  </conditionalFormatting>
  <conditionalFormatting sqref="AM16:AN16">
    <cfRule type="expression" dxfId="1299" priority="135">
      <formula>$L16="PISA sand"</formula>
    </cfRule>
  </conditionalFormatting>
  <conditionalFormatting sqref="N16 Q16 S16:T16 W16:Y16">
    <cfRule type="expression" dxfId="1298" priority="134">
      <formula>$L16="API sand"</formula>
    </cfRule>
  </conditionalFormatting>
  <conditionalFormatting sqref="N16">
    <cfRule type="expression" dxfId="1297" priority="133">
      <formula>$M16="API sand"</formula>
    </cfRule>
  </conditionalFormatting>
  <conditionalFormatting sqref="N16">
    <cfRule type="expression" dxfId="1296" priority="132">
      <formula>$M16="API clay"</formula>
    </cfRule>
  </conditionalFormatting>
  <conditionalFormatting sqref="N16:P16">
    <cfRule type="expression" dxfId="1295" priority="129">
      <formula>$L16="Stiff clay w/o free water"</formula>
    </cfRule>
    <cfRule type="expression" dxfId="1294" priority="131">
      <formula>$L16="API clay"</formula>
    </cfRule>
  </conditionalFormatting>
  <conditionalFormatting sqref="N16:P16">
    <cfRule type="expression" dxfId="1293" priority="130">
      <formula>$L16="Kirsch soft clay"</formula>
    </cfRule>
  </conditionalFormatting>
  <conditionalFormatting sqref="N16:P16">
    <cfRule type="expression" dxfId="1292" priority="128">
      <formula>$L16="Kirsch stiff clay"</formula>
    </cfRule>
  </conditionalFormatting>
  <conditionalFormatting sqref="N16 Q16 S16:T16 W16:Y16">
    <cfRule type="expression" dxfId="1291" priority="127">
      <formula>$L16="Kirsch sand"</formula>
    </cfRule>
  </conditionalFormatting>
  <conditionalFormatting sqref="N16">
    <cfRule type="expression" dxfId="1290" priority="126">
      <formula>$L16="Modified Weak rock"</formula>
    </cfRule>
  </conditionalFormatting>
  <conditionalFormatting sqref="N16:P16">
    <cfRule type="expression" dxfId="1289" priority="125">
      <formula>$L16="Reese stiff clay"</formula>
    </cfRule>
  </conditionalFormatting>
  <conditionalFormatting sqref="N16:P16">
    <cfRule type="expression" dxfId="1288" priority="124">
      <formula>$L16="PISA clay"</formula>
    </cfRule>
  </conditionalFormatting>
  <conditionalFormatting sqref="N16">
    <cfRule type="expression" dxfId="1287" priority="123">
      <formula>$L16="PISA sand"</formula>
    </cfRule>
  </conditionalFormatting>
  <conditionalFormatting sqref="R16">
    <cfRule type="expression" dxfId="1286" priority="122">
      <formula>$L16="API sand"</formula>
    </cfRule>
  </conditionalFormatting>
  <conditionalFormatting sqref="R16">
    <cfRule type="expression" dxfId="1285" priority="121">
      <formula>$L16="Kirsch sand"</formula>
    </cfRule>
  </conditionalFormatting>
  <conditionalFormatting sqref="AC16:AI16">
    <cfRule type="expression" dxfId="1284" priority="118">
      <formula>$L16="Stiff clay w/o free water"</formula>
    </cfRule>
    <cfRule type="expression" dxfId="1283" priority="120">
      <formula>$L16="API clay"</formula>
    </cfRule>
  </conditionalFormatting>
  <conditionalFormatting sqref="AC16:AI16">
    <cfRule type="expression" dxfId="1282" priority="119">
      <formula>$L16="Kirsch soft clay"</formula>
    </cfRule>
  </conditionalFormatting>
  <conditionalFormatting sqref="AC16:AI16">
    <cfRule type="expression" dxfId="1281" priority="117">
      <formula>$L16="Kirsch stiff clay"</formula>
    </cfRule>
  </conditionalFormatting>
  <conditionalFormatting sqref="AC16:AI16">
    <cfRule type="expression" dxfId="1280" priority="116">
      <formula>$L16="Reese stiff clay"</formula>
    </cfRule>
  </conditionalFormatting>
  <conditionalFormatting sqref="AC16:AI16">
    <cfRule type="expression" dxfId="1279" priority="115">
      <formula>$L16="PISA clay"</formula>
    </cfRule>
  </conditionalFormatting>
  <conditionalFormatting sqref="AA16">
    <cfRule type="expression" dxfId="1278" priority="112">
      <formula>$L16="Stiff clay w/o free water"</formula>
    </cfRule>
    <cfRule type="expression" dxfId="1277" priority="114">
      <formula>$L16="API clay"</formula>
    </cfRule>
  </conditionalFormatting>
  <conditionalFormatting sqref="AA16">
    <cfRule type="expression" dxfId="1276" priority="113">
      <formula>$L16="Kirsch soft clay"</formula>
    </cfRule>
  </conditionalFormatting>
  <conditionalFormatting sqref="AA16">
    <cfRule type="expression" dxfId="1275" priority="111">
      <formula>$L16="Kirsch stiff clay"</formula>
    </cfRule>
  </conditionalFormatting>
  <conditionalFormatting sqref="AA16">
    <cfRule type="expression" dxfId="1274" priority="110">
      <formula>$L16="Reese stiff clay"</formula>
    </cfRule>
  </conditionalFormatting>
  <conditionalFormatting sqref="AA16">
    <cfRule type="expression" dxfId="1273" priority="109">
      <formula>$L16="PISA clay"</formula>
    </cfRule>
  </conditionalFormatting>
  <conditionalFormatting sqref="AM17:AN17">
    <cfRule type="expression" dxfId="1272" priority="106">
      <formula>$L17="API sand"</formula>
    </cfRule>
  </conditionalFormatting>
  <conditionalFormatting sqref="AK17:AL17">
    <cfRule type="expression" dxfId="1271" priority="105">
      <formula>$M17="API sand"</formula>
    </cfRule>
  </conditionalFormatting>
  <conditionalFormatting sqref="AK17:AL17">
    <cfRule type="expression" dxfId="1270" priority="104">
      <formula>$M17="API clay"</formula>
    </cfRule>
  </conditionalFormatting>
  <conditionalFormatting sqref="AM17:AN17">
    <cfRule type="expression" dxfId="1269" priority="101">
      <formula>$L17="Stiff clay w/o free water"</formula>
    </cfRule>
    <cfRule type="expression" dxfId="1268" priority="103">
      <formula>$L17="API clay"</formula>
    </cfRule>
  </conditionalFormatting>
  <conditionalFormatting sqref="AM17:AN17">
    <cfRule type="expression" dxfId="1267" priority="102">
      <formula>$L17="Kirsch soft clay"</formula>
    </cfRule>
  </conditionalFormatting>
  <conditionalFormatting sqref="AM17:AN17">
    <cfRule type="expression" dxfId="1266" priority="100">
      <formula>$L17="Kirsch stiff clay"</formula>
    </cfRule>
  </conditionalFormatting>
  <conditionalFormatting sqref="AM17:AN17">
    <cfRule type="expression" dxfId="1265" priority="99">
      <formula>$L17="Kirsch sand"</formula>
    </cfRule>
  </conditionalFormatting>
  <conditionalFormatting sqref="AM17:AN17">
    <cfRule type="expression" dxfId="1264" priority="98">
      <formula>$L17="Modified Weak rock"</formula>
    </cfRule>
  </conditionalFormatting>
  <conditionalFormatting sqref="AM17:AN17">
    <cfRule type="expression" dxfId="1263" priority="97">
      <formula>$L17="Reese stiff clay"</formula>
    </cfRule>
  </conditionalFormatting>
  <conditionalFormatting sqref="AM17:AN17">
    <cfRule type="expression" dxfId="1262" priority="96">
      <formula>$L17="PISA clay"</formula>
    </cfRule>
  </conditionalFormatting>
  <conditionalFormatting sqref="AM17:AN17">
    <cfRule type="expression" dxfId="1261" priority="95">
      <formula>$L17="PISA sand"</formula>
    </cfRule>
  </conditionalFormatting>
  <conditionalFormatting sqref="N17 Q17 S17:T17 W17 Y17">
    <cfRule type="expression" dxfId="1260" priority="94">
      <formula>$L17="API sand"</formula>
    </cfRule>
  </conditionalFormatting>
  <conditionalFormatting sqref="N17">
    <cfRule type="expression" dxfId="1259" priority="93">
      <formula>$M17="API sand"</formula>
    </cfRule>
  </conditionalFormatting>
  <conditionalFormatting sqref="N17">
    <cfRule type="expression" dxfId="1258" priority="92">
      <formula>$M17="API clay"</formula>
    </cfRule>
  </conditionalFormatting>
  <conditionalFormatting sqref="N17:P17">
    <cfRule type="expression" dxfId="1257" priority="89">
      <formula>$L17="Stiff clay w/o free water"</formula>
    </cfRule>
    <cfRule type="expression" dxfId="1256" priority="91">
      <formula>$L17="API clay"</formula>
    </cfRule>
  </conditionalFormatting>
  <conditionalFormatting sqref="N17:P17">
    <cfRule type="expression" dxfId="1255" priority="90">
      <formula>$L17="Kirsch soft clay"</formula>
    </cfRule>
  </conditionalFormatting>
  <conditionalFormatting sqref="N17:P17">
    <cfRule type="expression" dxfId="1254" priority="88">
      <formula>$L17="Kirsch stiff clay"</formula>
    </cfRule>
  </conditionalFormatting>
  <conditionalFormatting sqref="N17 Q17 S17:T17 W17 Y17">
    <cfRule type="expression" dxfId="1253" priority="87">
      <formula>$L17="Kirsch sand"</formula>
    </cfRule>
  </conditionalFormatting>
  <conditionalFormatting sqref="N17">
    <cfRule type="expression" dxfId="1252" priority="86">
      <formula>$L17="Modified Weak rock"</formula>
    </cfRule>
  </conditionalFormatting>
  <conditionalFormatting sqref="N17:P17">
    <cfRule type="expression" dxfId="1251" priority="85">
      <formula>$L17="Reese stiff clay"</formula>
    </cfRule>
  </conditionalFormatting>
  <conditionalFormatting sqref="N17:P17">
    <cfRule type="expression" dxfId="1250" priority="84">
      <formula>$L17="PISA clay"</formula>
    </cfRule>
  </conditionalFormatting>
  <conditionalFormatting sqref="N17">
    <cfRule type="expression" dxfId="1249" priority="83">
      <formula>$L17="PISA sand"</formula>
    </cfRule>
  </conditionalFormatting>
  <conditionalFormatting sqref="R17">
    <cfRule type="expression" dxfId="1248" priority="82">
      <formula>$L17="API sand"</formula>
    </cfRule>
  </conditionalFormatting>
  <conditionalFormatting sqref="R17">
    <cfRule type="expression" dxfId="1247" priority="81">
      <formula>$L17="Kirsch sand"</formula>
    </cfRule>
  </conditionalFormatting>
  <conditionalFormatting sqref="AD17:AI17">
    <cfRule type="expression" dxfId="1246" priority="78">
      <formula>$L17="Stiff clay w/o free water"</formula>
    </cfRule>
    <cfRule type="expression" dxfId="1245" priority="80">
      <formula>$L17="API clay"</formula>
    </cfRule>
  </conditionalFormatting>
  <conditionalFormatting sqref="AD17:AI17">
    <cfRule type="expression" dxfId="1244" priority="79">
      <formula>$L17="Kirsch soft clay"</formula>
    </cfRule>
  </conditionalFormatting>
  <conditionalFormatting sqref="AD17:AI17">
    <cfRule type="expression" dxfId="1243" priority="77">
      <formula>$L17="Kirsch stiff clay"</formula>
    </cfRule>
  </conditionalFormatting>
  <conditionalFormatting sqref="AD17:AI17">
    <cfRule type="expression" dxfId="1242" priority="76">
      <formula>$L17="Reese stiff clay"</formula>
    </cfRule>
  </conditionalFormatting>
  <conditionalFormatting sqref="AD17:AI17">
    <cfRule type="expression" dxfId="1241" priority="75">
      <formula>$L17="PISA clay"</formula>
    </cfRule>
  </conditionalFormatting>
  <conditionalFormatting sqref="AA17">
    <cfRule type="expression" dxfId="1240" priority="72">
      <formula>$L17="Stiff clay w/o free water"</formula>
    </cfRule>
    <cfRule type="expression" dxfId="1239" priority="74">
      <formula>$L17="API clay"</formula>
    </cfRule>
  </conditionalFormatting>
  <conditionalFormatting sqref="AA17">
    <cfRule type="expression" dxfId="1238" priority="73">
      <formula>$L17="Kirsch soft clay"</formula>
    </cfRule>
  </conditionalFormatting>
  <conditionalFormatting sqref="AA17">
    <cfRule type="expression" dxfId="1237" priority="71">
      <formula>$L17="Kirsch stiff clay"</formula>
    </cfRule>
  </conditionalFormatting>
  <conditionalFormatting sqref="AA17">
    <cfRule type="expression" dxfId="1236" priority="70">
      <formula>$L17="Reese stiff clay"</formula>
    </cfRule>
  </conditionalFormatting>
  <conditionalFormatting sqref="AA17">
    <cfRule type="expression" dxfId="1235" priority="69">
      <formula>$L17="PISA clay"</formula>
    </cfRule>
  </conditionalFormatting>
  <conditionalFormatting sqref="AC17">
    <cfRule type="expression" dxfId="1234" priority="64">
      <formula>$L17="Stiff clay w/o free water"</formula>
    </cfRule>
    <cfRule type="expression" dxfId="1233" priority="66">
      <formula>$L17="API clay"</formula>
    </cfRule>
  </conditionalFormatting>
  <conditionalFormatting sqref="AC17">
    <cfRule type="expression" dxfId="1232" priority="65">
      <formula>$L17="Kirsch soft clay"</formula>
    </cfRule>
  </conditionalFormatting>
  <conditionalFormatting sqref="AC17">
    <cfRule type="expression" dxfId="1231" priority="63">
      <formula>$L17="Kirsch stiff clay"</formula>
    </cfRule>
  </conditionalFormatting>
  <conditionalFormatting sqref="AC17">
    <cfRule type="expression" dxfId="1230" priority="62">
      <formula>$L17="Reese stiff clay"</formula>
    </cfRule>
  </conditionalFormatting>
  <conditionalFormatting sqref="AC17">
    <cfRule type="expression" dxfId="1229" priority="61">
      <formula>$L17="PISA clay"</formula>
    </cfRule>
  </conditionalFormatting>
  <conditionalFormatting sqref="X17">
    <cfRule type="expression" dxfId="1228" priority="60">
      <formula>$L17="API sand"</formula>
    </cfRule>
  </conditionalFormatting>
  <conditionalFormatting sqref="X17">
    <cfRule type="expression" dxfId="1227" priority="59">
      <formula>$L17="Kirsch sand"</formula>
    </cfRule>
  </conditionalFormatting>
  <conditionalFormatting sqref="Z16:Z17">
    <cfRule type="expression" dxfId="1226" priority="54">
      <formula>$L16="API sand"</formula>
    </cfRule>
  </conditionalFormatting>
  <conditionalFormatting sqref="Z16:Z17">
    <cfRule type="expression" dxfId="1225" priority="53">
      <formula>$L16="Kirsch sand"</formula>
    </cfRule>
  </conditionalFormatting>
  <conditionalFormatting sqref="AB16:AB17">
    <cfRule type="expression" dxfId="1224" priority="52">
      <formula>$L16="API sand"</formula>
    </cfRule>
  </conditionalFormatting>
  <conditionalFormatting sqref="AB16:AB17">
    <cfRule type="expression" dxfId="1223" priority="51">
      <formula>$L16="Kirsch sand"</formula>
    </cfRule>
  </conditionalFormatting>
  <conditionalFormatting sqref="AJ16:AJ17">
    <cfRule type="expression" dxfId="1222" priority="50">
      <formula>$L16="API sand"</formula>
    </cfRule>
  </conditionalFormatting>
  <conditionalFormatting sqref="AJ16:AJ17">
    <cfRule type="expression" dxfId="1221" priority="49">
      <formula>$L16="Kirsch sand"</formula>
    </cfRule>
  </conditionalFormatting>
  <conditionalFormatting sqref="U6:V9">
    <cfRule type="expression" dxfId="1220" priority="46">
      <formula>$L6="Stiff clay w/o free water"</formula>
    </cfRule>
    <cfRule type="expression" dxfId="1219" priority="48">
      <formula>$L6="API clay"</formula>
    </cfRule>
  </conditionalFormatting>
  <conditionalFormatting sqref="U6:V9">
    <cfRule type="expression" dxfId="1218" priority="47">
      <formula>$L6="Kirsch soft clay"</formula>
    </cfRule>
  </conditionalFormatting>
  <conditionalFormatting sqref="U6:V9">
    <cfRule type="expression" dxfId="1217" priority="45">
      <formula>$L6="Kirsch stiff clay"</formula>
    </cfRule>
  </conditionalFormatting>
  <conditionalFormatting sqref="U6:V9">
    <cfRule type="expression" dxfId="1216" priority="44">
      <formula>$L6="Reese stiff clay"</formula>
    </cfRule>
  </conditionalFormatting>
  <conditionalFormatting sqref="U6:V9">
    <cfRule type="expression" dxfId="1215" priority="43">
      <formula>$L6="PISA clay"</formula>
    </cfRule>
  </conditionalFormatting>
  <conditionalFormatting sqref="U10:V10">
    <cfRule type="expression" dxfId="1214" priority="40">
      <formula>$L10="Stiff clay w/o free water"</formula>
    </cfRule>
    <cfRule type="expression" dxfId="1213" priority="42">
      <formula>$L10="API clay"</formula>
    </cfRule>
  </conditionalFormatting>
  <conditionalFormatting sqref="U10:V10">
    <cfRule type="expression" dxfId="1212" priority="41">
      <formula>$L10="Kirsch soft clay"</formula>
    </cfRule>
  </conditionalFormatting>
  <conditionalFormatting sqref="U10:V10">
    <cfRule type="expression" dxfId="1211" priority="39">
      <formula>$L10="Kirsch stiff clay"</formula>
    </cfRule>
  </conditionalFormatting>
  <conditionalFormatting sqref="U10:V10">
    <cfRule type="expression" dxfId="1210" priority="38">
      <formula>$L10="Reese stiff clay"</formula>
    </cfRule>
  </conditionalFormatting>
  <conditionalFormatting sqref="U10:V10">
    <cfRule type="expression" dxfId="1209" priority="37">
      <formula>$L10="PISA clay"</formula>
    </cfRule>
  </conditionalFormatting>
  <conditionalFormatting sqref="U11:V14">
    <cfRule type="expression" dxfId="1208" priority="34">
      <formula>$L11="Stiff clay w/o free water"</formula>
    </cfRule>
    <cfRule type="expression" dxfId="1207" priority="36">
      <formula>$L11="API clay"</formula>
    </cfRule>
  </conditionalFormatting>
  <conditionalFormatting sqref="U11:V14">
    <cfRule type="expression" dxfId="1206" priority="35">
      <formula>$L11="Kirsch soft clay"</formula>
    </cfRule>
  </conditionalFormatting>
  <conditionalFormatting sqref="U11:V14">
    <cfRule type="expression" dxfId="1205" priority="33">
      <formula>$L11="Kirsch stiff clay"</formula>
    </cfRule>
  </conditionalFormatting>
  <conditionalFormatting sqref="U11:V14">
    <cfRule type="expression" dxfId="1204" priority="32">
      <formula>$L11="Reese stiff clay"</formula>
    </cfRule>
  </conditionalFormatting>
  <conditionalFormatting sqref="U11:V14">
    <cfRule type="expression" dxfId="1203" priority="31">
      <formula>$L11="PISA clay"</formula>
    </cfRule>
  </conditionalFormatting>
  <conditionalFormatting sqref="U15:V15">
    <cfRule type="expression" dxfId="1202" priority="28">
      <formula>$L15="Stiff clay w/o free water"</formula>
    </cfRule>
    <cfRule type="expression" dxfId="1201" priority="30">
      <formula>$L15="API clay"</formula>
    </cfRule>
  </conditionalFormatting>
  <conditionalFormatting sqref="U15:V15">
    <cfRule type="expression" dxfId="1200" priority="29">
      <formula>$L15="Kirsch soft clay"</formula>
    </cfRule>
  </conditionalFormatting>
  <conditionalFormatting sqref="U15:V15">
    <cfRule type="expression" dxfId="1199" priority="27">
      <formula>$L15="Kirsch stiff clay"</formula>
    </cfRule>
  </conditionalFormatting>
  <conditionalFormatting sqref="U15:V15">
    <cfRule type="expression" dxfId="1198" priority="26">
      <formula>$L15="Reese stiff clay"</formula>
    </cfRule>
  </conditionalFormatting>
  <conditionalFormatting sqref="U15:V15">
    <cfRule type="expression" dxfId="1197" priority="25">
      <formula>$L15="PISA clay"</formula>
    </cfRule>
  </conditionalFormatting>
  <conditionalFormatting sqref="U16:V16">
    <cfRule type="expression" dxfId="1196" priority="22">
      <formula>$L16="Stiff clay w/o free water"</formula>
    </cfRule>
    <cfRule type="expression" dxfId="1195" priority="24">
      <formula>$L16="API clay"</formula>
    </cfRule>
  </conditionalFormatting>
  <conditionalFormatting sqref="U16:V16">
    <cfRule type="expression" dxfId="1194" priority="23">
      <formula>$L16="Kirsch soft clay"</formula>
    </cfRule>
  </conditionalFormatting>
  <conditionalFormatting sqref="U16:V16">
    <cfRule type="expression" dxfId="1193" priority="21">
      <formula>$L16="Kirsch stiff clay"</formula>
    </cfRule>
  </conditionalFormatting>
  <conditionalFormatting sqref="U16:V16">
    <cfRule type="expression" dxfId="1192" priority="20">
      <formula>$L16="Reese stiff clay"</formula>
    </cfRule>
  </conditionalFormatting>
  <conditionalFormatting sqref="U16:V16">
    <cfRule type="expression" dxfId="1191" priority="19">
      <formula>$L16="PISA clay"</formula>
    </cfRule>
  </conditionalFormatting>
  <conditionalFormatting sqref="U17:V17">
    <cfRule type="expression" dxfId="1190" priority="16">
      <formula>$L17="Stiff clay w/o free water"</formula>
    </cfRule>
    <cfRule type="expression" dxfId="1189" priority="18">
      <formula>$L17="API clay"</formula>
    </cfRule>
  </conditionalFormatting>
  <conditionalFormatting sqref="U17:V17">
    <cfRule type="expression" dxfId="1188" priority="17">
      <formula>$L17="Kirsch soft clay"</formula>
    </cfRule>
  </conditionalFormatting>
  <conditionalFormatting sqref="U17:V17">
    <cfRule type="expression" dxfId="1187" priority="15">
      <formula>$L17="Kirsch stiff clay"</formula>
    </cfRule>
  </conditionalFormatting>
  <conditionalFormatting sqref="U17:V17">
    <cfRule type="expression" dxfId="1186" priority="14">
      <formula>$L17="Reese stiff clay"</formula>
    </cfRule>
  </conditionalFormatting>
  <conditionalFormatting sqref="U17:V17">
    <cfRule type="expression" dxfId="1185" priority="13">
      <formula>$L17="PISA clay"</formula>
    </cfRule>
  </conditionalFormatting>
  <conditionalFormatting sqref="AO6:AO9">
    <cfRule type="expression" dxfId="1184" priority="12">
      <formula>$L6="API sand"</formula>
    </cfRule>
  </conditionalFormatting>
  <conditionalFormatting sqref="AO6:AO9">
    <cfRule type="expression" dxfId="1183" priority="11">
      <formula>$L6="Kirsch sand"</formula>
    </cfRule>
  </conditionalFormatting>
  <conditionalFormatting sqref="AO10">
    <cfRule type="expression" dxfId="1182" priority="10">
      <formula>$L10="API sand"</formula>
    </cfRule>
  </conditionalFormatting>
  <conditionalFormatting sqref="AO10">
    <cfRule type="expression" dxfId="1181" priority="9">
      <formula>$L10="Kirsch sand"</formula>
    </cfRule>
  </conditionalFormatting>
  <conditionalFormatting sqref="AO11:AO14">
    <cfRule type="expression" dxfId="1180" priority="8">
      <formula>$L11="API sand"</formula>
    </cfRule>
  </conditionalFormatting>
  <conditionalFormatting sqref="AO11:AO14">
    <cfRule type="expression" dxfId="1179" priority="7">
      <formula>$L11="Kirsch sand"</formula>
    </cfRule>
  </conditionalFormatting>
  <conditionalFormatting sqref="AO15">
    <cfRule type="expression" dxfId="1178" priority="6">
      <formula>$L15="API sand"</formula>
    </cfRule>
  </conditionalFormatting>
  <conditionalFormatting sqref="AO15">
    <cfRule type="expression" dxfId="1177" priority="5">
      <formula>$L15="Kirsch sand"</formula>
    </cfRule>
  </conditionalFormatting>
  <conditionalFormatting sqref="AO16">
    <cfRule type="expression" dxfId="1176" priority="4">
      <formula>$L16="API sand"</formula>
    </cfRule>
  </conditionalFormatting>
  <conditionalFormatting sqref="AO16">
    <cfRule type="expression" dxfId="1175" priority="3">
      <formula>$L16="Kirsch sand"</formula>
    </cfRule>
  </conditionalFormatting>
  <conditionalFormatting sqref="AO17">
    <cfRule type="expression" dxfId="1174" priority="2">
      <formula>$L17="API sand"</formula>
    </cfRule>
  </conditionalFormatting>
  <conditionalFormatting sqref="AO17">
    <cfRule type="expression" dxfId="1173" priority="1">
      <formula>$L17="Kirsch sand"</formula>
    </cfRule>
  </conditionalFormatting>
  <dataValidations count="3">
    <dataValidation type="list" showInputMessage="1" showErrorMessage="1" sqref="M18:M36" xr:uid="{12A76174-1018-4F44-8B49-8E634C3D6B00}">
      <formula1>"',API sand,API clay"</formula1>
    </dataValidation>
    <dataValidation type="list" showInputMessage="1" showErrorMessage="1" sqref="M6:M17" xr:uid="{97438BB9-B7B2-4E54-89EF-010752EB7F39}">
      <formula1>"Zero soil,API sand,API clay"</formula1>
    </dataValidation>
    <dataValidation type="list" showInputMessage="1" showErrorMessage="1" sqref="L6:L255" xr:uid="{7FF3D7AC-446B-4F64-94BE-5F697464F16B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30EB-B911-4220-A9B1-9779E6DDDD95}">
  <dimension ref="A1:AO255"/>
  <sheetViews>
    <sheetView zoomScaleNormal="100" workbookViewId="0">
      <selection activeCell="G7" sqref="G7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L0GW01_LB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0"/>
      <c r="R3" s="86"/>
      <c r="S3" s="86"/>
      <c r="T3" s="70"/>
      <c r="U3" s="86"/>
      <c r="V3" s="86"/>
      <c r="W3" s="70"/>
      <c r="X3" s="71" t="s">
        <v>106</v>
      </c>
      <c r="Y3" s="70"/>
      <c r="Z3" s="70"/>
      <c r="AA3" s="70"/>
      <c r="AB3" s="70"/>
      <c r="AC3" s="71" t="s">
        <v>107</v>
      </c>
      <c r="AD3" s="39"/>
      <c r="AE3" s="39"/>
      <c r="AF3" s="39"/>
      <c r="AG3" s="39"/>
      <c r="AH3" s="39"/>
      <c r="AI3" s="39"/>
      <c r="AJ3" s="70"/>
      <c r="AK3" s="70"/>
      <c r="AL3" s="70"/>
      <c r="AM3" s="70"/>
      <c r="AN3" s="70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29</v>
      </c>
      <c r="R6" s="50">
        <f>Q6-5</f>
        <v>24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78.199999999999974</v>
      </c>
      <c r="AA6" s="53">
        <v>1</v>
      </c>
      <c r="AB6" s="50">
        <f t="shared" ref="AB6:AB17" si="1">VLOOKUP(R6,$AE$39:$AG$59,3)</f>
        <v>4420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18.400000000000006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10</v>
      </c>
      <c r="P7" s="51">
        <v>1.1100000000000001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34</v>
      </c>
      <c r="R8" s="50">
        <f>Q8-5</f>
        <v>29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92.999999999999972</v>
      </c>
      <c r="AA8" s="53">
        <v>1</v>
      </c>
      <c r="AB8" s="50">
        <f t="shared" si="1"/>
        <v>8640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36.000000000000007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56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72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86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104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112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36</v>
      </c>
      <c r="R14" s="50">
        <f t="shared" ref="R14:R17" si="5">Q14-5</f>
        <v>31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99.799999999999969</v>
      </c>
      <c r="AA14" s="53">
        <v>1</v>
      </c>
      <c r="AB14" s="50">
        <f t="shared" si="1"/>
        <v>10080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42.000000000000007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37</v>
      </c>
      <c r="R15" s="50">
        <f t="shared" si="5"/>
        <v>32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103.59999999999997</v>
      </c>
      <c r="AA15" s="53">
        <v>1</v>
      </c>
      <c r="AB15" s="50">
        <f t="shared" si="1"/>
        <v>10560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44.000000000000007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36.5</v>
      </c>
      <c r="R16" s="50">
        <f t="shared" si="5"/>
        <v>31.5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99.799999999999969</v>
      </c>
      <c r="AA16" s="53">
        <v>1</v>
      </c>
      <c r="AB16" s="50">
        <f t="shared" si="1"/>
        <v>10080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42.000000000000007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120</v>
      </c>
      <c r="P17" s="51">
        <v>0</v>
      </c>
      <c r="Q17" s="50">
        <v>0</v>
      </c>
      <c r="R17" s="50">
        <f t="shared" si="5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0.09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2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2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2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2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2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1172" priority="332">
      <formula>$L6="API sand"</formula>
    </cfRule>
  </conditionalFormatting>
  <conditionalFormatting sqref="AK6:AL9 R18:S20 R29:S36 S21:S28 AD21:AD28 AB18:AB35">
    <cfRule type="expression" dxfId="1171" priority="331">
      <formula>$M6="API sand"</formula>
    </cfRule>
  </conditionalFormatting>
  <conditionalFormatting sqref="AK6:AL9 R18:T20 R29:T36 S21:T28 AD21:AD28 AB18:AB35">
    <cfRule type="expression" dxfId="1170" priority="330">
      <formula>$M6="API clay"</formula>
    </cfRule>
  </conditionalFormatting>
  <conditionalFormatting sqref="AM6:AN9 U18:W36">
    <cfRule type="expression" dxfId="1169" priority="327">
      <formula>$L6="Stiff clay w/o free water"</formula>
    </cfRule>
    <cfRule type="expression" dxfId="1168" priority="329">
      <formula>$L6="API clay"</formula>
    </cfRule>
  </conditionalFormatting>
  <conditionalFormatting sqref="AM6:AN9 U18:Y36">
    <cfRule type="expression" dxfId="1167" priority="328">
      <formula>$L6="Kirsch soft clay"</formula>
    </cfRule>
  </conditionalFormatting>
  <conditionalFormatting sqref="AM6:AN9 U18:Y36">
    <cfRule type="expression" dxfId="1166" priority="326">
      <formula>$L6="Kirsch stiff clay"</formula>
    </cfRule>
  </conditionalFormatting>
  <conditionalFormatting sqref="AM6:AN9">
    <cfRule type="expression" dxfId="1165" priority="325">
      <formula>$L6="Kirsch sand"</formula>
    </cfRule>
  </conditionalFormatting>
  <conditionalFormatting sqref="AM6:AN9 AC18:AI18 AC19:AD19 AI19">
    <cfRule type="expression" dxfId="1164" priority="324">
      <formula>$L6="Modified Weak rock"</formula>
    </cfRule>
  </conditionalFormatting>
  <conditionalFormatting sqref="AM6:AN9 U18:V36">
    <cfRule type="expression" dxfId="1163" priority="323">
      <formula>$L6="Reese stiff clay"</formula>
    </cfRule>
  </conditionalFormatting>
  <conditionalFormatting sqref="N18:N36 Q18:Q36 AM18:AN36">
    <cfRule type="expression" dxfId="1162" priority="322">
      <formula>$L18="API sand"</formula>
    </cfRule>
  </conditionalFormatting>
  <conditionalFormatting sqref="N18:N36 Z18:Z36 AB36 AJ18:AL36">
    <cfRule type="expression" dxfId="1161" priority="321">
      <formula>$M18="API sand"</formula>
    </cfRule>
  </conditionalFormatting>
  <conditionalFormatting sqref="Z36:AB36 AK18:AL36 N18:N36 Z18:AA35">
    <cfRule type="expression" dxfId="1160" priority="320">
      <formula>$M18="API clay"</formula>
    </cfRule>
  </conditionalFormatting>
  <conditionalFormatting sqref="N18:P18 AM18:AN36 N29:P36 N19:N28 P19:P28">
    <cfRule type="expression" dxfId="1159" priority="317">
      <formula>$L18="Stiff clay w/o free water"</formula>
    </cfRule>
    <cfRule type="expression" dxfId="1158" priority="319">
      <formula>$L18="API clay"</formula>
    </cfRule>
  </conditionalFormatting>
  <conditionalFormatting sqref="N18:P18 AM18:AN36 N29:P36 N19:N28 P19:P28">
    <cfRule type="expression" dxfId="1157" priority="318">
      <formula>$L18="Kirsch soft clay"</formula>
    </cfRule>
  </conditionalFormatting>
  <conditionalFormatting sqref="N18:P18 AM18:AN36 N29:P36 N19:N28 P19:P28">
    <cfRule type="expression" dxfId="1156" priority="316">
      <formula>$L18="Kirsch stiff clay"</formula>
    </cfRule>
  </conditionalFormatting>
  <conditionalFormatting sqref="N18:N36 Q18:Q36 X18:Y36 AM18:AN36">
    <cfRule type="expression" dxfId="1155" priority="315">
      <formula>$L18="Kirsch sand"</formula>
    </cfRule>
  </conditionalFormatting>
  <conditionalFormatting sqref="N18:N36 AM18:AN36 AC20:AD36 AI20:AI36">
    <cfRule type="expression" dxfId="1154" priority="314">
      <formula>$L18="Modified Weak rock"</formula>
    </cfRule>
  </conditionalFormatting>
  <conditionalFormatting sqref="N18:P18 AM18:AN36 N29:P36 N19:N28 P19:P28">
    <cfRule type="expression" dxfId="1153" priority="313">
      <formula>$L18="Reese stiff clay"</formula>
    </cfRule>
  </conditionalFormatting>
  <conditionalFormatting sqref="AM6:AN9">
    <cfRule type="expression" dxfId="1152" priority="312">
      <formula>$L6="PISA clay"</formula>
    </cfRule>
  </conditionalFormatting>
  <conditionalFormatting sqref="AM6:AN9">
    <cfRule type="expression" dxfId="1151" priority="311">
      <formula>$L6="PISA sand"</formula>
    </cfRule>
  </conditionalFormatting>
  <conditionalFormatting sqref="O19:O21">
    <cfRule type="expression" dxfId="1150" priority="310">
      <formula>$L19="API sand"</formula>
    </cfRule>
  </conditionalFormatting>
  <conditionalFormatting sqref="O19:O21">
    <cfRule type="expression" dxfId="1149" priority="309">
      <formula>$L19="Kirsch sand"</formula>
    </cfRule>
  </conditionalFormatting>
  <conditionalFormatting sqref="O22:O28">
    <cfRule type="expression" dxfId="1148" priority="308">
      <formula>$L22="API sand"</formula>
    </cfRule>
  </conditionalFormatting>
  <conditionalFormatting sqref="O22:O28">
    <cfRule type="expression" dxfId="1147" priority="307">
      <formula>$L22="Kirsch sand"</formula>
    </cfRule>
  </conditionalFormatting>
  <conditionalFormatting sqref="N6:N9 Q6:Q9 S9:T9 W9:Y9">
    <cfRule type="expression" dxfId="1146" priority="306">
      <formula>$L6="API sand"</formula>
    </cfRule>
  </conditionalFormatting>
  <conditionalFormatting sqref="N6:N9">
    <cfRule type="expression" dxfId="1145" priority="305">
      <formula>$M6="API sand"</formula>
    </cfRule>
  </conditionalFormatting>
  <conditionalFormatting sqref="N6:N9">
    <cfRule type="expression" dxfId="1144" priority="304">
      <formula>$M6="API clay"</formula>
    </cfRule>
  </conditionalFormatting>
  <conditionalFormatting sqref="N6:P9">
    <cfRule type="expression" dxfId="1143" priority="301">
      <formula>$L6="Stiff clay w/o free water"</formula>
    </cfRule>
    <cfRule type="expression" dxfId="1142" priority="303">
      <formula>$L6="API clay"</formula>
    </cfRule>
  </conditionalFormatting>
  <conditionalFormatting sqref="N6:P9">
    <cfRule type="expression" dxfId="1141" priority="302">
      <formula>$L6="Kirsch soft clay"</formula>
    </cfRule>
  </conditionalFormatting>
  <conditionalFormatting sqref="N6:P9">
    <cfRule type="expression" dxfId="1140" priority="300">
      <formula>$L6="Kirsch stiff clay"</formula>
    </cfRule>
  </conditionalFormatting>
  <conditionalFormatting sqref="N6:N9 Q6:Q9 S9:T9 W9:Y9">
    <cfRule type="expression" dxfId="1139" priority="299">
      <formula>$L6="Kirsch sand"</formula>
    </cfRule>
  </conditionalFormatting>
  <conditionalFormatting sqref="N6:N9">
    <cfRule type="expression" dxfId="1138" priority="298">
      <formula>$L6="Modified Weak rock"</formula>
    </cfRule>
  </conditionalFormatting>
  <conditionalFormatting sqref="N6:P9">
    <cfRule type="expression" dxfId="1137" priority="297">
      <formula>$L6="Reese stiff clay"</formula>
    </cfRule>
  </conditionalFormatting>
  <conditionalFormatting sqref="N6:P9">
    <cfRule type="expression" dxfId="1136" priority="296">
      <formula>$L6="PISA clay"</formula>
    </cfRule>
  </conditionalFormatting>
  <conditionalFormatting sqref="N6:N9">
    <cfRule type="expression" dxfId="1135" priority="295">
      <formula>$L6="PISA sand"</formula>
    </cfRule>
  </conditionalFormatting>
  <conditionalFormatting sqref="R6:R9 S6:T8 W6:Y8">
    <cfRule type="expression" dxfId="1134" priority="294">
      <formula>$L6="API sand"</formula>
    </cfRule>
  </conditionalFormatting>
  <conditionalFormatting sqref="R6:R9 S6:T8 W6:Y8">
    <cfRule type="expression" dxfId="1133" priority="293">
      <formula>$L6="Kirsch sand"</formula>
    </cfRule>
  </conditionalFormatting>
  <conditionalFormatting sqref="AC6:AI9">
    <cfRule type="expression" dxfId="1132" priority="290">
      <formula>$L6="Stiff clay w/o free water"</formula>
    </cfRule>
    <cfRule type="expression" dxfId="1131" priority="292">
      <formula>$L6="API clay"</formula>
    </cfRule>
  </conditionalFormatting>
  <conditionalFormatting sqref="AC6:AI9">
    <cfRule type="expression" dxfId="1130" priority="291">
      <formula>$L6="Kirsch soft clay"</formula>
    </cfRule>
  </conditionalFormatting>
  <conditionalFormatting sqref="AC6:AI9">
    <cfRule type="expression" dxfId="1129" priority="289">
      <formula>$L6="Kirsch stiff clay"</formula>
    </cfRule>
  </conditionalFormatting>
  <conditionalFormatting sqref="AC6:AI9">
    <cfRule type="expression" dxfId="1128" priority="288">
      <formula>$L6="Reese stiff clay"</formula>
    </cfRule>
  </conditionalFormatting>
  <conditionalFormatting sqref="AC6:AI9">
    <cfRule type="expression" dxfId="1127" priority="287">
      <formula>$L6="PISA clay"</formula>
    </cfRule>
  </conditionalFormatting>
  <conditionalFormatting sqref="AA6:AA9">
    <cfRule type="expression" dxfId="1126" priority="284">
      <formula>$L6="Stiff clay w/o free water"</formula>
    </cfRule>
    <cfRule type="expression" dxfId="1125" priority="286">
      <formula>$L6="API clay"</formula>
    </cfRule>
  </conditionalFormatting>
  <conditionalFormatting sqref="AA6:AA9">
    <cfRule type="expression" dxfId="1124" priority="285">
      <formula>$L6="Kirsch soft clay"</formula>
    </cfRule>
  </conditionalFormatting>
  <conditionalFormatting sqref="AA6:AA9">
    <cfRule type="expression" dxfId="1123" priority="283">
      <formula>$L6="Kirsch stiff clay"</formula>
    </cfRule>
  </conditionalFormatting>
  <conditionalFormatting sqref="AA6:AA9">
    <cfRule type="expression" dxfId="1122" priority="282">
      <formula>$L6="Reese stiff clay"</formula>
    </cfRule>
  </conditionalFormatting>
  <conditionalFormatting sqref="AA6:AA9">
    <cfRule type="expression" dxfId="1121" priority="281">
      <formula>$L6="PISA clay"</formula>
    </cfRule>
  </conditionalFormatting>
  <conditionalFormatting sqref="AM10:AN10">
    <cfRule type="expression" dxfId="1120" priority="280">
      <formula>$L10="API sand"</formula>
    </cfRule>
  </conditionalFormatting>
  <conditionalFormatting sqref="AK10:AL10">
    <cfRule type="expression" dxfId="1119" priority="279">
      <formula>$M10="API sand"</formula>
    </cfRule>
  </conditionalFormatting>
  <conditionalFormatting sqref="AK10:AL10">
    <cfRule type="expression" dxfId="1118" priority="278">
      <formula>$M10="API clay"</formula>
    </cfRule>
  </conditionalFormatting>
  <conditionalFormatting sqref="AM10:AN10">
    <cfRule type="expression" dxfId="1117" priority="275">
      <formula>$L10="Stiff clay w/o free water"</formula>
    </cfRule>
    <cfRule type="expression" dxfId="1116" priority="277">
      <formula>$L10="API clay"</formula>
    </cfRule>
  </conditionalFormatting>
  <conditionalFormatting sqref="AM10:AN10">
    <cfRule type="expression" dxfId="1115" priority="276">
      <formula>$L10="Kirsch soft clay"</formula>
    </cfRule>
  </conditionalFormatting>
  <conditionalFormatting sqref="AM10:AN10">
    <cfRule type="expression" dxfId="1114" priority="274">
      <formula>$L10="Kirsch stiff clay"</formula>
    </cfRule>
  </conditionalFormatting>
  <conditionalFormatting sqref="AM10:AN10">
    <cfRule type="expression" dxfId="1113" priority="273">
      <formula>$L10="Kirsch sand"</formula>
    </cfRule>
  </conditionalFormatting>
  <conditionalFormatting sqref="AM10:AN10">
    <cfRule type="expression" dxfId="1112" priority="272">
      <formula>$L10="Modified Weak rock"</formula>
    </cfRule>
  </conditionalFormatting>
  <conditionalFormatting sqref="AM10:AN10">
    <cfRule type="expression" dxfId="1111" priority="271">
      <formula>$L10="Reese stiff clay"</formula>
    </cfRule>
  </conditionalFormatting>
  <conditionalFormatting sqref="AM10:AN10">
    <cfRule type="expression" dxfId="1110" priority="270">
      <formula>$L10="PISA clay"</formula>
    </cfRule>
  </conditionalFormatting>
  <conditionalFormatting sqref="AM10:AN10">
    <cfRule type="expression" dxfId="1109" priority="269">
      <formula>$L10="PISA sand"</formula>
    </cfRule>
  </conditionalFormatting>
  <conditionalFormatting sqref="N10 Q10 S10:T10 W10 Y10">
    <cfRule type="expression" dxfId="1108" priority="268">
      <formula>$L10="API sand"</formula>
    </cfRule>
  </conditionalFormatting>
  <conditionalFormatting sqref="N10">
    <cfRule type="expression" dxfId="1107" priority="267">
      <formula>$M10="API sand"</formula>
    </cfRule>
  </conditionalFormatting>
  <conditionalFormatting sqref="N10">
    <cfRule type="expression" dxfId="1106" priority="266">
      <formula>$M10="API clay"</formula>
    </cfRule>
  </conditionalFormatting>
  <conditionalFormatting sqref="N10:P10">
    <cfRule type="expression" dxfId="1105" priority="263">
      <formula>$L10="Stiff clay w/o free water"</formula>
    </cfRule>
    <cfRule type="expression" dxfId="1104" priority="265">
      <formula>$L10="API clay"</formula>
    </cfRule>
  </conditionalFormatting>
  <conditionalFormatting sqref="N10:P10">
    <cfRule type="expression" dxfId="1103" priority="264">
      <formula>$L10="Kirsch soft clay"</formula>
    </cfRule>
  </conditionalFormatting>
  <conditionalFormatting sqref="N10:P10">
    <cfRule type="expression" dxfId="1102" priority="262">
      <formula>$L10="Kirsch stiff clay"</formula>
    </cfRule>
  </conditionalFormatting>
  <conditionalFormatting sqref="N10 Q10 S10:T10 W10 Y10">
    <cfRule type="expression" dxfId="1101" priority="261">
      <formula>$L10="Kirsch sand"</formula>
    </cfRule>
  </conditionalFormatting>
  <conditionalFormatting sqref="N10">
    <cfRule type="expression" dxfId="1100" priority="260">
      <formula>$L10="Modified Weak rock"</formula>
    </cfRule>
  </conditionalFormatting>
  <conditionalFormatting sqref="N10:P10">
    <cfRule type="expression" dxfId="1099" priority="259">
      <formula>$L10="Reese stiff clay"</formula>
    </cfRule>
  </conditionalFormatting>
  <conditionalFormatting sqref="N10:P10">
    <cfRule type="expression" dxfId="1098" priority="258">
      <formula>$L10="PISA clay"</formula>
    </cfRule>
  </conditionalFormatting>
  <conditionalFormatting sqref="N10">
    <cfRule type="expression" dxfId="1097" priority="257">
      <formula>$L10="PISA sand"</formula>
    </cfRule>
  </conditionalFormatting>
  <conditionalFormatting sqref="R10">
    <cfRule type="expression" dxfId="1096" priority="256">
      <formula>$L10="API sand"</formula>
    </cfRule>
  </conditionalFormatting>
  <conditionalFormatting sqref="R10">
    <cfRule type="expression" dxfId="1095" priority="255">
      <formula>$L10="Kirsch sand"</formula>
    </cfRule>
  </conditionalFormatting>
  <conditionalFormatting sqref="AD10:AI10">
    <cfRule type="expression" dxfId="1094" priority="252">
      <formula>$L10="Stiff clay w/o free water"</formula>
    </cfRule>
    <cfRule type="expression" dxfId="1093" priority="254">
      <formula>$L10="API clay"</formula>
    </cfRule>
  </conditionalFormatting>
  <conditionalFormatting sqref="AD10:AI10">
    <cfRule type="expression" dxfId="1092" priority="253">
      <formula>$L10="Kirsch soft clay"</formula>
    </cfRule>
  </conditionalFormatting>
  <conditionalFormatting sqref="AD10:AI10">
    <cfRule type="expression" dxfId="1091" priority="251">
      <formula>$L10="Kirsch stiff clay"</formula>
    </cfRule>
  </conditionalFormatting>
  <conditionalFormatting sqref="AD10:AI10">
    <cfRule type="expression" dxfId="1090" priority="250">
      <formula>$L10="Reese stiff clay"</formula>
    </cfRule>
  </conditionalFormatting>
  <conditionalFormatting sqref="AD10:AI10">
    <cfRule type="expression" dxfId="1089" priority="249">
      <formula>$L10="PISA clay"</formula>
    </cfRule>
  </conditionalFormatting>
  <conditionalFormatting sqref="AA10">
    <cfRule type="expression" dxfId="1088" priority="246">
      <formula>$L10="Stiff clay w/o free water"</formula>
    </cfRule>
    <cfRule type="expression" dxfId="1087" priority="248">
      <formula>$L10="API clay"</formula>
    </cfRule>
  </conditionalFormatting>
  <conditionalFormatting sqref="AA10">
    <cfRule type="expression" dxfId="1086" priority="247">
      <formula>$L10="Kirsch soft clay"</formula>
    </cfRule>
  </conditionalFormatting>
  <conditionalFormatting sqref="AA10">
    <cfRule type="expression" dxfId="1085" priority="245">
      <formula>$L10="Kirsch stiff clay"</formula>
    </cfRule>
  </conditionalFormatting>
  <conditionalFormatting sqref="AA10">
    <cfRule type="expression" dxfId="1084" priority="244">
      <formula>$L10="Reese stiff clay"</formula>
    </cfRule>
  </conditionalFormatting>
  <conditionalFormatting sqref="AA10">
    <cfRule type="expression" dxfId="1083" priority="243">
      <formula>$L10="PISA clay"</formula>
    </cfRule>
  </conditionalFormatting>
  <conditionalFormatting sqref="AC10">
    <cfRule type="expression" dxfId="1082" priority="240">
      <formula>$L10="Stiff clay w/o free water"</formula>
    </cfRule>
    <cfRule type="expression" dxfId="1081" priority="242">
      <formula>$L10="API clay"</formula>
    </cfRule>
  </conditionalFormatting>
  <conditionalFormatting sqref="AC10">
    <cfRule type="expression" dxfId="1080" priority="241">
      <formula>$L10="Kirsch soft clay"</formula>
    </cfRule>
  </conditionalFormatting>
  <conditionalFormatting sqref="AC10">
    <cfRule type="expression" dxfId="1079" priority="239">
      <formula>$L10="Kirsch stiff clay"</formula>
    </cfRule>
  </conditionalFormatting>
  <conditionalFormatting sqref="AC10">
    <cfRule type="expression" dxfId="1078" priority="238">
      <formula>$L10="Reese stiff clay"</formula>
    </cfRule>
  </conditionalFormatting>
  <conditionalFormatting sqref="AC10">
    <cfRule type="expression" dxfId="1077" priority="237">
      <formula>$L10="PISA clay"</formula>
    </cfRule>
  </conditionalFormatting>
  <conditionalFormatting sqref="X10">
    <cfRule type="expression" dxfId="1076" priority="236">
      <formula>$L10="API sand"</formula>
    </cfRule>
  </conditionalFormatting>
  <conditionalFormatting sqref="X10">
    <cfRule type="expression" dxfId="1075" priority="235">
      <formula>$L10="Kirsch sand"</formula>
    </cfRule>
  </conditionalFormatting>
  <conditionalFormatting sqref="Z6:Z10">
    <cfRule type="expression" dxfId="1074" priority="234">
      <formula>$L6="API sand"</formula>
    </cfRule>
  </conditionalFormatting>
  <conditionalFormatting sqref="Z6:Z10">
    <cfRule type="expression" dxfId="1073" priority="233">
      <formula>$L6="Kirsch sand"</formula>
    </cfRule>
  </conditionalFormatting>
  <conditionalFormatting sqref="AB6:AB10">
    <cfRule type="expression" dxfId="1072" priority="232">
      <formula>$L6="API sand"</formula>
    </cfRule>
  </conditionalFormatting>
  <conditionalFormatting sqref="AB6:AB10">
    <cfRule type="expression" dxfId="1071" priority="231">
      <formula>$L6="Kirsch sand"</formula>
    </cfRule>
  </conditionalFormatting>
  <conditionalFormatting sqref="AJ6:AJ10">
    <cfRule type="expression" dxfId="1070" priority="230">
      <formula>$L6="API sand"</formula>
    </cfRule>
  </conditionalFormatting>
  <conditionalFormatting sqref="AJ6:AJ10">
    <cfRule type="expression" dxfId="1069" priority="229">
      <formula>$L6="Kirsch sand"</formula>
    </cfRule>
  </conditionalFormatting>
  <conditionalFormatting sqref="AE37:AH37">
    <cfRule type="expression" dxfId="1068" priority="333">
      <formula>$L19="Modified Weak rock"</formula>
    </cfRule>
  </conditionalFormatting>
  <conditionalFormatting sqref="AM11:AN14">
    <cfRule type="expression" dxfId="1067" priority="228">
      <formula>$L11="API sand"</formula>
    </cfRule>
  </conditionalFormatting>
  <conditionalFormatting sqref="AK11:AL14">
    <cfRule type="expression" dxfId="1066" priority="227">
      <formula>$M11="API sand"</formula>
    </cfRule>
  </conditionalFormatting>
  <conditionalFormatting sqref="AK11:AL14">
    <cfRule type="expression" dxfId="1065" priority="226">
      <formula>$M11="API clay"</formula>
    </cfRule>
  </conditionalFormatting>
  <conditionalFormatting sqref="AM11:AN14">
    <cfRule type="expression" dxfId="1064" priority="223">
      <formula>$L11="Stiff clay w/o free water"</formula>
    </cfRule>
    <cfRule type="expression" dxfId="1063" priority="225">
      <formula>$L11="API clay"</formula>
    </cfRule>
  </conditionalFormatting>
  <conditionalFormatting sqref="AM11:AN14">
    <cfRule type="expression" dxfId="1062" priority="224">
      <formula>$L11="Kirsch soft clay"</formula>
    </cfRule>
  </conditionalFormatting>
  <conditionalFormatting sqref="AM11:AN14">
    <cfRule type="expression" dxfId="1061" priority="222">
      <formula>$L11="Kirsch stiff clay"</formula>
    </cfRule>
  </conditionalFormatting>
  <conditionalFormatting sqref="AM11:AN14">
    <cfRule type="expression" dxfId="1060" priority="221">
      <formula>$L11="Kirsch sand"</formula>
    </cfRule>
  </conditionalFormatting>
  <conditionalFormatting sqref="AM11:AN14">
    <cfRule type="expression" dxfId="1059" priority="220">
      <formula>$L11="Modified Weak rock"</formula>
    </cfRule>
  </conditionalFormatting>
  <conditionalFormatting sqref="AM11:AN14">
    <cfRule type="expression" dxfId="1058" priority="219">
      <formula>$L11="Reese stiff clay"</formula>
    </cfRule>
  </conditionalFormatting>
  <conditionalFormatting sqref="AM11:AN14">
    <cfRule type="expression" dxfId="1057" priority="218">
      <formula>$L11="PISA clay"</formula>
    </cfRule>
  </conditionalFormatting>
  <conditionalFormatting sqref="AM11:AN14">
    <cfRule type="expression" dxfId="1056" priority="217">
      <formula>$L11="PISA sand"</formula>
    </cfRule>
  </conditionalFormatting>
  <conditionalFormatting sqref="N11:N14 Q11:Q14 S14:T14 W14:Y14">
    <cfRule type="expression" dxfId="1055" priority="216">
      <formula>$L11="API sand"</formula>
    </cfRule>
  </conditionalFormatting>
  <conditionalFormatting sqref="N11:N14">
    <cfRule type="expression" dxfId="1054" priority="215">
      <formula>$M11="API sand"</formula>
    </cfRule>
  </conditionalFormatting>
  <conditionalFormatting sqref="N11:N14">
    <cfRule type="expression" dxfId="1053" priority="214">
      <formula>$M11="API clay"</formula>
    </cfRule>
  </conditionalFormatting>
  <conditionalFormatting sqref="N11:P14">
    <cfRule type="expression" dxfId="1052" priority="211">
      <formula>$L11="Stiff clay w/o free water"</formula>
    </cfRule>
    <cfRule type="expression" dxfId="1051" priority="213">
      <formula>$L11="API clay"</formula>
    </cfRule>
  </conditionalFormatting>
  <conditionalFormatting sqref="N11:P14">
    <cfRule type="expression" dxfId="1050" priority="212">
      <formula>$L11="Kirsch soft clay"</formula>
    </cfRule>
  </conditionalFormatting>
  <conditionalFormatting sqref="N11:P14">
    <cfRule type="expression" dxfId="1049" priority="210">
      <formula>$L11="Kirsch stiff clay"</formula>
    </cfRule>
  </conditionalFormatting>
  <conditionalFormatting sqref="N11:N14 Q11:Q14 S14:T14 W14:Y14">
    <cfRule type="expression" dxfId="1048" priority="209">
      <formula>$L11="Kirsch sand"</formula>
    </cfRule>
  </conditionalFormatting>
  <conditionalFormatting sqref="N11:N14">
    <cfRule type="expression" dxfId="1047" priority="208">
      <formula>$L11="Modified Weak rock"</formula>
    </cfRule>
  </conditionalFormatting>
  <conditionalFormatting sqref="N11:P14">
    <cfRule type="expression" dxfId="1046" priority="207">
      <formula>$L11="Reese stiff clay"</formula>
    </cfRule>
  </conditionalFormatting>
  <conditionalFormatting sqref="N11:P14">
    <cfRule type="expression" dxfId="1045" priority="206">
      <formula>$L11="PISA clay"</formula>
    </cfRule>
  </conditionalFormatting>
  <conditionalFormatting sqref="N11:N14">
    <cfRule type="expression" dxfId="1044" priority="205">
      <formula>$L11="PISA sand"</formula>
    </cfRule>
  </conditionalFormatting>
  <conditionalFormatting sqref="R11:R14 S11:T13 W11:Y13">
    <cfRule type="expression" dxfId="1043" priority="204">
      <formula>$L11="API sand"</formula>
    </cfRule>
  </conditionalFormatting>
  <conditionalFormatting sqref="R11:R14 S11:T13 W11:Y13">
    <cfRule type="expression" dxfId="1042" priority="203">
      <formula>$L11="Kirsch sand"</formula>
    </cfRule>
  </conditionalFormatting>
  <conditionalFormatting sqref="AC11:AI14">
    <cfRule type="expression" dxfId="1041" priority="200">
      <formula>$L11="Stiff clay w/o free water"</formula>
    </cfRule>
    <cfRule type="expression" dxfId="1040" priority="202">
      <formula>$L11="API clay"</formula>
    </cfRule>
  </conditionalFormatting>
  <conditionalFormatting sqref="AC11:AI14">
    <cfRule type="expression" dxfId="1039" priority="201">
      <formula>$L11="Kirsch soft clay"</formula>
    </cfRule>
  </conditionalFormatting>
  <conditionalFormatting sqref="AC11:AI14">
    <cfRule type="expression" dxfId="1038" priority="199">
      <formula>$L11="Kirsch stiff clay"</formula>
    </cfRule>
  </conditionalFormatting>
  <conditionalFormatting sqref="AC11:AI14">
    <cfRule type="expression" dxfId="1037" priority="198">
      <formula>$L11="Reese stiff clay"</formula>
    </cfRule>
  </conditionalFormatting>
  <conditionalFormatting sqref="AC11:AI14">
    <cfRule type="expression" dxfId="1036" priority="197">
      <formula>$L11="PISA clay"</formula>
    </cfRule>
  </conditionalFormatting>
  <conditionalFormatting sqref="AA11:AA14">
    <cfRule type="expression" dxfId="1035" priority="194">
      <formula>$L11="Stiff clay w/o free water"</formula>
    </cfRule>
    <cfRule type="expression" dxfId="1034" priority="196">
      <formula>$L11="API clay"</formula>
    </cfRule>
  </conditionalFormatting>
  <conditionalFormatting sqref="AA11:AA14">
    <cfRule type="expression" dxfId="1033" priority="195">
      <formula>$L11="Kirsch soft clay"</formula>
    </cfRule>
  </conditionalFormatting>
  <conditionalFormatting sqref="AA11:AA14">
    <cfRule type="expression" dxfId="1032" priority="193">
      <formula>$L11="Kirsch stiff clay"</formula>
    </cfRule>
  </conditionalFormatting>
  <conditionalFormatting sqref="AA11:AA14">
    <cfRule type="expression" dxfId="1031" priority="192">
      <formula>$L11="Reese stiff clay"</formula>
    </cfRule>
  </conditionalFormatting>
  <conditionalFormatting sqref="AA11:AA14">
    <cfRule type="expression" dxfId="1030" priority="191">
      <formula>$L11="PISA clay"</formula>
    </cfRule>
  </conditionalFormatting>
  <conditionalFormatting sqref="AM15:AN15">
    <cfRule type="expression" dxfId="1029" priority="190">
      <formula>$L15="API sand"</formula>
    </cfRule>
  </conditionalFormatting>
  <conditionalFormatting sqref="AK15:AL15">
    <cfRule type="expression" dxfId="1028" priority="189">
      <formula>$M15="API sand"</formula>
    </cfRule>
  </conditionalFormatting>
  <conditionalFormatting sqref="AK15:AL15">
    <cfRule type="expression" dxfId="1027" priority="188">
      <formula>$M15="API clay"</formula>
    </cfRule>
  </conditionalFormatting>
  <conditionalFormatting sqref="AM15:AN15">
    <cfRule type="expression" dxfId="1026" priority="185">
      <formula>$L15="Stiff clay w/o free water"</formula>
    </cfRule>
    <cfRule type="expression" dxfId="1025" priority="187">
      <formula>$L15="API clay"</formula>
    </cfRule>
  </conditionalFormatting>
  <conditionalFormatting sqref="AM15:AN15">
    <cfRule type="expression" dxfId="1024" priority="186">
      <formula>$L15="Kirsch soft clay"</formula>
    </cfRule>
  </conditionalFormatting>
  <conditionalFormatting sqref="AM15:AN15">
    <cfRule type="expression" dxfId="1023" priority="184">
      <formula>$L15="Kirsch stiff clay"</formula>
    </cfRule>
  </conditionalFormatting>
  <conditionalFormatting sqref="AM15:AN15">
    <cfRule type="expression" dxfId="1022" priority="183">
      <formula>$L15="Kirsch sand"</formula>
    </cfRule>
  </conditionalFormatting>
  <conditionalFormatting sqref="AM15:AN15">
    <cfRule type="expression" dxfId="1021" priority="182">
      <formula>$L15="Modified Weak rock"</formula>
    </cfRule>
  </conditionalFormatting>
  <conditionalFormatting sqref="AM15:AN15">
    <cfRule type="expression" dxfId="1020" priority="181">
      <formula>$L15="Reese stiff clay"</formula>
    </cfRule>
  </conditionalFormatting>
  <conditionalFormatting sqref="AM15:AN15">
    <cfRule type="expression" dxfId="1019" priority="180">
      <formula>$L15="PISA clay"</formula>
    </cfRule>
  </conditionalFormatting>
  <conditionalFormatting sqref="AM15:AN15">
    <cfRule type="expression" dxfId="1018" priority="179">
      <formula>$L15="PISA sand"</formula>
    </cfRule>
  </conditionalFormatting>
  <conditionalFormatting sqref="N15 Q15 S15:T15 W15 Y15">
    <cfRule type="expression" dxfId="1017" priority="178">
      <formula>$L15="API sand"</formula>
    </cfRule>
  </conditionalFormatting>
  <conditionalFormatting sqref="N15">
    <cfRule type="expression" dxfId="1016" priority="177">
      <formula>$M15="API sand"</formula>
    </cfRule>
  </conditionalFormatting>
  <conditionalFormatting sqref="N15">
    <cfRule type="expression" dxfId="1015" priority="176">
      <formula>$M15="API clay"</formula>
    </cfRule>
  </conditionalFormatting>
  <conditionalFormatting sqref="N15:P15">
    <cfRule type="expression" dxfId="1014" priority="173">
      <formula>$L15="Stiff clay w/o free water"</formula>
    </cfRule>
    <cfRule type="expression" dxfId="1013" priority="175">
      <formula>$L15="API clay"</formula>
    </cfRule>
  </conditionalFormatting>
  <conditionalFormatting sqref="N15:P15">
    <cfRule type="expression" dxfId="1012" priority="174">
      <formula>$L15="Kirsch soft clay"</formula>
    </cfRule>
  </conditionalFormatting>
  <conditionalFormatting sqref="N15:P15">
    <cfRule type="expression" dxfId="1011" priority="172">
      <formula>$L15="Kirsch stiff clay"</formula>
    </cfRule>
  </conditionalFormatting>
  <conditionalFormatting sqref="N15 Q15 S15:T15 W15 Y15">
    <cfRule type="expression" dxfId="1010" priority="171">
      <formula>$L15="Kirsch sand"</formula>
    </cfRule>
  </conditionalFormatting>
  <conditionalFormatting sqref="N15">
    <cfRule type="expression" dxfId="1009" priority="170">
      <formula>$L15="Modified Weak rock"</formula>
    </cfRule>
  </conditionalFormatting>
  <conditionalFormatting sqref="N15:P15">
    <cfRule type="expression" dxfId="1008" priority="169">
      <formula>$L15="Reese stiff clay"</formula>
    </cfRule>
  </conditionalFormatting>
  <conditionalFormatting sqref="N15:P15">
    <cfRule type="expression" dxfId="1007" priority="168">
      <formula>$L15="PISA clay"</formula>
    </cfRule>
  </conditionalFormatting>
  <conditionalFormatting sqref="N15">
    <cfRule type="expression" dxfId="1006" priority="167">
      <formula>$L15="PISA sand"</formula>
    </cfRule>
  </conditionalFormatting>
  <conditionalFormatting sqref="R15">
    <cfRule type="expression" dxfId="1005" priority="166">
      <formula>$L15="API sand"</formula>
    </cfRule>
  </conditionalFormatting>
  <conditionalFormatting sqref="R15">
    <cfRule type="expression" dxfId="1004" priority="165">
      <formula>$L15="Kirsch sand"</formula>
    </cfRule>
  </conditionalFormatting>
  <conditionalFormatting sqref="AD15:AI15">
    <cfRule type="expression" dxfId="1003" priority="162">
      <formula>$L15="Stiff clay w/o free water"</formula>
    </cfRule>
    <cfRule type="expression" dxfId="1002" priority="164">
      <formula>$L15="API clay"</formula>
    </cfRule>
  </conditionalFormatting>
  <conditionalFormatting sqref="AD15:AI15">
    <cfRule type="expression" dxfId="1001" priority="163">
      <formula>$L15="Kirsch soft clay"</formula>
    </cfRule>
  </conditionalFormatting>
  <conditionalFormatting sqref="AD15:AI15">
    <cfRule type="expression" dxfId="1000" priority="161">
      <formula>$L15="Kirsch stiff clay"</formula>
    </cfRule>
  </conditionalFormatting>
  <conditionalFormatting sqref="AD15:AI15">
    <cfRule type="expression" dxfId="999" priority="160">
      <formula>$L15="Reese stiff clay"</formula>
    </cfRule>
  </conditionalFormatting>
  <conditionalFormatting sqref="AD15:AI15">
    <cfRule type="expression" dxfId="998" priority="159">
      <formula>$L15="PISA clay"</formula>
    </cfRule>
  </conditionalFormatting>
  <conditionalFormatting sqref="AA15">
    <cfRule type="expression" dxfId="997" priority="156">
      <formula>$L15="Stiff clay w/o free water"</formula>
    </cfRule>
    <cfRule type="expression" dxfId="996" priority="158">
      <formula>$L15="API clay"</formula>
    </cfRule>
  </conditionalFormatting>
  <conditionalFormatting sqref="AA15">
    <cfRule type="expression" dxfId="995" priority="157">
      <formula>$L15="Kirsch soft clay"</formula>
    </cfRule>
  </conditionalFormatting>
  <conditionalFormatting sqref="AA15">
    <cfRule type="expression" dxfId="994" priority="155">
      <formula>$L15="Kirsch stiff clay"</formula>
    </cfRule>
  </conditionalFormatting>
  <conditionalFormatting sqref="AA15">
    <cfRule type="expression" dxfId="993" priority="154">
      <formula>$L15="Reese stiff clay"</formula>
    </cfRule>
  </conditionalFormatting>
  <conditionalFormatting sqref="AA15">
    <cfRule type="expression" dxfId="992" priority="153">
      <formula>$L15="PISA clay"</formula>
    </cfRule>
  </conditionalFormatting>
  <conditionalFormatting sqref="AC15">
    <cfRule type="expression" dxfId="991" priority="150">
      <formula>$L15="Stiff clay w/o free water"</formula>
    </cfRule>
    <cfRule type="expression" dxfId="990" priority="152">
      <formula>$L15="API clay"</formula>
    </cfRule>
  </conditionalFormatting>
  <conditionalFormatting sqref="AC15">
    <cfRule type="expression" dxfId="989" priority="151">
      <formula>$L15="Kirsch soft clay"</formula>
    </cfRule>
  </conditionalFormatting>
  <conditionalFormatting sqref="AC15">
    <cfRule type="expression" dxfId="988" priority="149">
      <formula>$L15="Kirsch stiff clay"</formula>
    </cfRule>
  </conditionalFormatting>
  <conditionalFormatting sqref="AC15">
    <cfRule type="expression" dxfId="987" priority="148">
      <formula>$L15="Reese stiff clay"</formula>
    </cfRule>
  </conditionalFormatting>
  <conditionalFormatting sqref="AC15">
    <cfRule type="expression" dxfId="986" priority="147">
      <formula>$L15="PISA clay"</formula>
    </cfRule>
  </conditionalFormatting>
  <conditionalFormatting sqref="X15">
    <cfRule type="expression" dxfId="985" priority="146">
      <formula>$L15="API sand"</formula>
    </cfRule>
  </conditionalFormatting>
  <conditionalFormatting sqref="X15">
    <cfRule type="expression" dxfId="984" priority="145">
      <formula>$L15="Kirsch sand"</formula>
    </cfRule>
  </conditionalFormatting>
  <conditionalFormatting sqref="Z11:Z15">
    <cfRule type="expression" dxfId="983" priority="144">
      <formula>$L11="API sand"</formula>
    </cfRule>
  </conditionalFormatting>
  <conditionalFormatting sqref="Z11:Z15">
    <cfRule type="expression" dxfId="982" priority="143">
      <formula>$L11="Kirsch sand"</formula>
    </cfRule>
  </conditionalFormatting>
  <conditionalFormatting sqref="AB11:AB15">
    <cfRule type="expression" dxfId="981" priority="142">
      <formula>$L11="API sand"</formula>
    </cfRule>
  </conditionalFormatting>
  <conditionalFormatting sqref="AB11:AB15">
    <cfRule type="expression" dxfId="980" priority="141">
      <formula>$L11="Kirsch sand"</formula>
    </cfRule>
  </conditionalFormatting>
  <conditionalFormatting sqref="AJ11:AJ15">
    <cfRule type="expression" dxfId="979" priority="140">
      <formula>$L11="API sand"</formula>
    </cfRule>
  </conditionalFormatting>
  <conditionalFormatting sqref="AJ11:AJ15">
    <cfRule type="expression" dxfId="978" priority="139">
      <formula>$L11="Kirsch sand"</formula>
    </cfRule>
  </conditionalFormatting>
  <conditionalFormatting sqref="AM16:AN16">
    <cfRule type="expression" dxfId="977" priority="138">
      <formula>$L16="API sand"</formula>
    </cfRule>
  </conditionalFormatting>
  <conditionalFormatting sqref="AK16:AL16">
    <cfRule type="expression" dxfId="976" priority="137">
      <formula>$M16="API sand"</formula>
    </cfRule>
  </conditionalFormatting>
  <conditionalFormatting sqref="AK16:AL16">
    <cfRule type="expression" dxfId="975" priority="136">
      <formula>$M16="API clay"</formula>
    </cfRule>
  </conditionalFormatting>
  <conditionalFormatting sqref="AM16:AN16">
    <cfRule type="expression" dxfId="974" priority="133">
      <formula>$L16="Stiff clay w/o free water"</formula>
    </cfRule>
    <cfRule type="expression" dxfId="973" priority="135">
      <formula>$L16="API clay"</formula>
    </cfRule>
  </conditionalFormatting>
  <conditionalFormatting sqref="AM16:AN16">
    <cfRule type="expression" dxfId="972" priority="134">
      <formula>$L16="Kirsch soft clay"</formula>
    </cfRule>
  </conditionalFormatting>
  <conditionalFormatting sqref="AM16:AN16">
    <cfRule type="expression" dxfId="971" priority="132">
      <formula>$L16="Kirsch stiff clay"</formula>
    </cfRule>
  </conditionalFormatting>
  <conditionalFormatting sqref="AM16:AN16">
    <cfRule type="expression" dxfId="970" priority="131">
      <formula>$L16="Kirsch sand"</formula>
    </cfRule>
  </conditionalFormatting>
  <conditionalFormatting sqref="AM16:AN16">
    <cfRule type="expression" dxfId="969" priority="130">
      <formula>$L16="Modified Weak rock"</formula>
    </cfRule>
  </conditionalFormatting>
  <conditionalFormatting sqref="AM16:AN16">
    <cfRule type="expression" dxfId="968" priority="129">
      <formula>$L16="Reese stiff clay"</formula>
    </cfRule>
  </conditionalFormatting>
  <conditionalFormatting sqref="AM16:AN16">
    <cfRule type="expression" dxfId="967" priority="128">
      <formula>$L16="PISA clay"</formula>
    </cfRule>
  </conditionalFormatting>
  <conditionalFormatting sqref="AM16:AN16">
    <cfRule type="expression" dxfId="966" priority="127">
      <formula>$L16="PISA sand"</formula>
    </cfRule>
  </conditionalFormatting>
  <conditionalFormatting sqref="N16 Q16 S16:T16 W16:Y16">
    <cfRule type="expression" dxfId="965" priority="126">
      <formula>$L16="API sand"</formula>
    </cfRule>
  </conditionalFormatting>
  <conditionalFormatting sqref="N16">
    <cfRule type="expression" dxfId="964" priority="125">
      <formula>$M16="API sand"</formula>
    </cfRule>
  </conditionalFormatting>
  <conditionalFormatting sqref="N16">
    <cfRule type="expression" dxfId="963" priority="124">
      <formula>$M16="API clay"</formula>
    </cfRule>
  </conditionalFormatting>
  <conditionalFormatting sqref="N16:P16">
    <cfRule type="expression" dxfId="962" priority="121">
      <formula>$L16="Stiff clay w/o free water"</formula>
    </cfRule>
    <cfRule type="expression" dxfId="961" priority="123">
      <formula>$L16="API clay"</formula>
    </cfRule>
  </conditionalFormatting>
  <conditionalFormatting sqref="N16:P16">
    <cfRule type="expression" dxfId="960" priority="122">
      <formula>$L16="Kirsch soft clay"</formula>
    </cfRule>
  </conditionalFormatting>
  <conditionalFormatting sqref="N16:P16">
    <cfRule type="expression" dxfId="959" priority="120">
      <formula>$L16="Kirsch stiff clay"</formula>
    </cfRule>
  </conditionalFormatting>
  <conditionalFormatting sqref="N16 Q16 S16:T16 W16:Y16">
    <cfRule type="expression" dxfId="958" priority="119">
      <formula>$L16="Kirsch sand"</formula>
    </cfRule>
  </conditionalFormatting>
  <conditionalFormatting sqref="N16">
    <cfRule type="expression" dxfId="957" priority="118">
      <formula>$L16="Modified Weak rock"</formula>
    </cfRule>
  </conditionalFormatting>
  <conditionalFormatting sqref="N16:P16">
    <cfRule type="expression" dxfId="956" priority="117">
      <formula>$L16="Reese stiff clay"</formula>
    </cfRule>
  </conditionalFormatting>
  <conditionalFormatting sqref="N16:P16">
    <cfRule type="expression" dxfId="955" priority="116">
      <formula>$L16="PISA clay"</formula>
    </cfRule>
  </conditionalFormatting>
  <conditionalFormatting sqref="N16">
    <cfRule type="expression" dxfId="954" priority="115">
      <formula>$L16="PISA sand"</formula>
    </cfRule>
  </conditionalFormatting>
  <conditionalFormatting sqref="R16">
    <cfRule type="expression" dxfId="953" priority="114">
      <formula>$L16="API sand"</formula>
    </cfRule>
  </conditionalFormatting>
  <conditionalFormatting sqref="R16">
    <cfRule type="expression" dxfId="952" priority="113">
      <formula>$L16="Kirsch sand"</formula>
    </cfRule>
  </conditionalFormatting>
  <conditionalFormatting sqref="AC16:AI16">
    <cfRule type="expression" dxfId="951" priority="110">
      <formula>$L16="Stiff clay w/o free water"</formula>
    </cfRule>
    <cfRule type="expression" dxfId="950" priority="112">
      <formula>$L16="API clay"</formula>
    </cfRule>
  </conditionalFormatting>
  <conditionalFormatting sqref="AC16:AI16">
    <cfRule type="expression" dxfId="949" priority="111">
      <formula>$L16="Kirsch soft clay"</formula>
    </cfRule>
  </conditionalFormatting>
  <conditionalFormatting sqref="AC16:AI16">
    <cfRule type="expression" dxfId="948" priority="109">
      <formula>$L16="Kirsch stiff clay"</formula>
    </cfRule>
  </conditionalFormatting>
  <conditionalFormatting sqref="AC16:AI16">
    <cfRule type="expression" dxfId="947" priority="108">
      <formula>$L16="Reese stiff clay"</formula>
    </cfRule>
  </conditionalFormatting>
  <conditionalFormatting sqref="AC16:AI16">
    <cfRule type="expression" dxfId="946" priority="107">
      <formula>$L16="PISA clay"</formula>
    </cfRule>
  </conditionalFormatting>
  <conditionalFormatting sqref="AA16">
    <cfRule type="expression" dxfId="945" priority="104">
      <formula>$L16="Stiff clay w/o free water"</formula>
    </cfRule>
    <cfRule type="expression" dxfId="944" priority="106">
      <formula>$L16="API clay"</formula>
    </cfRule>
  </conditionalFormatting>
  <conditionalFormatting sqref="AA16">
    <cfRule type="expression" dxfId="943" priority="105">
      <formula>$L16="Kirsch soft clay"</formula>
    </cfRule>
  </conditionalFormatting>
  <conditionalFormatting sqref="AA16">
    <cfRule type="expression" dxfId="942" priority="103">
      <formula>$L16="Kirsch stiff clay"</formula>
    </cfRule>
  </conditionalFormatting>
  <conditionalFormatting sqref="AA16">
    <cfRule type="expression" dxfId="941" priority="102">
      <formula>$L16="Reese stiff clay"</formula>
    </cfRule>
  </conditionalFormatting>
  <conditionalFormatting sqref="AA16">
    <cfRule type="expression" dxfId="940" priority="101">
      <formula>$L16="PISA clay"</formula>
    </cfRule>
  </conditionalFormatting>
  <conditionalFormatting sqref="AM17:AN17">
    <cfRule type="expression" dxfId="939" priority="100">
      <formula>$L17="API sand"</formula>
    </cfRule>
  </conditionalFormatting>
  <conditionalFormatting sqref="AK17:AL17">
    <cfRule type="expression" dxfId="938" priority="99">
      <formula>$M17="API sand"</formula>
    </cfRule>
  </conditionalFormatting>
  <conditionalFormatting sqref="AK17:AL17">
    <cfRule type="expression" dxfId="937" priority="98">
      <formula>$M17="API clay"</formula>
    </cfRule>
  </conditionalFormatting>
  <conditionalFormatting sqref="AM17:AN17">
    <cfRule type="expression" dxfId="936" priority="95">
      <formula>$L17="Stiff clay w/o free water"</formula>
    </cfRule>
    <cfRule type="expression" dxfId="935" priority="97">
      <formula>$L17="API clay"</formula>
    </cfRule>
  </conditionalFormatting>
  <conditionalFormatting sqref="AM17:AN17">
    <cfRule type="expression" dxfId="934" priority="96">
      <formula>$L17="Kirsch soft clay"</formula>
    </cfRule>
  </conditionalFormatting>
  <conditionalFormatting sqref="AM17:AN17">
    <cfRule type="expression" dxfId="933" priority="94">
      <formula>$L17="Kirsch stiff clay"</formula>
    </cfRule>
  </conditionalFormatting>
  <conditionalFormatting sqref="AM17:AN17">
    <cfRule type="expression" dxfId="932" priority="93">
      <formula>$L17="Kirsch sand"</formula>
    </cfRule>
  </conditionalFormatting>
  <conditionalFormatting sqref="AM17:AN17">
    <cfRule type="expression" dxfId="931" priority="92">
      <formula>$L17="Modified Weak rock"</formula>
    </cfRule>
  </conditionalFormatting>
  <conditionalFormatting sqref="AM17:AN17">
    <cfRule type="expression" dxfId="930" priority="91">
      <formula>$L17="Reese stiff clay"</formula>
    </cfRule>
  </conditionalFormatting>
  <conditionalFormatting sqref="AM17:AN17">
    <cfRule type="expression" dxfId="929" priority="90">
      <formula>$L17="PISA clay"</formula>
    </cfRule>
  </conditionalFormatting>
  <conditionalFormatting sqref="AM17:AN17">
    <cfRule type="expression" dxfId="928" priority="89">
      <formula>$L17="PISA sand"</formula>
    </cfRule>
  </conditionalFormatting>
  <conditionalFormatting sqref="N17 Q17 S17:T17 W17 Y17">
    <cfRule type="expression" dxfId="927" priority="88">
      <formula>$L17="API sand"</formula>
    </cfRule>
  </conditionalFormatting>
  <conditionalFormatting sqref="N17">
    <cfRule type="expression" dxfId="926" priority="87">
      <formula>$M17="API sand"</formula>
    </cfRule>
  </conditionalFormatting>
  <conditionalFormatting sqref="N17">
    <cfRule type="expression" dxfId="925" priority="86">
      <formula>$M17="API clay"</formula>
    </cfRule>
  </conditionalFormatting>
  <conditionalFormatting sqref="N17:P17">
    <cfRule type="expression" dxfId="924" priority="83">
      <formula>$L17="Stiff clay w/o free water"</formula>
    </cfRule>
    <cfRule type="expression" dxfId="923" priority="85">
      <formula>$L17="API clay"</formula>
    </cfRule>
  </conditionalFormatting>
  <conditionalFormatting sqref="N17:P17">
    <cfRule type="expression" dxfId="922" priority="84">
      <formula>$L17="Kirsch soft clay"</formula>
    </cfRule>
  </conditionalFormatting>
  <conditionalFormatting sqref="N17:P17">
    <cfRule type="expression" dxfId="921" priority="82">
      <formula>$L17="Kirsch stiff clay"</formula>
    </cfRule>
  </conditionalFormatting>
  <conditionalFormatting sqref="N17 Q17 S17:T17 W17 Y17">
    <cfRule type="expression" dxfId="920" priority="81">
      <formula>$L17="Kirsch sand"</formula>
    </cfRule>
  </conditionalFormatting>
  <conditionalFormatting sqref="N17">
    <cfRule type="expression" dxfId="919" priority="80">
      <formula>$L17="Modified Weak rock"</formula>
    </cfRule>
  </conditionalFormatting>
  <conditionalFormatting sqref="N17:P17">
    <cfRule type="expression" dxfId="918" priority="79">
      <formula>$L17="Reese stiff clay"</formula>
    </cfRule>
  </conditionalFormatting>
  <conditionalFormatting sqref="N17:P17">
    <cfRule type="expression" dxfId="917" priority="78">
      <formula>$L17="PISA clay"</formula>
    </cfRule>
  </conditionalFormatting>
  <conditionalFormatting sqref="N17">
    <cfRule type="expression" dxfId="916" priority="77">
      <formula>$L17="PISA sand"</formula>
    </cfRule>
  </conditionalFormatting>
  <conditionalFormatting sqref="R17">
    <cfRule type="expression" dxfId="915" priority="76">
      <formula>$L17="API sand"</formula>
    </cfRule>
  </conditionalFormatting>
  <conditionalFormatting sqref="R17">
    <cfRule type="expression" dxfId="914" priority="75">
      <formula>$L17="Kirsch sand"</formula>
    </cfRule>
  </conditionalFormatting>
  <conditionalFormatting sqref="AD17:AI17">
    <cfRule type="expression" dxfId="913" priority="72">
      <formula>$L17="Stiff clay w/o free water"</formula>
    </cfRule>
    <cfRule type="expression" dxfId="912" priority="74">
      <formula>$L17="API clay"</formula>
    </cfRule>
  </conditionalFormatting>
  <conditionalFormatting sqref="AD17:AI17">
    <cfRule type="expression" dxfId="911" priority="73">
      <formula>$L17="Kirsch soft clay"</formula>
    </cfRule>
  </conditionalFormatting>
  <conditionalFormatting sqref="AD17:AI17">
    <cfRule type="expression" dxfId="910" priority="71">
      <formula>$L17="Kirsch stiff clay"</formula>
    </cfRule>
  </conditionalFormatting>
  <conditionalFormatting sqref="AD17:AI17">
    <cfRule type="expression" dxfId="909" priority="70">
      <formula>$L17="Reese stiff clay"</formula>
    </cfRule>
  </conditionalFormatting>
  <conditionalFormatting sqref="AD17:AI17">
    <cfRule type="expression" dxfId="908" priority="69">
      <formula>$L17="PISA clay"</formula>
    </cfRule>
  </conditionalFormatting>
  <conditionalFormatting sqref="AA17">
    <cfRule type="expression" dxfId="907" priority="66">
      <formula>$L17="Stiff clay w/o free water"</formula>
    </cfRule>
    <cfRule type="expression" dxfId="906" priority="68">
      <formula>$L17="API clay"</formula>
    </cfRule>
  </conditionalFormatting>
  <conditionalFormatting sqref="AA17">
    <cfRule type="expression" dxfId="905" priority="67">
      <formula>$L17="Kirsch soft clay"</formula>
    </cfRule>
  </conditionalFormatting>
  <conditionalFormatting sqref="AA17">
    <cfRule type="expression" dxfId="904" priority="65">
      <formula>$L17="Kirsch stiff clay"</formula>
    </cfRule>
  </conditionalFormatting>
  <conditionalFormatting sqref="AA17">
    <cfRule type="expression" dxfId="903" priority="64">
      <formula>$L17="Reese stiff clay"</formula>
    </cfRule>
  </conditionalFormatting>
  <conditionalFormatting sqref="AA17">
    <cfRule type="expression" dxfId="902" priority="63">
      <formula>$L17="PISA clay"</formula>
    </cfRule>
  </conditionalFormatting>
  <conditionalFormatting sqref="AC17">
    <cfRule type="expression" dxfId="901" priority="60">
      <formula>$L17="Stiff clay w/o free water"</formula>
    </cfRule>
    <cfRule type="expression" dxfId="900" priority="62">
      <formula>$L17="API clay"</formula>
    </cfRule>
  </conditionalFormatting>
  <conditionalFormatting sqref="AC17">
    <cfRule type="expression" dxfId="899" priority="61">
      <formula>$L17="Kirsch soft clay"</formula>
    </cfRule>
  </conditionalFormatting>
  <conditionalFormatting sqref="AC17">
    <cfRule type="expression" dxfId="898" priority="59">
      <formula>$L17="Kirsch stiff clay"</formula>
    </cfRule>
  </conditionalFormatting>
  <conditionalFormatting sqref="AC17">
    <cfRule type="expression" dxfId="897" priority="58">
      <formula>$L17="Reese stiff clay"</formula>
    </cfRule>
  </conditionalFormatting>
  <conditionalFormatting sqref="AC17">
    <cfRule type="expression" dxfId="896" priority="57">
      <formula>$L17="PISA clay"</formula>
    </cfRule>
  </conditionalFormatting>
  <conditionalFormatting sqref="X17">
    <cfRule type="expression" dxfId="895" priority="56">
      <formula>$L17="API sand"</formula>
    </cfRule>
  </conditionalFormatting>
  <conditionalFormatting sqref="X17">
    <cfRule type="expression" dxfId="894" priority="55">
      <formula>$L17="Kirsch sand"</formula>
    </cfRule>
  </conditionalFormatting>
  <conditionalFormatting sqref="Z16:Z17">
    <cfRule type="expression" dxfId="893" priority="54">
      <formula>$L16="API sand"</formula>
    </cfRule>
  </conditionalFormatting>
  <conditionalFormatting sqref="Z16:Z17">
    <cfRule type="expression" dxfId="892" priority="53">
      <formula>$L16="Kirsch sand"</formula>
    </cfRule>
  </conditionalFormatting>
  <conditionalFormatting sqref="AB16:AB17">
    <cfRule type="expression" dxfId="891" priority="52">
      <formula>$L16="API sand"</formula>
    </cfRule>
  </conditionalFormatting>
  <conditionalFormatting sqref="AB16:AB17">
    <cfRule type="expression" dxfId="890" priority="51">
      <formula>$L16="Kirsch sand"</formula>
    </cfRule>
  </conditionalFormatting>
  <conditionalFormatting sqref="AJ16:AJ17">
    <cfRule type="expression" dxfId="889" priority="50">
      <formula>$L16="API sand"</formula>
    </cfRule>
  </conditionalFormatting>
  <conditionalFormatting sqref="AJ16:AJ17">
    <cfRule type="expression" dxfId="888" priority="49">
      <formula>$L16="Kirsch sand"</formula>
    </cfRule>
  </conditionalFormatting>
  <conditionalFormatting sqref="U6:V9">
    <cfRule type="expression" dxfId="887" priority="46">
      <formula>$L6="Stiff clay w/o free water"</formula>
    </cfRule>
    <cfRule type="expression" dxfId="886" priority="48">
      <formula>$L6="API clay"</formula>
    </cfRule>
  </conditionalFormatting>
  <conditionalFormatting sqref="U6:V9">
    <cfRule type="expression" dxfId="885" priority="47">
      <formula>$L6="Kirsch soft clay"</formula>
    </cfRule>
  </conditionalFormatting>
  <conditionalFormatting sqref="U6:V9">
    <cfRule type="expression" dxfId="884" priority="45">
      <formula>$L6="Kirsch stiff clay"</formula>
    </cfRule>
  </conditionalFormatting>
  <conditionalFormatting sqref="U6:V9">
    <cfRule type="expression" dxfId="883" priority="44">
      <formula>$L6="Reese stiff clay"</formula>
    </cfRule>
  </conditionalFormatting>
  <conditionalFormatting sqref="U6:V9">
    <cfRule type="expression" dxfId="882" priority="43">
      <formula>$L6="PISA clay"</formula>
    </cfRule>
  </conditionalFormatting>
  <conditionalFormatting sqref="U10:V10">
    <cfRule type="expression" dxfId="881" priority="40">
      <formula>$L10="Stiff clay w/o free water"</formula>
    </cfRule>
    <cfRule type="expression" dxfId="880" priority="42">
      <formula>$L10="API clay"</formula>
    </cfRule>
  </conditionalFormatting>
  <conditionalFormatting sqref="U10:V10">
    <cfRule type="expression" dxfId="879" priority="41">
      <formula>$L10="Kirsch soft clay"</formula>
    </cfRule>
  </conditionalFormatting>
  <conditionalFormatting sqref="U10:V10">
    <cfRule type="expression" dxfId="878" priority="39">
      <formula>$L10="Kirsch stiff clay"</formula>
    </cfRule>
  </conditionalFormatting>
  <conditionalFormatting sqref="U10:V10">
    <cfRule type="expression" dxfId="877" priority="38">
      <formula>$L10="Reese stiff clay"</formula>
    </cfRule>
  </conditionalFormatting>
  <conditionalFormatting sqref="U10:V10">
    <cfRule type="expression" dxfId="876" priority="37">
      <formula>$L10="PISA clay"</formula>
    </cfRule>
  </conditionalFormatting>
  <conditionalFormatting sqref="U11:V14">
    <cfRule type="expression" dxfId="875" priority="34">
      <formula>$L11="Stiff clay w/o free water"</formula>
    </cfRule>
    <cfRule type="expression" dxfId="874" priority="36">
      <formula>$L11="API clay"</formula>
    </cfRule>
  </conditionalFormatting>
  <conditionalFormatting sqref="U11:V14">
    <cfRule type="expression" dxfId="873" priority="35">
      <formula>$L11="Kirsch soft clay"</formula>
    </cfRule>
  </conditionalFormatting>
  <conditionalFormatting sqref="U11:V14">
    <cfRule type="expression" dxfId="872" priority="33">
      <formula>$L11="Kirsch stiff clay"</formula>
    </cfRule>
  </conditionalFormatting>
  <conditionalFormatting sqref="U11:V14">
    <cfRule type="expression" dxfId="871" priority="32">
      <formula>$L11="Reese stiff clay"</formula>
    </cfRule>
  </conditionalFormatting>
  <conditionalFormatting sqref="U11:V14">
    <cfRule type="expression" dxfId="870" priority="31">
      <formula>$L11="PISA clay"</formula>
    </cfRule>
  </conditionalFormatting>
  <conditionalFormatting sqref="U15:V15">
    <cfRule type="expression" dxfId="869" priority="28">
      <formula>$L15="Stiff clay w/o free water"</formula>
    </cfRule>
    <cfRule type="expression" dxfId="868" priority="30">
      <formula>$L15="API clay"</formula>
    </cfRule>
  </conditionalFormatting>
  <conditionalFormatting sqref="U15:V15">
    <cfRule type="expression" dxfId="867" priority="29">
      <formula>$L15="Kirsch soft clay"</formula>
    </cfRule>
  </conditionalFormatting>
  <conditionalFormatting sqref="U15:V15">
    <cfRule type="expression" dxfId="866" priority="27">
      <formula>$L15="Kirsch stiff clay"</formula>
    </cfRule>
  </conditionalFormatting>
  <conditionalFormatting sqref="U15:V15">
    <cfRule type="expression" dxfId="865" priority="26">
      <formula>$L15="Reese stiff clay"</formula>
    </cfRule>
  </conditionalFormatting>
  <conditionalFormatting sqref="U15:V15">
    <cfRule type="expression" dxfId="864" priority="25">
      <formula>$L15="PISA clay"</formula>
    </cfRule>
  </conditionalFormatting>
  <conditionalFormatting sqref="U16:V16">
    <cfRule type="expression" dxfId="863" priority="22">
      <formula>$L16="Stiff clay w/o free water"</formula>
    </cfRule>
    <cfRule type="expression" dxfId="862" priority="24">
      <formula>$L16="API clay"</formula>
    </cfRule>
  </conditionalFormatting>
  <conditionalFormatting sqref="U16:V16">
    <cfRule type="expression" dxfId="861" priority="23">
      <formula>$L16="Kirsch soft clay"</formula>
    </cfRule>
  </conditionalFormatting>
  <conditionalFormatting sqref="U16:V16">
    <cfRule type="expression" dxfId="860" priority="21">
      <formula>$L16="Kirsch stiff clay"</formula>
    </cfRule>
  </conditionalFormatting>
  <conditionalFormatting sqref="U16:V16">
    <cfRule type="expression" dxfId="859" priority="20">
      <formula>$L16="Reese stiff clay"</formula>
    </cfRule>
  </conditionalFormatting>
  <conditionalFormatting sqref="U16:V16">
    <cfRule type="expression" dxfId="858" priority="19">
      <formula>$L16="PISA clay"</formula>
    </cfRule>
  </conditionalFormatting>
  <conditionalFormatting sqref="U17:V17">
    <cfRule type="expression" dxfId="857" priority="16">
      <formula>$L17="Stiff clay w/o free water"</formula>
    </cfRule>
    <cfRule type="expression" dxfId="856" priority="18">
      <formula>$L17="API clay"</formula>
    </cfRule>
  </conditionalFormatting>
  <conditionalFormatting sqref="U17:V17">
    <cfRule type="expression" dxfId="855" priority="17">
      <formula>$L17="Kirsch soft clay"</formula>
    </cfRule>
  </conditionalFormatting>
  <conditionalFormatting sqref="U17:V17">
    <cfRule type="expression" dxfId="854" priority="15">
      <formula>$L17="Kirsch stiff clay"</formula>
    </cfRule>
  </conditionalFormatting>
  <conditionalFormatting sqref="U17:V17">
    <cfRule type="expression" dxfId="853" priority="14">
      <formula>$L17="Reese stiff clay"</formula>
    </cfRule>
  </conditionalFormatting>
  <conditionalFormatting sqref="U17:V17">
    <cfRule type="expression" dxfId="852" priority="13">
      <formula>$L17="PISA clay"</formula>
    </cfRule>
  </conditionalFormatting>
  <conditionalFormatting sqref="AO6:AO9">
    <cfRule type="expression" dxfId="851" priority="12">
      <formula>$L6="API sand"</formula>
    </cfRule>
  </conditionalFormatting>
  <conditionalFormatting sqref="AO6:AO9">
    <cfRule type="expression" dxfId="850" priority="11">
      <formula>$L6="Kirsch sand"</formula>
    </cfRule>
  </conditionalFormatting>
  <conditionalFormatting sqref="AO10">
    <cfRule type="expression" dxfId="849" priority="10">
      <formula>$L10="API sand"</formula>
    </cfRule>
  </conditionalFormatting>
  <conditionalFormatting sqref="AO10">
    <cfRule type="expression" dxfId="848" priority="9">
      <formula>$L10="Kirsch sand"</formula>
    </cfRule>
  </conditionalFormatting>
  <conditionalFormatting sqref="AO11:AO14">
    <cfRule type="expression" dxfId="847" priority="8">
      <formula>$L11="API sand"</formula>
    </cfRule>
  </conditionalFormatting>
  <conditionalFormatting sqref="AO11:AO14">
    <cfRule type="expression" dxfId="846" priority="7">
      <formula>$L11="Kirsch sand"</formula>
    </cfRule>
  </conditionalFormatting>
  <conditionalFormatting sqref="AO15">
    <cfRule type="expression" dxfId="845" priority="6">
      <formula>$L15="API sand"</formula>
    </cfRule>
  </conditionalFormatting>
  <conditionalFormatting sqref="AO15">
    <cfRule type="expression" dxfId="844" priority="5">
      <formula>$L15="Kirsch sand"</formula>
    </cfRule>
  </conditionalFormatting>
  <conditionalFormatting sqref="AO16">
    <cfRule type="expression" dxfId="843" priority="4">
      <formula>$L16="API sand"</formula>
    </cfRule>
  </conditionalFormatting>
  <conditionalFormatting sqref="AO16">
    <cfRule type="expression" dxfId="842" priority="3">
      <formula>$L16="Kirsch sand"</formula>
    </cfRule>
  </conditionalFormatting>
  <conditionalFormatting sqref="AO17">
    <cfRule type="expression" dxfId="841" priority="2">
      <formula>$L17="API sand"</formula>
    </cfRule>
  </conditionalFormatting>
  <conditionalFormatting sqref="AO17">
    <cfRule type="expression" dxfId="840" priority="1">
      <formula>$L17="Kirsch sand"</formula>
    </cfRule>
  </conditionalFormatting>
  <dataValidations count="3">
    <dataValidation type="list" showInputMessage="1" showErrorMessage="1" sqref="L6:L255" xr:uid="{3464FEA8-6E1D-4EB4-8371-C53A39AF485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137E7E9-FA3D-4A27-A2F1-B9F217752919}">
      <formula1>"Zero soil,API sand,API clay"</formula1>
    </dataValidation>
    <dataValidation type="list" showInputMessage="1" showErrorMessage="1" sqref="M18:M36" xr:uid="{E256FDF2-96FA-4E03-BCDC-27F38AC022E1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8BFB-1FAC-46DE-BEF1-0936BC53F683}">
  <dimension ref="A1:AO255"/>
  <sheetViews>
    <sheetView zoomScaleNormal="100" workbookViewId="0">
      <selection activeCell="G23" sqref="G2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L0GW01_UB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0"/>
      <c r="R3" s="86"/>
      <c r="S3" s="86"/>
      <c r="T3" s="70"/>
      <c r="U3" s="86"/>
      <c r="V3" s="86"/>
      <c r="W3" s="70"/>
      <c r="X3" s="71" t="s">
        <v>106</v>
      </c>
      <c r="Y3" s="70"/>
      <c r="Z3" s="70"/>
      <c r="AA3" s="70"/>
      <c r="AB3" s="70"/>
      <c r="AC3" s="71" t="s">
        <v>107</v>
      </c>
      <c r="AD3" s="39"/>
      <c r="AE3" s="39"/>
      <c r="AF3" s="39"/>
      <c r="AG3" s="39"/>
      <c r="AH3" s="39"/>
      <c r="AI3" s="39"/>
      <c r="AJ3" s="70"/>
      <c r="AK3" s="70"/>
      <c r="AL3" s="70"/>
      <c r="AM3" s="70"/>
      <c r="AN3" s="70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31</v>
      </c>
      <c r="R6" s="50">
        <f>Q6-5</f>
        <v>26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83.999999999999972</v>
      </c>
      <c r="AA6" s="53">
        <v>1</v>
      </c>
      <c r="AB6" s="50">
        <f t="shared" ref="AB6:AB17" si="1">VLOOKUP(R6,$AE$39:$AG$59,3)</f>
        <v>5760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24.000000000000007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16</v>
      </c>
      <c r="P7" s="51">
        <v>3.95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37</v>
      </c>
      <c r="R8" s="50">
        <f>Q8-5</f>
        <v>32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103.59999999999997</v>
      </c>
      <c r="AA8" s="53">
        <v>1</v>
      </c>
      <c r="AB8" s="50">
        <f t="shared" si="1"/>
        <v>10560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44.000000000000007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93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120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144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173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187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39</v>
      </c>
      <c r="R14" s="50">
        <f t="shared" ref="R14:R17" si="5">Q14-5</f>
        <v>34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111.19999999999996</v>
      </c>
      <c r="AA14" s="53">
        <v>1</v>
      </c>
      <c r="AB14" s="50">
        <f t="shared" si="1"/>
        <v>11520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48.000000000000007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40</v>
      </c>
      <c r="R15" s="50">
        <f t="shared" si="5"/>
        <v>35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114.99999999999996</v>
      </c>
      <c r="AA15" s="53">
        <v>1</v>
      </c>
      <c r="AB15" s="50">
        <f t="shared" si="1"/>
        <v>12000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50.000000000000007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39.5</v>
      </c>
      <c r="R16" s="50">
        <f t="shared" si="5"/>
        <v>34.5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111.19999999999996</v>
      </c>
      <c r="AA16" s="53">
        <v>1</v>
      </c>
      <c r="AB16" s="50">
        <f t="shared" si="1"/>
        <v>11520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48.000000000000007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200</v>
      </c>
      <c r="P17" s="51">
        <v>0</v>
      </c>
      <c r="Q17" s="50">
        <v>0</v>
      </c>
      <c r="R17" s="50">
        <f t="shared" si="5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0.09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2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2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2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2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2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839" priority="332">
      <formula>$L6="API sand"</formula>
    </cfRule>
  </conditionalFormatting>
  <conditionalFormatting sqref="AK6:AL9 R18:S20 R29:S36 S21:S28 AD21:AD28 AB18:AB35">
    <cfRule type="expression" dxfId="838" priority="331">
      <formula>$M6="API sand"</formula>
    </cfRule>
  </conditionalFormatting>
  <conditionalFormatting sqref="AK6:AL9 R18:T20 R29:T36 S21:T28 AD21:AD28 AB18:AB35">
    <cfRule type="expression" dxfId="837" priority="330">
      <formula>$M6="API clay"</formula>
    </cfRule>
  </conditionalFormatting>
  <conditionalFormatting sqref="AM6:AN9 U18:W36">
    <cfRule type="expression" dxfId="836" priority="327">
      <formula>$L6="Stiff clay w/o free water"</formula>
    </cfRule>
    <cfRule type="expression" dxfId="835" priority="329">
      <formula>$L6="API clay"</formula>
    </cfRule>
  </conditionalFormatting>
  <conditionalFormatting sqref="AM6:AN9 U18:Y36">
    <cfRule type="expression" dxfId="834" priority="328">
      <formula>$L6="Kirsch soft clay"</formula>
    </cfRule>
  </conditionalFormatting>
  <conditionalFormatting sqref="AM6:AN9 U18:Y36">
    <cfRule type="expression" dxfId="833" priority="326">
      <formula>$L6="Kirsch stiff clay"</formula>
    </cfRule>
  </conditionalFormatting>
  <conditionalFormatting sqref="AM6:AN9">
    <cfRule type="expression" dxfId="832" priority="325">
      <formula>$L6="Kirsch sand"</formula>
    </cfRule>
  </conditionalFormatting>
  <conditionalFormatting sqref="AM6:AN9 AC18:AI18 AC19:AD19 AI19">
    <cfRule type="expression" dxfId="831" priority="324">
      <formula>$L6="Modified Weak rock"</formula>
    </cfRule>
  </conditionalFormatting>
  <conditionalFormatting sqref="AM6:AN9 U18:V36">
    <cfRule type="expression" dxfId="830" priority="323">
      <formula>$L6="Reese stiff clay"</formula>
    </cfRule>
  </conditionalFormatting>
  <conditionalFormatting sqref="N18:N36 Q18:Q36 AM18:AN36">
    <cfRule type="expression" dxfId="829" priority="322">
      <formula>$L18="API sand"</formula>
    </cfRule>
  </conditionalFormatting>
  <conditionalFormatting sqref="N18:N36 Z18:Z36 AB36 AJ18:AL36">
    <cfRule type="expression" dxfId="828" priority="321">
      <formula>$M18="API sand"</formula>
    </cfRule>
  </conditionalFormatting>
  <conditionalFormatting sqref="Z36:AB36 AK18:AL36 N18:N36 Z18:AA35">
    <cfRule type="expression" dxfId="827" priority="320">
      <formula>$M18="API clay"</formula>
    </cfRule>
  </conditionalFormatting>
  <conditionalFormatting sqref="N18:P18 AM18:AN36 N29:P36 N19:N28 P19:P28">
    <cfRule type="expression" dxfId="826" priority="317">
      <formula>$L18="Stiff clay w/o free water"</formula>
    </cfRule>
    <cfRule type="expression" dxfId="825" priority="319">
      <formula>$L18="API clay"</formula>
    </cfRule>
  </conditionalFormatting>
  <conditionalFormatting sqref="N18:P18 AM18:AN36 N29:P36 N19:N28 P19:P28">
    <cfRule type="expression" dxfId="824" priority="318">
      <formula>$L18="Kirsch soft clay"</formula>
    </cfRule>
  </conditionalFormatting>
  <conditionalFormatting sqref="N18:P18 AM18:AN36 N29:P36 N19:N28 P19:P28">
    <cfRule type="expression" dxfId="823" priority="316">
      <formula>$L18="Kirsch stiff clay"</formula>
    </cfRule>
  </conditionalFormatting>
  <conditionalFormatting sqref="N18:N36 Q18:Q36 X18:Y36 AM18:AN36">
    <cfRule type="expression" dxfId="822" priority="315">
      <formula>$L18="Kirsch sand"</formula>
    </cfRule>
  </conditionalFormatting>
  <conditionalFormatting sqref="N18:N36 AM18:AN36 AC20:AD36 AI20:AI36">
    <cfRule type="expression" dxfId="821" priority="314">
      <formula>$L18="Modified Weak rock"</formula>
    </cfRule>
  </conditionalFormatting>
  <conditionalFormatting sqref="N18:P18 AM18:AN36 N29:P36 N19:N28 P19:P28">
    <cfRule type="expression" dxfId="820" priority="313">
      <formula>$L18="Reese stiff clay"</formula>
    </cfRule>
  </conditionalFormatting>
  <conditionalFormatting sqref="AM6:AN9">
    <cfRule type="expression" dxfId="819" priority="312">
      <formula>$L6="PISA clay"</formula>
    </cfRule>
  </conditionalFormatting>
  <conditionalFormatting sqref="AM6:AN9">
    <cfRule type="expression" dxfId="818" priority="311">
      <formula>$L6="PISA sand"</formula>
    </cfRule>
  </conditionalFormatting>
  <conditionalFormatting sqref="O19:O21">
    <cfRule type="expression" dxfId="817" priority="310">
      <formula>$L19="API sand"</formula>
    </cfRule>
  </conditionalFormatting>
  <conditionalFormatting sqref="O19:O21">
    <cfRule type="expression" dxfId="816" priority="309">
      <formula>$L19="Kirsch sand"</formula>
    </cfRule>
  </conditionalFormatting>
  <conditionalFormatting sqref="O22:O28">
    <cfRule type="expression" dxfId="815" priority="308">
      <formula>$L22="API sand"</formula>
    </cfRule>
  </conditionalFormatting>
  <conditionalFormatting sqref="O22:O28">
    <cfRule type="expression" dxfId="814" priority="307">
      <formula>$L22="Kirsch sand"</formula>
    </cfRule>
  </conditionalFormatting>
  <conditionalFormatting sqref="N6:N9 Q6:Q9 S9:T9 W9:Y9">
    <cfRule type="expression" dxfId="813" priority="306">
      <formula>$L6="API sand"</formula>
    </cfRule>
  </conditionalFormatting>
  <conditionalFormatting sqref="N6:N9">
    <cfRule type="expression" dxfId="812" priority="305">
      <formula>$M6="API sand"</formula>
    </cfRule>
  </conditionalFormatting>
  <conditionalFormatting sqref="N6:N9">
    <cfRule type="expression" dxfId="811" priority="304">
      <formula>$M6="API clay"</formula>
    </cfRule>
  </conditionalFormatting>
  <conditionalFormatting sqref="N6:P9">
    <cfRule type="expression" dxfId="810" priority="301">
      <formula>$L6="Stiff clay w/o free water"</formula>
    </cfRule>
    <cfRule type="expression" dxfId="809" priority="303">
      <formula>$L6="API clay"</formula>
    </cfRule>
  </conditionalFormatting>
  <conditionalFormatting sqref="N6:P9">
    <cfRule type="expression" dxfId="808" priority="302">
      <formula>$L6="Kirsch soft clay"</formula>
    </cfRule>
  </conditionalFormatting>
  <conditionalFormatting sqref="N6:P9">
    <cfRule type="expression" dxfId="807" priority="300">
      <formula>$L6="Kirsch stiff clay"</formula>
    </cfRule>
  </conditionalFormatting>
  <conditionalFormatting sqref="N6:N9 Q6:Q9 S9:T9 W9:Y9">
    <cfRule type="expression" dxfId="806" priority="299">
      <formula>$L6="Kirsch sand"</formula>
    </cfRule>
  </conditionalFormatting>
  <conditionalFormatting sqref="N6:N9">
    <cfRule type="expression" dxfId="805" priority="298">
      <formula>$L6="Modified Weak rock"</formula>
    </cfRule>
  </conditionalFormatting>
  <conditionalFormatting sqref="N6:P9">
    <cfRule type="expression" dxfId="804" priority="297">
      <formula>$L6="Reese stiff clay"</formula>
    </cfRule>
  </conditionalFormatting>
  <conditionalFormatting sqref="N6:P9">
    <cfRule type="expression" dxfId="803" priority="296">
      <formula>$L6="PISA clay"</formula>
    </cfRule>
  </conditionalFormatting>
  <conditionalFormatting sqref="N6:N9">
    <cfRule type="expression" dxfId="802" priority="295">
      <formula>$L6="PISA sand"</formula>
    </cfRule>
  </conditionalFormatting>
  <conditionalFormatting sqref="R6:R9 S6:T8 W6:Y8">
    <cfRule type="expression" dxfId="801" priority="294">
      <formula>$L6="API sand"</formula>
    </cfRule>
  </conditionalFormatting>
  <conditionalFormatting sqref="R6:R9 S6:T8 W6:Y8">
    <cfRule type="expression" dxfId="800" priority="293">
      <formula>$L6="Kirsch sand"</formula>
    </cfRule>
  </conditionalFormatting>
  <conditionalFormatting sqref="AC6:AI9">
    <cfRule type="expression" dxfId="799" priority="290">
      <formula>$L6="Stiff clay w/o free water"</formula>
    </cfRule>
    <cfRule type="expression" dxfId="798" priority="292">
      <formula>$L6="API clay"</formula>
    </cfRule>
  </conditionalFormatting>
  <conditionalFormatting sqref="AC6:AI9">
    <cfRule type="expression" dxfId="797" priority="291">
      <formula>$L6="Kirsch soft clay"</formula>
    </cfRule>
  </conditionalFormatting>
  <conditionalFormatting sqref="AC6:AI9">
    <cfRule type="expression" dxfId="796" priority="289">
      <formula>$L6="Kirsch stiff clay"</formula>
    </cfRule>
  </conditionalFormatting>
  <conditionalFormatting sqref="AC6:AI9">
    <cfRule type="expression" dxfId="795" priority="288">
      <formula>$L6="Reese stiff clay"</formula>
    </cfRule>
  </conditionalFormatting>
  <conditionalFormatting sqref="AC6:AI9">
    <cfRule type="expression" dxfId="794" priority="287">
      <formula>$L6="PISA clay"</formula>
    </cfRule>
  </conditionalFormatting>
  <conditionalFormatting sqref="AA6:AA9">
    <cfRule type="expression" dxfId="793" priority="284">
      <formula>$L6="Stiff clay w/o free water"</formula>
    </cfRule>
    <cfRule type="expression" dxfId="792" priority="286">
      <formula>$L6="API clay"</formula>
    </cfRule>
  </conditionalFormatting>
  <conditionalFormatting sqref="AA6:AA9">
    <cfRule type="expression" dxfId="791" priority="285">
      <formula>$L6="Kirsch soft clay"</formula>
    </cfRule>
  </conditionalFormatting>
  <conditionalFormatting sqref="AA6:AA9">
    <cfRule type="expression" dxfId="790" priority="283">
      <formula>$L6="Kirsch stiff clay"</formula>
    </cfRule>
  </conditionalFormatting>
  <conditionalFormatting sqref="AA6:AA9">
    <cfRule type="expression" dxfId="789" priority="282">
      <formula>$L6="Reese stiff clay"</formula>
    </cfRule>
  </conditionalFormatting>
  <conditionalFormatting sqref="AA6:AA9">
    <cfRule type="expression" dxfId="788" priority="281">
      <formula>$L6="PISA clay"</formula>
    </cfRule>
  </conditionalFormatting>
  <conditionalFormatting sqref="AM10:AN10">
    <cfRule type="expression" dxfId="787" priority="280">
      <formula>$L10="API sand"</formula>
    </cfRule>
  </conditionalFormatting>
  <conditionalFormatting sqref="AK10:AL10">
    <cfRule type="expression" dxfId="786" priority="279">
      <formula>$M10="API sand"</formula>
    </cfRule>
  </conditionalFormatting>
  <conditionalFormatting sqref="AK10:AL10">
    <cfRule type="expression" dxfId="785" priority="278">
      <formula>$M10="API clay"</formula>
    </cfRule>
  </conditionalFormatting>
  <conditionalFormatting sqref="AM10:AN10">
    <cfRule type="expression" dxfId="784" priority="275">
      <formula>$L10="Stiff clay w/o free water"</formula>
    </cfRule>
    <cfRule type="expression" dxfId="783" priority="277">
      <formula>$L10="API clay"</formula>
    </cfRule>
  </conditionalFormatting>
  <conditionalFormatting sqref="AM10:AN10">
    <cfRule type="expression" dxfId="782" priority="276">
      <formula>$L10="Kirsch soft clay"</formula>
    </cfRule>
  </conditionalFormatting>
  <conditionalFormatting sqref="AM10:AN10">
    <cfRule type="expression" dxfId="781" priority="274">
      <formula>$L10="Kirsch stiff clay"</formula>
    </cfRule>
  </conditionalFormatting>
  <conditionalFormatting sqref="AM10:AN10">
    <cfRule type="expression" dxfId="780" priority="273">
      <formula>$L10="Kirsch sand"</formula>
    </cfRule>
  </conditionalFormatting>
  <conditionalFormatting sqref="AM10:AN10">
    <cfRule type="expression" dxfId="779" priority="272">
      <formula>$L10="Modified Weak rock"</formula>
    </cfRule>
  </conditionalFormatting>
  <conditionalFormatting sqref="AM10:AN10">
    <cfRule type="expression" dxfId="778" priority="271">
      <formula>$L10="Reese stiff clay"</formula>
    </cfRule>
  </conditionalFormatting>
  <conditionalFormatting sqref="AM10:AN10">
    <cfRule type="expression" dxfId="777" priority="270">
      <formula>$L10="PISA clay"</formula>
    </cfRule>
  </conditionalFormatting>
  <conditionalFormatting sqref="AM10:AN10">
    <cfRule type="expression" dxfId="776" priority="269">
      <formula>$L10="PISA sand"</formula>
    </cfRule>
  </conditionalFormatting>
  <conditionalFormatting sqref="N10 Q10 S10:T10 W10 Y10">
    <cfRule type="expression" dxfId="775" priority="268">
      <formula>$L10="API sand"</formula>
    </cfRule>
  </conditionalFormatting>
  <conditionalFormatting sqref="N10">
    <cfRule type="expression" dxfId="774" priority="267">
      <formula>$M10="API sand"</formula>
    </cfRule>
  </conditionalFormatting>
  <conditionalFormatting sqref="N10">
    <cfRule type="expression" dxfId="773" priority="266">
      <formula>$M10="API clay"</formula>
    </cfRule>
  </conditionalFormatting>
  <conditionalFormatting sqref="N10:P10">
    <cfRule type="expression" dxfId="772" priority="263">
      <formula>$L10="Stiff clay w/o free water"</formula>
    </cfRule>
    <cfRule type="expression" dxfId="771" priority="265">
      <formula>$L10="API clay"</formula>
    </cfRule>
  </conditionalFormatting>
  <conditionalFormatting sqref="N10:P10">
    <cfRule type="expression" dxfId="770" priority="264">
      <formula>$L10="Kirsch soft clay"</formula>
    </cfRule>
  </conditionalFormatting>
  <conditionalFormatting sqref="N10:P10">
    <cfRule type="expression" dxfId="769" priority="262">
      <formula>$L10="Kirsch stiff clay"</formula>
    </cfRule>
  </conditionalFormatting>
  <conditionalFormatting sqref="N10 Q10 S10:T10 W10 Y10">
    <cfRule type="expression" dxfId="768" priority="261">
      <formula>$L10="Kirsch sand"</formula>
    </cfRule>
  </conditionalFormatting>
  <conditionalFormatting sqref="N10">
    <cfRule type="expression" dxfId="767" priority="260">
      <formula>$L10="Modified Weak rock"</formula>
    </cfRule>
  </conditionalFormatting>
  <conditionalFormatting sqref="N10:P10">
    <cfRule type="expression" dxfId="766" priority="259">
      <formula>$L10="Reese stiff clay"</formula>
    </cfRule>
  </conditionalFormatting>
  <conditionalFormatting sqref="N10:P10">
    <cfRule type="expression" dxfId="765" priority="258">
      <formula>$L10="PISA clay"</formula>
    </cfRule>
  </conditionalFormatting>
  <conditionalFormatting sqref="N10">
    <cfRule type="expression" dxfId="764" priority="257">
      <formula>$L10="PISA sand"</formula>
    </cfRule>
  </conditionalFormatting>
  <conditionalFormatting sqref="R10">
    <cfRule type="expression" dxfId="763" priority="256">
      <formula>$L10="API sand"</formula>
    </cfRule>
  </conditionalFormatting>
  <conditionalFormatting sqref="R10">
    <cfRule type="expression" dxfId="762" priority="255">
      <formula>$L10="Kirsch sand"</formula>
    </cfRule>
  </conditionalFormatting>
  <conditionalFormatting sqref="AD10:AI10">
    <cfRule type="expression" dxfId="761" priority="252">
      <formula>$L10="Stiff clay w/o free water"</formula>
    </cfRule>
    <cfRule type="expression" dxfId="760" priority="254">
      <formula>$L10="API clay"</formula>
    </cfRule>
  </conditionalFormatting>
  <conditionalFormatting sqref="AD10:AI10">
    <cfRule type="expression" dxfId="759" priority="253">
      <formula>$L10="Kirsch soft clay"</formula>
    </cfRule>
  </conditionalFormatting>
  <conditionalFormatting sqref="AD10:AI10">
    <cfRule type="expression" dxfId="758" priority="251">
      <formula>$L10="Kirsch stiff clay"</formula>
    </cfRule>
  </conditionalFormatting>
  <conditionalFormatting sqref="AD10:AI10">
    <cfRule type="expression" dxfId="757" priority="250">
      <formula>$L10="Reese stiff clay"</formula>
    </cfRule>
  </conditionalFormatting>
  <conditionalFormatting sqref="AD10:AI10">
    <cfRule type="expression" dxfId="756" priority="249">
      <formula>$L10="PISA clay"</formula>
    </cfRule>
  </conditionalFormatting>
  <conditionalFormatting sqref="AA10">
    <cfRule type="expression" dxfId="755" priority="246">
      <formula>$L10="Stiff clay w/o free water"</formula>
    </cfRule>
    <cfRule type="expression" dxfId="754" priority="248">
      <formula>$L10="API clay"</formula>
    </cfRule>
  </conditionalFormatting>
  <conditionalFormatting sqref="AA10">
    <cfRule type="expression" dxfId="753" priority="247">
      <formula>$L10="Kirsch soft clay"</formula>
    </cfRule>
  </conditionalFormatting>
  <conditionalFormatting sqref="AA10">
    <cfRule type="expression" dxfId="752" priority="245">
      <formula>$L10="Kirsch stiff clay"</formula>
    </cfRule>
  </conditionalFormatting>
  <conditionalFormatting sqref="AA10">
    <cfRule type="expression" dxfId="751" priority="244">
      <formula>$L10="Reese stiff clay"</formula>
    </cfRule>
  </conditionalFormatting>
  <conditionalFormatting sqref="AA10">
    <cfRule type="expression" dxfId="750" priority="243">
      <formula>$L10="PISA clay"</formula>
    </cfRule>
  </conditionalFormatting>
  <conditionalFormatting sqref="AC10">
    <cfRule type="expression" dxfId="749" priority="240">
      <formula>$L10="Stiff clay w/o free water"</formula>
    </cfRule>
    <cfRule type="expression" dxfId="748" priority="242">
      <formula>$L10="API clay"</formula>
    </cfRule>
  </conditionalFormatting>
  <conditionalFormatting sqref="AC10">
    <cfRule type="expression" dxfId="747" priority="241">
      <formula>$L10="Kirsch soft clay"</formula>
    </cfRule>
  </conditionalFormatting>
  <conditionalFormatting sqref="AC10">
    <cfRule type="expression" dxfId="746" priority="239">
      <formula>$L10="Kirsch stiff clay"</formula>
    </cfRule>
  </conditionalFormatting>
  <conditionalFormatting sqref="AC10">
    <cfRule type="expression" dxfId="745" priority="238">
      <formula>$L10="Reese stiff clay"</formula>
    </cfRule>
  </conditionalFormatting>
  <conditionalFormatting sqref="AC10">
    <cfRule type="expression" dxfId="744" priority="237">
      <formula>$L10="PISA clay"</formula>
    </cfRule>
  </conditionalFormatting>
  <conditionalFormatting sqref="X10">
    <cfRule type="expression" dxfId="743" priority="236">
      <formula>$L10="API sand"</formula>
    </cfRule>
  </conditionalFormatting>
  <conditionalFormatting sqref="X10">
    <cfRule type="expression" dxfId="742" priority="235">
      <formula>$L10="Kirsch sand"</formula>
    </cfRule>
  </conditionalFormatting>
  <conditionalFormatting sqref="Z6:Z10">
    <cfRule type="expression" dxfId="741" priority="234">
      <formula>$L6="API sand"</formula>
    </cfRule>
  </conditionalFormatting>
  <conditionalFormatting sqref="Z6:Z10">
    <cfRule type="expression" dxfId="740" priority="233">
      <formula>$L6="Kirsch sand"</formula>
    </cfRule>
  </conditionalFormatting>
  <conditionalFormatting sqref="AB6:AB10">
    <cfRule type="expression" dxfId="739" priority="232">
      <formula>$L6="API sand"</formula>
    </cfRule>
  </conditionalFormatting>
  <conditionalFormatting sqref="AB6:AB10">
    <cfRule type="expression" dxfId="738" priority="231">
      <formula>$L6="Kirsch sand"</formula>
    </cfRule>
  </conditionalFormatting>
  <conditionalFormatting sqref="AJ6:AJ10">
    <cfRule type="expression" dxfId="737" priority="230">
      <formula>$L6="API sand"</formula>
    </cfRule>
  </conditionalFormatting>
  <conditionalFormatting sqref="AJ6:AJ10">
    <cfRule type="expression" dxfId="736" priority="229">
      <formula>$L6="Kirsch sand"</formula>
    </cfRule>
  </conditionalFormatting>
  <conditionalFormatting sqref="AE37:AH37">
    <cfRule type="expression" dxfId="735" priority="333">
      <formula>$L19="Modified Weak rock"</formula>
    </cfRule>
  </conditionalFormatting>
  <conditionalFormatting sqref="AM11:AN14">
    <cfRule type="expression" dxfId="734" priority="228">
      <formula>$L11="API sand"</formula>
    </cfRule>
  </conditionalFormatting>
  <conditionalFormatting sqref="AK11:AL14">
    <cfRule type="expression" dxfId="733" priority="227">
      <formula>$M11="API sand"</formula>
    </cfRule>
  </conditionalFormatting>
  <conditionalFormatting sqref="AK11:AL14">
    <cfRule type="expression" dxfId="732" priority="226">
      <formula>$M11="API clay"</formula>
    </cfRule>
  </conditionalFormatting>
  <conditionalFormatting sqref="AM11:AN14">
    <cfRule type="expression" dxfId="731" priority="223">
      <formula>$L11="Stiff clay w/o free water"</formula>
    </cfRule>
    <cfRule type="expression" dxfId="730" priority="225">
      <formula>$L11="API clay"</formula>
    </cfRule>
  </conditionalFormatting>
  <conditionalFormatting sqref="AM11:AN14">
    <cfRule type="expression" dxfId="729" priority="224">
      <formula>$L11="Kirsch soft clay"</formula>
    </cfRule>
  </conditionalFormatting>
  <conditionalFormatting sqref="AM11:AN14">
    <cfRule type="expression" dxfId="728" priority="222">
      <formula>$L11="Kirsch stiff clay"</formula>
    </cfRule>
  </conditionalFormatting>
  <conditionalFormatting sqref="AM11:AN14">
    <cfRule type="expression" dxfId="727" priority="221">
      <formula>$L11="Kirsch sand"</formula>
    </cfRule>
  </conditionalFormatting>
  <conditionalFormatting sqref="AM11:AN14">
    <cfRule type="expression" dxfId="726" priority="220">
      <formula>$L11="Modified Weak rock"</formula>
    </cfRule>
  </conditionalFormatting>
  <conditionalFormatting sqref="AM11:AN14">
    <cfRule type="expression" dxfId="725" priority="219">
      <formula>$L11="Reese stiff clay"</formula>
    </cfRule>
  </conditionalFormatting>
  <conditionalFormatting sqref="AM11:AN14">
    <cfRule type="expression" dxfId="724" priority="218">
      <formula>$L11="PISA clay"</formula>
    </cfRule>
  </conditionalFormatting>
  <conditionalFormatting sqref="AM11:AN14">
    <cfRule type="expression" dxfId="723" priority="217">
      <formula>$L11="PISA sand"</formula>
    </cfRule>
  </conditionalFormatting>
  <conditionalFormatting sqref="N11:N14 Q11:Q14 S14:T14 W14:Y14">
    <cfRule type="expression" dxfId="722" priority="216">
      <formula>$L11="API sand"</formula>
    </cfRule>
  </conditionalFormatting>
  <conditionalFormatting sqref="N11:N14">
    <cfRule type="expression" dxfId="721" priority="215">
      <formula>$M11="API sand"</formula>
    </cfRule>
  </conditionalFormatting>
  <conditionalFormatting sqref="N11:N14">
    <cfRule type="expression" dxfId="720" priority="214">
      <formula>$M11="API clay"</formula>
    </cfRule>
  </conditionalFormatting>
  <conditionalFormatting sqref="N11:P14">
    <cfRule type="expression" dxfId="719" priority="211">
      <formula>$L11="Stiff clay w/o free water"</formula>
    </cfRule>
    <cfRule type="expression" dxfId="718" priority="213">
      <formula>$L11="API clay"</formula>
    </cfRule>
  </conditionalFormatting>
  <conditionalFormatting sqref="N11:P14">
    <cfRule type="expression" dxfId="717" priority="212">
      <formula>$L11="Kirsch soft clay"</formula>
    </cfRule>
  </conditionalFormatting>
  <conditionalFormatting sqref="N11:P14">
    <cfRule type="expression" dxfId="716" priority="210">
      <formula>$L11="Kirsch stiff clay"</formula>
    </cfRule>
  </conditionalFormatting>
  <conditionalFormatting sqref="N11:N14 Q11:Q14 S14:T14 W14:Y14">
    <cfRule type="expression" dxfId="715" priority="209">
      <formula>$L11="Kirsch sand"</formula>
    </cfRule>
  </conditionalFormatting>
  <conditionalFormatting sqref="N11:N14">
    <cfRule type="expression" dxfId="714" priority="208">
      <formula>$L11="Modified Weak rock"</formula>
    </cfRule>
  </conditionalFormatting>
  <conditionalFormatting sqref="N11:P14">
    <cfRule type="expression" dxfId="713" priority="207">
      <formula>$L11="Reese stiff clay"</formula>
    </cfRule>
  </conditionalFormatting>
  <conditionalFormatting sqref="N11:P14">
    <cfRule type="expression" dxfId="712" priority="206">
      <formula>$L11="PISA clay"</formula>
    </cfRule>
  </conditionalFormatting>
  <conditionalFormatting sqref="N11:N14">
    <cfRule type="expression" dxfId="711" priority="205">
      <formula>$L11="PISA sand"</formula>
    </cfRule>
  </conditionalFormatting>
  <conditionalFormatting sqref="R11:R14 S11:T13 W11:Y13">
    <cfRule type="expression" dxfId="710" priority="204">
      <formula>$L11="API sand"</formula>
    </cfRule>
  </conditionalFormatting>
  <conditionalFormatting sqref="R11:R14 S11:T13 W11:Y13">
    <cfRule type="expression" dxfId="709" priority="203">
      <formula>$L11="Kirsch sand"</formula>
    </cfRule>
  </conditionalFormatting>
  <conditionalFormatting sqref="AC11:AI14">
    <cfRule type="expression" dxfId="708" priority="200">
      <formula>$L11="Stiff clay w/o free water"</formula>
    </cfRule>
    <cfRule type="expression" dxfId="707" priority="202">
      <formula>$L11="API clay"</formula>
    </cfRule>
  </conditionalFormatting>
  <conditionalFormatting sqref="AC11:AI14">
    <cfRule type="expression" dxfId="706" priority="201">
      <formula>$L11="Kirsch soft clay"</formula>
    </cfRule>
  </conditionalFormatting>
  <conditionalFormatting sqref="AC11:AI14">
    <cfRule type="expression" dxfId="705" priority="199">
      <formula>$L11="Kirsch stiff clay"</formula>
    </cfRule>
  </conditionalFormatting>
  <conditionalFormatting sqref="AC11:AI14">
    <cfRule type="expression" dxfId="704" priority="198">
      <formula>$L11="Reese stiff clay"</formula>
    </cfRule>
  </conditionalFormatting>
  <conditionalFormatting sqref="AC11:AI14">
    <cfRule type="expression" dxfId="703" priority="197">
      <formula>$L11="PISA clay"</formula>
    </cfRule>
  </conditionalFormatting>
  <conditionalFormatting sqref="AA11:AA14">
    <cfRule type="expression" dxfId="702" priority="194">
      <formula>$L11="Stiff clay w/o free water"</formula>
    </cfRule>
    <cfRule type="expression" dxfId="701" priority="196">
      <formula>$L11="API clay"</formula>
    </cfRule>
  </conditionalFormatting>
  <conditionalFormatting sqref="AA11:AA14">
    <cfRule type="expression" dxfId="700" priority="195">
      <formula>$L11="Kirsch soft clay"</formula>
    </cfRule>
  </conditionalFormatting>
  <conditionalFormatting sqref="AA11:AA14">
    <cfRule type="expression" dxfId="699" priority="193">
      <formula>$L11="Kirsch stiff clay"</formula>
    </cfRule>
  </conditionalFormatting>
  <conditionalFormatting sqref="AA11:AA14">
    <cfRule type="expression" dxfId="698" priority="192">
      <formula>$L11="Reese stiff clay"</formula>
    </cfRule>
  </conditionalFormatting>
  <conditionalFormatting sqref="AA11:AA14">
    <cfRule type="expression" dxfId="697" priority="191">
      <formula>$L11="PISA clay"</formula>
    </cfRule>
  </conditionalFormatting>
  <conditionalFormatting sqref="AM15:AN15">
    <cfRule type="expression" dxfId="696" priority="190">
      <formula>$L15="API sand"</formula>
    </cfRule>
  </conditionalFormatting>
  <conditionalFormatting sqref="AK15:AL15">
    <cfRule type="expression" dxfId="695" priority="189">
      <formula>$M15="API sand"</formula>
    </cfRule>
  </conditionalFormatting>
  <conditionalFormatting sqref="AK15:AL15">
    <cfRule type="expression" dxfId="694" priority="188">
      <formula>$M15="API clay"</formula>
    </cfRule>
  </conditionalFormatting>
  <conditionalFormatting sqref="AM15:AN15">
    <cfRule type="expression" dxfId="693" priority="185">
      <formula>$L15="Stiff clay w/o free water"</formula>
    </cfRule>
    <cfRule type="expression" dxfId="692" priority="187">
      <formula>$L15="API clay"</formula>
    </cfRule>
  </conditionalFormatting>
  <conditionalFormatting sqref="AM15:AN15">
    <cfRule type="expression" dxfId="691" priority="186">
      <formula>$L15="Kirsch soft clay"</formula>
    </cfRule>
  </conditionalFormatting>
  <conditionalFormatting sqref="AM15:AN15">
    <cfRule type="expression" dxfId="690" priority="184">
      <formula>$L15="Kirsch stiff clay"</formula>
    </cfRule>
  </conditionalFormatting>
  <conditionalFormatting sqref="AM15:AN15">
    <cfRule type="expression" dxfId="689" priority="183">
      <formula>$L15="Kirsch sand"</formula>
    </cfRule>
  </conditionalFormatting>
  <conditionalFormatting sqref="AM15:AN15">
    <cfRule type="expression" dxfId="688" priority="182">
      <formula>$L15="Modified Weak rock"</formula>
    </cfRule>
  </conditionalFormatting>
  <conditionalFormatting sqref="AM15:AN15">
    <cfRule type="expression" dxfId="687" priority="181">
      <formula>$L15="Reese stiff clay"</formula>
    </cfRule>
  </conditionalFormatting>
  <conditionalFormatting sqref="AM15:AN15">
    <cfRule type="expression" dxfId="686" priority="180">
      <formula>$L15="PISA clay"</formula>
    </cfRule>
  </conditionalFormatting>
  <conditionalFormatting sqref="AM15:AN15">
    <cfRule type="expression" dxfId="685" priority="179">
      <formula>$L15="PISA sand"</formula>
    </cfRule>
  </conditionalFormatting>
  <conditionalFormatting sqref="N15 Q15 S15:T15 W15 Y15">
    <cfRule type="expression" dxfId="684" priority="178">
      <formula>$L15="API sand"</formula>
    </cfRule>
  </conditionalFormatting>
  <conditionalFormatting sqref="N15">
    <cfRule type="expression" dxfId="683" priority="177">
      <formula>$M15="API sand"</formula>
    </cfRule>
  </conditionalFormatting>
  <conditionalFormatting sqref="N15">
    <cfRule type="expression" dxfId="682" priority="176">
      <formula>$M15="API clay"</formula>
    </cfRule>
  </conditionalFormatting>
  <conditionalFormatting sqref="N15:P15">
    <cfRule type="expression" dxfId="681" priority="173">
      <formula>$L15="Stiff clay w/o free water"</formula>
    </cfRule>
    <cfRule type="expression" dxfId="680" priority="175">
      <formula>$L15="API clay"</formula>
    </cfRule>
  </conditionalFormatting>
  <conditionalFormatting sqref="N15:P15">
    <cfRule type="expression" dxfId="679" priority="174">
      <formula>$L15="Kirsch soft clay"</formula>
    </cfRule>
  </conditionalFormatting>
  <conditionalFormatting sqref="N15:P15">
    <cfRule type="expression" dxfId="678" priority="172">
      <formula>$L15="Kirsch stiff clay"</formula>
    </cfRule>
  </conditionalFormatting>
  <conditionalFormatting sqref="N15 Q15 S15:T15 W15 Y15">
    <cfRule type="expression" dxfId="677" priority="171">
      <formula>$L15="Kirsch sand"</formula>
    </cfRule>
  </conditionalFormatting>
  <conditionalFormatting sqref="N15">
    <cfRule type="expression" dxfId="676" priority="170">
      <formula>$L15="Modified Weak rock"</formula>
    </cfRule>
  </conditionalFormatting>
  <conditionalFormatting sqref="N15:P15">
    <cfRule type="expression" dxfId="675" priority="169">
      <formula>$L15="Reese stiff clay"</formula>
    </cfRule>
  </conditionalFormatting>
  <conditionalFormatting sqref="N15:P15">
    <cfRule type="expression" dxfId="674" priority="168">
      <formula>$L15="PISA clay"</formula>
    </cfRule>
  </conditionalFormatting>
  <conditionalFormatting sqref="N15">
    <cfRule type="expression" dxfId="673" priority="167">
      <formula>$L15="PISA sand"</formula>
    </cfRule>
  </conditionalFormatting>
  <conditionalFormatting sqref="R15">
    <cfRule type="expression" dxfId="672" priority="166">
      <formula>$L15="API sand"</formula>
    </cfRule>
  </conditionalFormatting>
  <conditionalFormatting sqref="R15">
    <cfRule type="expression" dxfId="671" priority="165">
      <formula>$L15="Kirsch sand"</formula>
    </cfRule>
  </conditionalFormatting>
  <conditionalFormatting sqref="AD15:AI15">
    <cfRule type="expression" dxfId="670" priority="162">
      <formula>$L15="Stiff clay w/o free water"</formula>
    </cfRule>
    <cfRule type="expression" dxfId="669" priority="164">
      <formula>$L15="API clay"</formula>
    </cfRule>
  </conditionalFormatting>
  <conditionalFormatting sqref="AD15:AI15">
    <cfRule type="expression" dxfId="668" priority="163">
      <formula>$L15="Kirsch soft clay"</formula>
    </cfRule>
  </conditionalFormatting>
  <conditionalFormatting sqref="AD15:AI15">
    <cfRule type="expression" dxfId="667" priority="161">
      <formula>$L15="Kirsch stiff clay"</formula>
    </cfRule>
  </conditionalFormatting>
  <conditionalFormatting sqref="AD15:AI15">
    <cfRule type="expression" dxfId="666" priority="160">
      <formula>$L15="Reese stiff clay"</formula>
    </cfRule>
  </conditionalFormatting>
  <conditionalFormatting sqref="AD15:AI15">
    <cfRule type="expression" dxfId="665" priority="159">
      <formula>$L15="PISA clay"</formula>
    </cfRule>
  </conditionalFormatting>
  <conditionalFormatting sqref="AA15">
    <cfRule type="expression" dxfId="664" priority="156">
      <formula>$L15="Stiff clay w/o free water"</formula>
    </cfRule>
    <cfRule type="expression" dxfId="663" priority="158">
      <formula>$L15="API clay"</formula>
    </cfRule>
  </conditionalFormatting>
  <conditionalFormatting sqref="AA15">
    <cfRule type="expression" dxfId="662" priority="157">
      <formula>$L15="Kirsch soft clay"</formula>
    </cfRule>
  </conditionalFormatting>
  <conditionalFormatting sqref="AA15">
    <cfRule type="expression" dxfId="661" priority="155">
      <formula>$L15="Kirsch stiff clay"</formula>
    </cfRule>
  </conditionalFormatting>
  <conditionalFormatting sqref="AA15">
    <cfRule type="expression" dxfId="660" priority="154">
      <formula>$L15="Reese stiff clay"</formula>
    </cfRule>
  </conditionalFormatting>
  <conditionalFormatting sqref="AA15">
    <cfRule type="expression" dxfId="659" priority="153">
      <formula>$L15="PISA clay"</formula>
    </cfRule>
  </conditionalFormatting>
  <conditionalFormatting sqref="AC15">
    <cfRule type="expression" dxfId="658" priority="150">
      <formula>$L15="Stiff clay w/o free water"</formula>
    </cfRule>
    <cfRule type="expression" dxfId="657" priority="152">
      <formula>$L15="API clay"</formula>
    </cfRule>
  </conditionalFormatting>
  <conditionalFormatting sqref="AC15">
    <cfRule type="expression" dxfId="656" priority="151">
      <formula>$L15="Kirsch soft clay"</formula>
    </cfRule>
  </conditionalFormatting>
  <conditionalFormatting sqref="AC15">
    <cfRule type="expression" dxfId="655" priority="149">
      <formula>$L15="Kirsch stiff clay"</formula>
    </cfRule>
  </conditionalFormatting>
  <conditionalFormatting sqref="AC15">
    <cfRule type="expression" dxfId="654" priority="148">
      <formula>$L15="Reese stiff clay"</formula>
    </cfRule>
  </conditionalFormatting>
  <conditionalFormatting sqref="AC15">
    <cfRule type="expression" dxfId="653" priority="147">
      <formula>$L15="PISA clay"</formula>
    </cfRule>
  </conditionalFormatting>
  <conditionalFormatting sqref="X15">
    <cfRule type="expression" dxfId="652" priority="146">
      <formula>$L15="API sand"</formula>
    </cfRule>
  </conditionalFormatting>
  <conditionalFormatting sqref="X15">
    <cfRule type="expression" dxfId="651" priority="145">
      <formula>$L15="Kirsch sand"</formula>
    </cfRule>
  </conditionalFormatting>
  <conditionalFormatting sqref="Z11:Z15">
    <cfRule type="expression" dxfId="650" priority="144">
      <formula>$L11="API sand"</formula>
    </cfRule>
  </conditionalFormatting>
  <conditionalFormatting sqref="Z11:Z15">
    <cfRule type="expression" dxfId="649" priority="143">
      <formula>$L11="Kirsch sand"</formula>
    </cfRule>
  </conditionalFormatting>
  <conditionalFormatting sqref="AB11:AB15">
    <cfRule type="expression" dxfId="648" priority="142">
      <formula>$L11="API sand"</formula>
    </cfRule>
  </conditionalFormatting>
  <conditionalFormatting sqref="AB11:AB15">
    <cfRule type="expression" dxfId="647" priority="141">
      <formula>$L11="Kirsch sand"</formula>
    </cfRule>
  </conditionalFormatting>
  <conditionalFormatting sqref="AJ11:AJ15">
    <cfRule type="expression" dxfId="646" priority="140">
      <formula>$L11="API sand"</formula>
    </cfRule>
  </conditionalFormatting>
  <conditionalFormatting sqref="AJ11:AJ15">
    <cfRule type="expression" dxfId="645" priority="139">
      <formula>$L11="Kirsch sand"</formula>
    </cfRule>
  </conditionalFormatting>
  <conditionalFormatting sqref="AM16:AN16">
    <cfRule type="expression" dxfId="644" priority="138">
      <formula>$L16="API sand"</formula>
    </cfRule>
  </conditionalFormatting>
  <conditionalFormatting sqref="AK16:AL16">
    <cfRule type="expression" dxfId="643" priority="137">
      <formula>$M16="API sand"</formula>
    </cfRule>
  </conditionalFormatting>
  <conditionalFormatting sqref="AK16:AL16">
    <cfRule type="expression" dxfId="642" priority="136">
      <formula>$M16="API clay"</formula>
    </cfRule>
  </conditionalFormatting>
  <conditionalFormatting sqref="AM16:AN16">
    <cfRule type="expression" dxfId="641" priority="133">
      <formula>$L16="Stiff clay w/o free water"</formula>
    </cfRule>
    <cfRule type="expression" dxfId="640" priority="135">
      <formula>$L16="API clay"</formula>
    </cfRule>
  </conditionalFormatting>
  <conditionalFormatting sqref="AM16:AN16">
    <cfRule type="expression" dxfId="639" priority="134">
      <formula>$L16="Kirsch soft clay"</formula>
    </cfRule>
  </conditionalFormatting>
  <conditionalFormatting sqref="AM16:AN16">
    <cfRule type="expression" dxfId="638" priority="132">
      <formula>$L16="Kirsch stiff clay"</formula>
    </cfRule>
  </conditionalFormatting>
  <conditionalFormatting sqref="AM16:AN16">
    <cfRule type="expression" dxfId="637" priority="131">
      <formula>$L16="Kirsch sand"</formula>
    </cfRule>
  </conditionalFormatting>
  <conditionalFormatting sqref="AM16:AN16">
    <cfRule type="expression" dxfId="636" priority="130">
      <formula>$L16="Modified Weak rock"</formula>
    </cfRule>
  </conditionalFormatting>
  <conditionalFormatting sqref="AM16:AN16">
    <cfRule type="expression" dxfId="635" priority="129">
      <formula>$L16="Reese stiff clay"</formula>
    </cfRule>
  </conditionalFormatting>
  <conditionalFormatting sqref="AM16:AN16">
    <cfRule type="expression" dxfId="634" priority="128">
      <formula>$L16="PISA clay"</formula>
    </cfRule>
  </conditionalFormatting>
  <conditionalFormatting sqref="AM16:AN16">
    <cfRule type="expression" dxfId="633" priority="127">
      <formula>$L16="PISA sand"</formula>
    </cfRule>
  </conditionalFormatting>
  <conditionalFormatting sqref="N16 Q16 S16:T16 W16:Y16">
    <cfRule type="expression" dxfId="632" priority="126">
      <formula>$L16="API sand"</formula>
    </cfRule>
  </conditionalFormatting>
  <conditionalFormatting sqref="N16">
    <cfRule type="expression" dxfId="631" priority="125">
      <formula>$M16="API sand"</formula>
    </cfRule>
  </conditionalFormatting>
  <conditionalFormatting sqref="N16">
    <cfRule type="expression" dxfId="630" priority="124">
      <formula>$M16="API clay"</formula>
    </cfRule>
  </conditionalFormatting>
  <conditionalFormatting sqref="N16:P16">
    <cfRule type="expression" dxfId="629" priority="121">
      <formula>$L16="Stiff clay w/o free water"</formula>
    </cfRule>
    <cfRule type="expression" dxfId="628" priority="123">
      <formula>$L16="API clay"</formula>
    </cfRule>
  </conditionalFormatting>
  <conditionalFormatting sqref="N16:P16">
    <cfRule type="expression" dxfId="627" priority="122">
      <formula>$L16="Kirsch soft clay"</formula>
    </cfRule>
  </conditionalFormatting>
  <conditionalFormatting sqref="N16:P16">
    <cfRule type="expression" dxfId="626" priority="120">
      <formula>$L16="Kirsch stiff clay"</formula>
    </cfRule>
  </conditionalFormatting>
  <conditionalFormatting sqref="N16 Q16 S16:T16 W16:Y16">
    <cfRule type="expression" dxfId="625" priority="119">
      <formula>$L16="Kirsch sand"</formula>
    </cfRule>
  </conditionalFormatting>
  <conditionalFormatting sqref="N16">
    <cfRule type="expression" dxfId="624" priority="118">
      <formula>$L16="Modified Weak rock"</formula>
    </cfRule>
  </conditionalFormatting>
  <conditionalFormatting sqref="N16:P16">
    <cfRule type="expression" dxfId="623" priority="117">
      <formula>$L16="Reese stiff clay"</formula>
    </cfRule>
  </conditionalFormatting>
  <conditionalFormatting sqref="N16:P16">
    <cfRule type="expression" dxfId="622" priority="116">
      <formula>$L16="PISA clay"</formula>
    </cfRule>
  </conditionalFormatting>
  <conditionalFormatting sqref="N16">
    <cfRule type="expression" dxfId="621" priority="115">
      <formula>$L16="PISA sand"</formula>
    </cfRule>
  </conditionalFormatting>
  <conditionalFormatting sqref="R16">
    <cfRule type="expression" dxfId="620" priority="114">
      <formula>$L16="API sand"</formula>
    </cfRule>
  </conditionalFormatting>
  <conditionalFormatting sqref="R16">
    <cfRule type="expression" dxfId="619" priority="113">
      <formula>$L16="Kirsch sand"</formula>
    </cfRule>
  </conditionalFormatting>
  <conditionalFormatting sqref="AC16:AI16">
    <cfRule type="expression" dxfId="618" priority="110">
      <formula>$L16="Stiff clay w/o free water"</formula>
    </cfRule>
    <cfRule type="expression" dxfId="617" priority="112">
      <formula>$L16="API clay"</formula>
    </cfRule>
  </conditionalFormatting>
  <conditionalFormatting sqref="AC16:AI16">
    <cfRule type="expression" dxfId="616" priority="111">
      <formula>$L16="Kirsch soft clay"</formula>
    </cfRule>
  </conditionalFormatting>
  <conditionalFormatting sqref="AC16:AI16">
    <cfRule type="expression" dxfId="615" priority="109">
      <formula>$L16="Kirsch stiff clay"</formula>
    </cfRule>
  </conditionalFormatting>
  <conditionalFormatting sqref="AC16:AI16">
    <cfRule type="expression" dxfId="614" priority="108">
      <formula>$L16="Reese stiff clay"</formula>
    </cfRule>
  </conditionalFormatting>
  <conditionalFormatting sqref="AC16:AI16">
    <cfRule type="expression" dxfId="613" priority="107">
      <formula>$L16="PISA clay"</formula>
    </cfRule>
  </conditionalFormatting>
  <conditionalFormatting sqref="AA16">
    <cfRule type="expression" dxfId="612" priority="104">
      <formula>$L16="Stiff clay w/o free water"</formula>
    </cfRule>
    <cfRule type="expression" dxfId="611" priority="106">
      <formula>$L16="API clay"</formula>
    </cfRule>
  </conditionalFormatting>
  <conditionalFormatting sqref="AA16">
    <cfRule type="expression" dxfId="610" priority="105">
      <formula>$L16="Kirsch soft clay"</formula>
    </cfRule>
  </conditionalFormatting>
  <conditionalFormatting sqref="AA16">
    <cfRule type="expression" dxfId="609" priority="103">
      <formula>$L16="Kirsch stiff clay"</formula>
    </cfRule>
  </conditionalFormatting>
  <conditionalFormatting sqref="AA16">
    <cfRule type="expression" dxfId="608" priority="102">
      <formula>$L16="Reese stiff clay"</formula>
    </cfRule>
  </conditionalFormatting>
  <conditionalFormatting sqref="AA16">
    <cfRule type="expression" dxfId="607" priority="101">
      <formula>$L16="PISA clay"</formula>
    </cfRule>
  </conditionalFormatting>
  <conditionalFormatting sqref="AM17:AN17">
    <cfRule type="expression" dxfId="606" priority="100">
      <formula>$L17="API sand"</formula>
    </cfRule>
  </conditionalFormatting>
  <conditionalFormatting sqref="AK17:AL17">
    <cfRule type="expression" dxfId="605" priority="99">
      <formula>$M17="API sand"</formula>
    </cfRule>
  </conditionalFormatting>
  <conditionalFormatting sqref="AK17:AL17">
    <cfRule type="expression" dxfId="604" priority="98">
      <formula>$M17="API clay"</formula>
    </cfRule>
  </conditionalFormatting>
  <conditionalFormatting sqref="AM17:AN17">
    <cfRule type="expression" dxfId="603" priority="95">
      <formula>$L17="Stiff clay w/o free water"</formula>
    </cfRule>
    <cfRule type="expression" dxfId="602" priority="97">
      <formula>$L17="API clay"</formula>
    </cfRule>
  </conditionalFormatting>
  <conditionalFormatting sqref="AM17:AN17">
    <cfRule type="expression" dxfId="601" priority="96">
      <formula>$L17="Kirsch soft clay"</formula>
    </cfRule>
  </conditionalFormatting>
  <conditionalFormatting sqref="AM17:AN17">
    <cfRule type="expression" dxfId="600" priority="94">
      <formula>$L17="Kirsch stiff clay"</formula>
    </cfRule>
  </conditionalFormatting>
  <conditionalFormatting sqref="AM17:AN17">
    <cfRule type="expression" dxfId="599" priority="93">
      <formula>$L17="Kirsch sand"</formula>
    </cfRule>
  </conditionalFormatting>
  <conditionalFormatting sqref="AM17:AN17">
    <cfRule type="expression" dxfId="598" priority="92">
      <formula>$L17="Modified Weak rock"</formula>
    </cfRule>
  </conditionalFormatting>
  <conditionalFormatting sqref="AM17:AN17">
    <cfRule type="expression" dxfId="597" priority="91">
      <formula>$L17="Reese stiff clay"</formula>
    </cfRule>
  </conditionalFormatting>
  <conditionalFormatting sqref="AM17:AN17">
    <cfRule type="expression" dxfId="596" priority="90">
      <formula>$L17="PISA clay"</formula>
    </cfRule>
  </conditionalFormatting>
  <conditionalFormatting sqref="AM17:AN17">
    <cfRule type="expression" dxfId="595" priority="89">
      <formula>$L17="PISA sand"</formula>
    </cfRule>
  </conditionalFormatting>
  <conditionalFormatting sqref="N17 Q17 S17:T17 W17 Y17">
    <cfRule type="expression" dxfId="594" priority="88">
      <formula>$L17="API sand"</formula>
    </cfRule>
  </conditionalFormatting>
  <conditionalFormatting sqref="N17">
    <cfRule type="expression" dxfId="593" priority="87">
      <formula>$M17="API sand"</formula>
    </cfRule>
  </conditionalFormatting>
  <conditionalFormatting sqref="N17">
    <cfRule type="expression" dxfId="592" priority="86">
      <formula>$M17="API clay"</formula>
    </cfRule>
  </conditionalFormatting>
  <conditionalFormatting sqref="N17:P17">
    <cfRule type="expression" dxfId="591" priority="83">
      <formula>$L17="Stiff clay w/o free water"</formula>
    </cfRule>
    <cfRule type="expression" dxfId="590" priority="85">
      <formula>$L17="API clay"</formula>
    </cfRule>
  </conditionalFormatting>
  <conditionalFormatting sqref="N17:P17">
    <cfRule type="expression" dxfId="589" priority="84">
      <formula>$L17="Kirsch soft clay"</formula>
    </cfRule>
  </conditionalFormatting>
  <conditionalFormatting sqref="N17:P17">
    <cfRule type="expression" dxfId="588" priority="82">
      <formula>$L17="Kirsch stiff clay"</formula>
    </cfRule>
  </conditionalFormatting>
  <conditionalFormatting sqref="N17 Q17 S17:T17 W17 Y17">
    <cfRule type="expression" dxfId="587" priority="81">
      <formula>$L17="Kirsch sand"</formula>
    </cfRule>
  </conditionalFormatting>
  <conditionalFormatting sqref="N17">
    <cfRule type="expression" dxfId="586" priority="80">
      <formula>$L17="Modified Weak rock"</formula>
    </cfRule>
  </conditionalFormatting>
  <conditionalFormatting sqref="N17:P17">
    <cfRule type="expression" dxfId="585" priority="79">
      <formula>$L17="Reese stiff clay"</formula>
    </cfRule>
  </conditionalFormatting>
  <conditionalFormatting sqref="N17:P17">
    <cfRule type="expression" dxfId="584" priority="78">
      <formula>$L17="PISA clay"</formula>
    </cfRule>
  </conditionalFormatting>
  <conditionalFormatting sqref="N17">
    <cfRule type="expression" dxfId="583" priority="77">
      <formula>$L17="PISA sand"</formula>
    </cfRule>
  </conditionalFormatting>
  <conditionalFormatting sqref="R17">
    <cfRule type="expression" dxfId="582" priority="76">
      <formula>$L17="API sand"</formula>
    </cfRule>
  </conditionalFormatting>
  <conditionalFormatting sqref="R17">
    <cfRule type="expression" dxfId="581" priority="75">
      <formula>$L17="Kirsch sand"</formula>
    </cfRule>
  </conditionalFormatting>
  <conditionalFormatting sqref="AD17:AI17">
    <cfRule type="expression" dxfId="580" priority="72">
      <formula>$L17="Stiff clay w/o free water"</formula>
    </cfRule>
    <cfRule type="expression" dxfId="579" priority="74">
      <formula>$L17="API clay"</formula>
    </cfRule>
  </conditionalFormatting>
  <conditionalFormatting sqref="AD17:AI17">
    <cfRule type="expression" dxfId="578" priority="73">
      <formula>$L17="Kirsch soft clay"</formula>
    </cfRule>
  </conditionalFormatting>
  <conditionalFormatting sqref="AD17:AI17">
    <cfRule type="expression" dxfId="577" priority="71">
      <formula>$L17="Kirsch stiff clay"</formula>
    </cfRule>
  </conditionalFormatting>
  <conditionalFormatting sqref="AD17:AI17">
    <cfRule type="expression" dxfId="576" priority="70">
      <formula>$L17="Reese stiff clay"</formula>
    </cfRule>
  </conditionalFormatting>
  <conditionalFormatting sqref="AD17:AI17">
    <cfRule type="expression" dxfId="575" priority="69">
      <formula>$L17="PISA clay"</formula>
    </cfRule>
  </conditionalFormatting>
  <conditionalFormatting sqref="AA17">
    <cfRule type="expression" dxfId="574" priority="66">
      <formula>$L17="Stiff clay w/o free water"</formula>
    </cfRule>
    <cfRule type="expression" dxfId="573" priority="68">
      <formula>$L17="API clay"</formula>
    </cfRule>
  </conditionalFormatting>
  <conditionalFormatting sqref="AA17">
    <cfRule type="expression" dxfId="572" priority="67">
      <formula>$L17="Kirsch soft clay"</formula>
    </cfRule>
  </conditionalFormatting>
  <conditionalFormatting sqref="AA17">
    <cfRule type="expression" dxfId="571" priority="65">
      <formula>$L17="Kirsch stiff clay"</formula>
    </cfRule>
  </conditionalFormatting>
  <conditionalFormatting sqref="AA17">
    <cfRule type="expression" dxfId="570" priority="64">
      <formula>$L17="Reese stiff clay"</formula>
    </cfRule>
  </conditionalFormatting>
  <conditionalFormatting sqref="AA17">
    <cfRule type="expression" dxfId="569" priority="63">
      <formula>$L17="PISA clay"</formula>
    </cfRule>
  </conditionalFormatting>
  <conditionalFormatting sqref="AC17">
    <cfRule type="expression" dxfId="568" priority="60">
      <formula>$L17="Stiff clay w/o free water"</formula>
    </cfRule>
    <cfRule type="expression" dxfId="567" priority="62">
      <formula>$L17="API clay"</formula>
    </cfRule>
  </conditionalFormatting>
  <conditionalFormatting sqref="AC17">
    <cfRule type="expression" dxfId="566" priority="61">
      <formula>$L17="Kirsch soft clay"</formula>
    </cfRule>
  </conditionalFormatting>
  <conditionalFormatting sqref="AC17">
    <cfRule type="expression" dxfId="565" priority="59">
      <formula>$L17="Kirsch stiff clay"</formula>
    </cfRule>
  </conditionalFormatting>
  <conditionalFormatting sqref="AC17">
    <cfRule type="expression" dxfId="564" priority="58">
      <formula>$L17="Reese stiff clay"</formula>
    </cfRule>
  </conditionalFormatting>
  <conditionalFormatting sqref="AC17">
    <cfRule type="expression" dxfId="563" priority="57">
      <formula>$L17="PISA clay"</formula>
    </cfRule>
  </conditionalFormatting>
  <conditionalFormatting sqref="X17">
    <cfRule type="expression" dxfId="562" priority="56">
      <formula>$L17="API sand"</formula>
    </cfRule>
  </conditionalFormatting>
  <conditionalFormatting sqref="X17">
    <cfRule type="expression" dxfId="561" priority="55">
      <formula>$L17="Kirsch sand"</formula>
    </cfRule>
  </conditionalFormatting>
  <conditionalFormatting sqref="Z16:Z17">
    <cfRule type="expression" dxfId="560" priority="54">
      <formula>$L16="API sand"</formula>
    </cfRule>
  </conditionalFormatting>
  <conditionalFormatting sqref="Z16:Z17">
    <cfRule type="expression" dxfId="559" priority="53">
      <formula>$L16="Kirsch sand"</formula>
    </cfRule>
  </conditionalFormatting>
  <conditionalFormatting sqref="AB16:AB17">
    <cfRule type="expression" dxfId="558" priority="52">
      <formula>$L16="API sand"</formula>
    </cfRule>
  </conditionalFormatting>
  <conditionalFormatting sqref="AB16:AB17">
    <cfRule type="expression" dxfId="557" priority="51">
      <formula>$L16="Kirsch sand"</formula>
    </cfRule>
  </conditionalFormatting>
  <conditionalFormatting sqref="AJ16:AJ17">
    <cfRule type="expression" dxfId="556" priority="50">
      <formula>$L16="API sand"</formula>
    </cfRule>
  </conditionalFormatting>
  <conditionalFormatting sqref="AJ16:AJ17">
    <cfRule type="expression" dxfId="555" priority="49">
      <formula>$L16="Kirsch sand"</formula>
    </cfRule>
  </conditionalFormatting>
  <conditionalFormatting sqref="U6:V9">
    <cfRule type="expression" dxfId="554" priority="46">
      <formula>$L6="Stiff clay w/o free water"</formula>
    </cfRule>
    <cfRule type="expression" dxfId="553" priority="48">
      <formula>$L6="API clay"</formula>
    </cfRule>
  </conditionalFormatting>
  <conditionalFormatting sqref="U6:V9">
    <cfRule type="expression" dxfId="552" priority="47">
      <formula>$L6="Kirsch soft clay"</formula>
    </cfRule>
  </conditionalFormatting>
  <conditionalFormatting sqref="U6:V9">
    <cfRule type="expression" dxfId="551" priority="45">
      <formula>$L6="Kirsch stiff clay"</formula>
    </cfRule>
  </conditionalFormatting>
  <conditionalFormatting sqref="U6:V9">
    <cfRule type="expression" dxfId="550" priority="44">
      <formula>$L6="Reese stiff clay"</formula>
    </cfRule>
  </conditionalFormatting>
  <conditionalFormatting sqref="U6:V9">
    <cfRule type="expression" dxfId="549" priority="43">
      <formula>$L6="PISA clay"</formula>
    </cfRule>
  </conditionalFormatting>
  <conditionalFormatting sqref="U10:V10">
    <cfRule type="expression" dxfId="548" priority="40">
      <formula>$L10="Stiff clay w/o free water"</formula>
    </cfRule>
    <cfRule type="expression" dxfId="547" priority="42">
      <formula>$L10="API clay"</formula>
    </cfRule>
  </conditionalFormatting>
  <conditionalFormatting sqref="U10:V10">
    <cfRule type="expression" dxfId="546" priority="41">
      <formula>$L10="Kirsch soft clay"</formula>
    </cfRule>
  </conditionalFormatting>
  <conditionalFormatting sqref="U10:V10">
    <cfRule type="expression" dxfId="545" priority="39">
      <formula>$L10="Kirsch stiff clay"</formula>
    </cfRule>
  </conditionalFormatting>
  <conditionalFormatting sqref="U10:V10">
    <cfRule type="expression" dxfId="544" priority="38">
      <formula>$L10="Reese stiff clay"</formula>
    </cfRule>
  </conditionalFormatting>
  <conditionalFormatting sqref="U10:V10">
    <cfRule type="expression" dxfId="543" priority="37">
      <formula>$L10="PISA clay"</formula>
    </cfRule>
  </conditionalFormatting>
  <conditionalFormatting sqref="U11:V14">
    <cfRule type="expression" dxfId="542" priority="34">
      <formula>$L11="Stiff clay w/o free water"</formula>
    </cfRule>
    <cfRule type="expression" dxfId="541" priority="36">
      <formula>$L11="API clay"</formula>
    </cfRule>
  </conditionalFormatting>
  <conditionalFormatting sqref="U11:V14">
    <cfRule type="expression" dxfId="540" priority="35">
      <formula>$L11="Kirsch soft clay"</formula>
    </cfRule>
  </conditionalFormatting>
  <conditionalFormatting sqref="U11:V14">
    <cfRule type="expression" dxfId="539" priority="33">
      <formula>$L11="Kirsch stiff clay"</formula>
    </cfRule>
  </conditionalFormatting>
  <conditionalFormatting sqref="U11:V14">
    <cfRule type="expression" dxfId="538" priority="32">
      <formula>$L11="Reese stiff clay"</formula>
    </cfRule>
  </conditionalFormatting>
  <conditionalFormatting sqref="U11:V14">
    <cfRule type="expression" dxfId="537" priority="31">
      <formula>$L11="PISA clay"</formula>
    </cfRule>
  </conditionalFormatting>
  <conditionalFormatting sqref="U15:V15">
    <cfRule type="expression" dxfId="536" priority="28">
      <formula>$L15="Stiff clay w/o free water"</formula>
    </cfRule>
    <cfRule type="expression" dxfId="535" priority="30">
      <formula>$L15="API clay"</formula>
    </cfRule>
  </conditionalFormatting>
  <conditionalFormatting sqref="U15:V15">
    <cfRule type="expression" dxfId="534" priority="29">
      <formula>$L15="Kirsch soft clay"</formula>
    </cfRule>
  </conditionalFormatting>
  <conditionalFormatting sqref="U15:V15">
    <cfRule type="expression" dxfId="533" priority="27">
      <formula>$L15="Kirsch stiff clay"</formula>
    </cfRule>
  </conditionalFormatting>
  <conditionalFormatting sqref="U15:V15">
    <cfRule type="expression" dxfId="532" priority="26">
      <formula>$L15="Reese stiff clay"</formula>
    </cfRule>
  </conditionalFormatting>
  <conditionalFormatting sqref="U15:V15">
    <cfRule type="expression" dxfId="531" priority="25">
      <formula>$L15="PISA clay"</formula>
    </cfRule>
  </conditionalFormatting>
  <conditionalFormatting sqref="U16:V16">
    <cfRule type="expression" dxfId="530" priority="22">
      <formula>$L16="Stiff clay w/o free water"</formula>
    </cfRule>
    <cfRule type="expression" dxfId="529" priority="24">
      <formula>$L16="API clay"</formula>
    </cfRule>
  </conditionalFormatting>
  <conditionalFormatting sqref="U16:V16">
    <cfRule type="expression" dxfId="528" priority="23">
      <formula>$L16="Kirsch soft clay"</formula>
    </cfRule>
  </conditionalFormatting>
  <conditionalFormatting sqref="U16:V16">
    <cfRule type="expression" dxfId="527" priority="21">
      <formula>$L16="Kirsch stiff clay"</formula>
    </cfRule>
  </conditionalFormatting>
  <conditionalFormatting sqref="U16:V16">
    <cfRule type="expression" dxfId="526" priority="20">
      <formula>$L16="Reese stiff clay"</formula>
    </cfRule>
  </conditionalFormatting>
  <conditionalFormatting sqref="U16:V16">
    <cfRule type="expression" dxfId="525" priority="19">
      <formula>$L16="PISA clay"</formula>
    </cfRule>
  </conditionalFormatting>
  <conditionalFormatting sqref="U17:V17">
    <cfRule type="expression" dxfId="524" priority="16">
      <formula>$L17="Stiff clay w/o free water"</formula>
    </cfRule>
    <cfRule type="expression" dxfId="523" priority="18">
      <formula>$L17="API clay"</formula>
    </cfRule>
  </conditionalFormatting>
  <conditionalFormatting sqref="U17:V17">
    <cfRule type="expression" dxfId="522" priority="17">
      <formula>$L17="Kirsch soft clay"</formula>
    </cfRule>
  </conditionalFormatting>
  <conditionalFormatting sqref="U17:V17">
    <cfRule type="expression" dxfId="521" priority="15">
      <formula>$L17="Kirsch stiff clay"</formula>
    </cfRule>
  </conditionalFormatting>
  <conditionalFormatting sqref="U17:V17">
    <cfRule type="expression" dxfId="520" priority="14">
      <formula>$L17="Reese stiff clay"</formula>
    </cfRule>
  </conditionalFormatting>
  <conditionalFormatting sqref="U17:V17">
    <cfRule type="expression" dxfId="519" priority="13">
      <formula>$L17="PISA clay"</formula>
    </cfRule>
  </conditionalFormatting>
  <conditionalFormatting sqref="AO6:AO9">
    <cfRule type="expression" dxfId="518" priority="12">
      <formula>$L6="API sand"</formula>
    </cfRule>
  </conditionalFormatting>
  <conditionalFormatting sqref="AO6:AO9">
    <cfRule type="expression" dxfId="517" priority="11">
      <formula>$L6="Kirsch sand"</formula>
    </cfRule>
  </conditionalFormatting>
  <conditionalFormatting sqref="AO10">
    <cfRule type="expression" dxfId="516" priority="10">
      <formula>$L10="API sand"</formula>
    </cfRule>
  </conditionalFormatting>
  <conditionalFormatting sqref="AO10">
    <cfRule type="expression" dxfId="515" priority="9">
      <formula>$L10="Kirsch sand"</formula>
    </cfRule>
  </conditionalFormatting>
  <conditionalFormatting sqref="AO11:AO14">
    <cfRule type="expression" dxfId="514" priority="8">
      <formula>$L11="API sand"</formula>
    </cfRule>
  </conditionalFormatting>
  <conditionalFormatting sqref="AO11:AO14">
    <cfRule type="expression" dxfId="513" priority="7">
      <formula>$L11="Kirsch sand"</formula>
    </cfRule>
  </conditionalFormatting>
  <conditionalFormatting sqref="AO15">
    <cfRule type="expression" dxfId="512" priority="6">
      <formula>$L15="API sand"</formula>
    </cfRule>
  </conditionalFormatting>
  <conditionalFormatting sqref="AO15">
    <cfRule type="expression" dxfId="511" priority="5">
      <formula>$L15="Kirsch sand"</formula>
    </cfRule>
  </conditionalFormatting>
  <conditionalFormatting sqref="AO16">
    <cfRule type="expression" dxfId="510" priority="4">
      <formula>$L16="API sand"</formula>
    </cfRule>
  </conditionalFormatting>
  <conditionalFormatting sqref="AO16">
    <cfRule type="expression" dxfId="509" priority="3">
      <formula>$L16="Kirsch sand"</formula>
    </cfRule>
  </conditionalFormatting>
  <conditionalFormatting sqref="AO17">
    <cfRule type="expression" dxfId="508" priority="2">
      <formula>$L17="API sand"</formula>
    </cfRule>
  </conditionalFormatting>
  <conditionalFormatting sqref="AO17">
    <cfRule type="expression" dxfId="507" priority="1">
      <formula>$L17="Kirsch sand"</formula>
    </cfRule>
  </conditionalFormatting>
  <dataValidations count="3">
    <dataValidation type="list" showInputMessage="1" showErrorMessage="1" sqref="M18:M36" xr:uid="{F22E3B41-077C-4113-944A-20349B46A96E}">
      <formula1>"',API sand,API clay"</formula1>
    </dataValidation>
    <dataValidation type="list" showInputMessage="1" showErrorMessage="1" sqref="M6:M17" xr:uid="{8219FCFC-F6A1-4395-9312-9B57AAA709A5}">
      <formula1>"Zero soil,API sand,API clay"</formula1>
    </dataValidation>
    <dataValidation type="list" showInputMessage="1" showErrorMessage="1" sqref="L6:L255" xr:uid="{6C264A0E-FB5A-4AFE-8597-7CFD6C948CA7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BD77-3C22-4E13-A8AA-1B86FFD0FB71}">
  <dimension ref="A1:AO255"/>
  <sheetViews>
    <sheetView topLeftCell="J1" zoomScaleNormal="100" workbookViewId="0">
      <selection activeCell="H52" sqref="H52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L0GW01_ULS_BE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0"/>
      <c r="R3" s="86"/>
      <c r="S3" s="86"/>
      <c r="T3" s="70"/>
      <c r="U3" s="86"/>
      <c r="V3" s="86"/>
      <c r="W3" s="70"/>
      <c r="X3" s="71" t="s">
        <v>106</v>
      </c>
      <c r="Y3" s="70"/>
      <c r="Z3" s="70"/>
      <c r="AA3" s="70"/>
      <c r="AB3" s="70"/>
      <c r="AC3" s="71" t="s">
        <v>107</v>
      </c>
      <c r="AD3" s="39"/>
      <c r="AE3" s="39"/>
      <c r="AF3" s="39"/>
      <c r="AG3" s="39"/>
      <c r="AH3" s="39"/>
      <c r="AI3" s="39"/>
      <c r="AJ3" s="70"/>
      <c r="AK3" s="70"/>
      <c r="AL3" s="70"/>
      <c r="AM3" s="70"/>
      <c r="AN3" s="70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80.999999999999972</v>
      </c>
      <c r="AA6" s="53">
        <v>1</v>
      </c>
      <c r="AB6" s="50">
        <f t="shared" ref="AB6:AB17" si="1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6372.3689999999997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>Q8-5</f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95.999999999999972</v>
      </c>
      <c r="AA8" s="53">
        <v>1</v>
      </c>
      <c r="AB8" s="50">
        <f t="shared" si="1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36</v>
      </c>
      <c r="C9" s="45" t="s">
        <v>28</v>
      </c>
      <c r="D9" s="33">
        <v>33</v>
      </c>
      <c r="F9" s="33" t="s">
        <v>96</v>
      </c>
      <c r="G9" s="58">
        <v>-218978.7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36</v>
      </c>
      <c r="C10" s="45" t="s">
        <v>28</v>
      </c>
      <c r="D10" s="56">
        <v>60</v>
      </c>
      <c r="F10" s="33" t="s">
        <v>51</v>
      </c>
      <c r="G10" s="60">
        <v>5661.7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16938.45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ref="R14:R17" si="5">Q14-5</f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103.59999999999997</v>
      </c>
      <c r="AA14" s="53">
        <v>1</v>
      </c>
      <c r="AB14" s="50">
        <f t="shared" si="1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5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107.39999999999996</v>
      </c>
      <c r="AA15" s="53">
        <v>1</v>
      </c>
      <c r="AB15" s="50">
        <f t="shared" si="1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5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103.59999999999997</v>
      </c>
      <c r="AA16" s="53">
        <v>1</v>
      </c>
      <c r="AB16" s="50">
        <f t="shared" si="1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5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0.09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2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2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2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2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2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506" priority="332">
      <formula>$L6="API sand"</formula>
    </cfRule>
  </conditionalFormatting>
  <conditionalFormatting sqref="AK6:AL9 R18:S20 R29:S36 S21:S28 AD21:AD28 AB18:AB35">
    <cfRule type="expression" dxfId="505" priority="331">
      <formula>$M6="API sand"</formula>
    </cfRule>
  </conditionalFormatting>
  <conditionalFormatting sqref="AK6:AL9 R18:T20 R29:T36 S21:T28 AD21:AD28 AB18:AB35">
    <cfRule type="expression" dxfId="504" priority="330">
      <formula>$M6="API clay"</formula>
    </cfRule>
  </conditionalFormatting>
  <conditionalFormatting sqref="AM6:AN9 U18:W36">
    <cfRule type="expression" dxfId="503" priority="327">
      <formula>$L6="Stiff clay w/o free water"</formula>
    </cfRule>
    <cfRule type="expression" dxfId="502" priority="329">
      <formula>$L6="API clay"</formula>
    </cfRule>
  </conditionalFormatting>
  <conditionalFormatting sqref="AM6:AN9 U18:Y36">
    <cfRule type="expression" dxfId="501" priority="328">
      <formula>$L6="Kirsch soft clay"</formula>
    </cfRule>
  </conditionalFormatting>
  <conditionalFormatting sqref="AM6:AN9 U18:Y36">
    <cfRule type="expression" dxfId="500" priority="326">
      <formula>$L6="Kirsch stiff clay"</formula>
    </cfRule>
  </conditionalFormatting>
  <conditionalFormatting sqref="AM6:AN9">
    <cfRule type="expression" dxfId="499" priority="325">
      <formula>$L6="Kirsch sand"</formula>
    </cfRule>
  </conditionalFormatting>
  <conditionalFormatting sqref="AM6:AN9 AC18:AI18 AC19:AD19 AI19">
    <cfRule type="expression" dxfId="498" priority="324">
      <formula>$L6="Modified Weak rock"</formula>
    </cfRule>
  </conditionalFormatting>
  <conditionalFormatting sqref="AM6:AN9 U18:V36">
    <cfRule type="expression" dxfId="497" priority="323">
      <formula>$L6="Reese stiff clay"</formula>
    </cfRule>
  </conditionalFormatting>
  <conditionalFormatting sqref="N18:N36 Q18:Q36 AM18:AN36">
    <cfRule type="expression" dxfId="496" priority="322">
      <formula>$L18="API sand"</formula>
    </cfRule>
  </conditionalFormatting>
  <conditionalFormatting sqref="N18:N36 Z18:Z36 AB36 AJ18:AL36">
    <cfRule type="expression" dxfId="495" priority="321">
      <formula>$M18="API sand"</formula>
    </cfRule>
  </conditionalFormatting>
  <conditionalFormatting sqref="Z36:AB36 AK18:AL36 N18:N36 Z18:AA35">
    <cfRule type="expression" dxfId="494" priority="320">
      <formula>$M18="API clay"</formula>
    </cfRule>
  </conditionalFormatting>
  <conditionalFormatting sqref="N18:P18 AM18:AN36 N29:P36 N19:N28 P19:P28">
    <cfRule type="expression" dxfId="493" priority="317">
      <formula>$L18="Stiff clay w/o free water"</formula>
    </cfRule>
    <cfRule type="expression" dxfId="492" priority="319">
      <formula>$L18="API clay"</formula>
    </cfRule>
  </conditionalFormatting>
  <conditionalFormatting sqref="N18:P18 AM18:AN36 N29:P36 N19:N28 P19:P28">
    <cfRule type="expression" dxfId="491" priority="318">
      <formula>$L18="Kirsch soft clay"</formula>
    </cfRule>
  </conditionalFormatting>
  <conditionalFormatting sqref="N18:P18 AM18:AN36 N29:P36 N19:N28 P19:P28">
    <cfRule type="expression" dxfId="490" priority="316">
      <formula>$L18="Kirsch stiff clay"</formula>
    </cfRule>
  </conditionalFormatting>
  <conditionalFormatting sqref="N18:N36 Q18:Q36 X18:Y36 AM18:AN36">
    <cfRule type="expression" dxfId="489" priority="315">
      <formula>$L18="Kirsch sand"</formula>
    </cfRule>
  </conditionalFormatting>
  <conditionalFormatting sqref="N18:N36 AM18:AN36 AC20:AD36 AI20:AI36">
    <cfRule type="expression" dxfId="488" priority="314">
      <formula>$L18="Modified Weak rock"</formula>
    </cfRule>
  </conditionalFormatting>
  <conditionalFormatting sqref="N18:P18 AM18:AN36 N29:P36 N19:N28 P19:P28">
    <cfRule type="expression" dxfId="487" priority="313">
      <formula>$L18="Reese stiff clay"</formula>
    </cfRule>
  </conditionalFormatting>
  <conditionalFormatting sqref="AM6:AN9">
    <cfRule type="expression" dxfId="486" priority="312">
      <formula>$L6="PISA clay"</formula>
    </cfRule>
  </conditionalFormatting>
  <conditionalFormatting sqref="AM6:AN9">
    <cfRule type="expression" dxfId="485" priority="311">
      <formula>$L6="PISA sand"</formula>
    </cfRule>
  </conditionalFormatting>
  <conditionalFormatting sqref="O19:O21">
    <cfRule type="expression" dxfId="484" priority="310">
      <formula>$L19="API sand"</formula>
    </cfRule>
  </conditionalFormatting>
  <conditionalFormatting sqref="O19:O21">
    <cfRule type="expression" dxfId="483" priority="309">
      <formula>$L19="Kirsch sand"</formula>
    </cfRule>
  </conditionalFormatting>
  <conditionalFormatting sqref="O22:O28">
    <cfRule type="expression" dxfId="482" priority="308">
      <formula>$L22="API sand"</formula>
    </cfRule>
  </conditionalFormatting>
  <conditionalFormatting sqref="O22:O28">
    <cfRule type="expression" dxfId="481" priority="307">
      <formula>$L22="Kirsch sand"</formula>
    </cfRule>
  </conditionalFormatting>
  <conditionalFormatting sqref="N6:N9 Q6:Q9 S9:T9 W9:Y9">
    <cfRule type="expression" dxfId="480" priority="306">
      <formula>$L6="API sand"</formula>
    </cfRule>
  </conditionalFormatting>
  <conditionalFormatting sqref="N6:N9">
    <cfRule type="expression" dxfId="479" priority="305">
      <formula>$M6="API sand"</formula>
    </cfRule>
  </conditionalFormatting>
  <conditionalFormatting sqref="N6:N9">
    <cfRule type="expression" dxfId="478" priority="304">
      <formula>$M6="API clay"</formula>
    </cfRule>
  </conditionalFormatting>
  <conditionalFormatting sqref="N6:P9">
    <cfRule type="expression" dxfId="477" priority="301">
      <formula>$L6="Stiff clay w/o free water"</formula>
    </cfRule>
    <cfRule type="expression" dxfId="476" priority="303">
      <formula>$L6="API clay"</formula>
    </cfRule>
  </conditionalFormatting>
  <conditionalFormatting sqref="N6:P9">
    <cfRule type="expression" dxfId="475" priority="302">
      <formula>$L6="Kirsch soft clay"</formula>
    </cfRule>
  </conditionalFormatting>
  <conditionalFormatting sqref="N6:P9">
    <cfRule type="expression" dxfId="474" priority="300">
      <formula>$L6="Kirsch stiff clay"</formula>
    </cfRule>
  </conditionalFormatting>
  <conditionalFormatting sqref="N6:N9 Q6:Q9 S9:T9 W9:Y9">
    <cfRule type="expression" dxfId="473" priority="299">
      <formula>$L6="Kirsch sand"</formula>
    </cfRule>
  </conditionalFormatting>
  <conditionalFormatting sqref="N6:N9">
    <cfRule type="expression" dxfId="472" priority="298">
      <formula>$L6="Modified Weak rock"</formula>
    </cfRule>
  </conditionalFormatting>
  <conditionalFormatting sqref="N6:P9">
    <cfRule type="expression" dxfId="471" priority="297">
      <formula>$L6="Reese stiff clay"</formula>
    </cfRule>
  </conditionalFormatting>
  <conditionalFormatting sqref="N6:P9">
    <cfRule type="expression" dxfId="470" priority="296">
      <formula>$L6="PISA clay"</formula>
    </cfRule>
  </conditionalFormatting>
  <conditionalFormatting sqref="N6:N9">
    <cfRule type="expression" dxfId="469" priority="295">
      <formula>$L6="PISA sand"</formula>
    </cfRule>
  </conditionalFormatting>
  <conditionalFormatting sqref="R6:R9 S6:T8 W6:Y8">
    <cfRule type="expression" dxfId="468" priority="294">
      <formula>$L6="API sand"</formula>
    </cfRule>
  </conditionalFormatting>
  <conditionalFormatting sqref="R6:R9 S6:T8 W6:Y8">
    <cfRule type="expression" dxfId="467" priority="293">
      <formula>$L6="Kirsch sand"</formula>
    </cfRule>
  </conditionalFormatting>
  <conditionalFormatting sqref="AC6:AI9">
    <cfRule type="expression" dxfId="466" priority="290">
      <formula>$L6="Stiff clay w/o free water"</formula>
    </cfRule>
    <cfRule type="expression" dxfId="465" priority="292">
      <formula>$L6="API clay"</formula>
    </cfRule>
  </conditionalFormatting>
  <conditionalFormatting sqref="AC6:AI9">
    <cfRule type="expression" dxfId="464" priority="291">
      <formula>$L6="Kirsch soft clay"</formula>
    </cfRule>
  </conditionalFormatting>
  <conditionalFormatting sqref="AC6:AI9">
    <cfRule type="expression" dxfId="463" priority="289">
      <formula>$L6="Kirsch stiff clay"</formula>
    </cfRule>
  </conditionalFormatting>
  <conditionalFormatting sqref="AC6:AI9">
    <cfRule type="expression" dxfId="462" priority="288">
      <formula>$L6="Reese stiff clay"</formula>
    </cfRule>
  </conditionalFormatting>
  <conditionalFormatting sqref="AC6:AI9">
    <cfRule type="expression" dxfId="461" priority="287">
      <formula>$L6="PISA clay"</formula>
    </cfRule>
  </conditionalFormatting>
  <conditionalFormatting sqref="AA6:AA9">
    <cfRule type="expression" dxfId="460" priority="284">
      <formula>$L6="Stiff clay w/o free water"</formula>
    </cfRule>
    <cfRule type="expression" dxfId="459" priority="286">
      <formula>$L6="API clay"</formula>
    </cfRule>
  </conditionalFormatting>
  <conditionalFormatting sqref="AA6:AA9">
    <cfRule type="expression" dxfId="458" priority="285">
      <formula>$L6="Kirsch soft clay"</formula>
    </cfRule>
  </conditionalFormatting>
  <conditionalFormatting sqref="AA6:AA9">
    <cfRule type="expression" dxfId="457" priority="283">
      <formula>$L6="Kirsch stiff clay"</formula>
    </cfRule>
  </conditionalFormatting>
  <conditionalFormatting sqref="AA6:AA9">
    <cfRule type="expression" dxfId="456" priority="282">
      <formula>$L6="Reese stiff clay"</formula>
    </cfRule>
  </conditionalFormatting>
  <conditionalFormatting sqref="AA6:AA9">
    <cfRule type="expression" dxfId="455" priority="281">
      <formula>$L6="PISA clay"</formula>
    </cfRule>
  </conditionalFormatting>
  <conditionalFormatting sqref="AM10:AN10">
    <cfRule type="expression" dxfId="454" priority="280">
      <formula>$L10="API sand"</formula>
    </cfRule>
  </conditionalFormatting>
  <conditionalFormatting sqref="AK10:AL10">
    <cfRule type="expression" dxfId="453" priority="279">
      <formula>$M10="API sand"</formula>
    </cfRule>
  </conditionalFormatting>
  <conditionalFormatting sqref="AK10:AL10">
    <cfRule type="expression" dxfId="452" priority="278">
      <formula>$M10="API clay"</formula>
    </cfRule>
  </conditionalFormatting>
  <conditionalFormatting sqref="AM10:AN10">
    <cfRule type="expression" dxfId="451" priority="275">
      <formula>$L10="Stiff clay w/o free water"</formula>
    </cfRule>
    <cfRule type="expression" dxfId="450" priority="277">
      <formula>$L10="API clay"</formula>
    </cfRule>
  </conditionalFormatting>
  <conditionalFormatting sqref="AM10:AN10">
    <cfRule type="expression" dxfId="449" priority="276">
      <formula>$L10="Kirsch soft clay"</formula>
    </cfRule>
  </conditionalFormatting>
  <conditionalFormatting sqref="AM10:AN10">
    <cfRule type="expression" dxfId="448" priority="274">
      <formula>$L10="Kirsch stiff clay"</formula>
    </cfRule>
  </conditionalFormatting>
  <conditionalFormatting sqref="AM10:AN10">
    <cfRule type="expression" dxfId="447" priority="273">
      <formula>$L10="Kirsch sand"</formula>
    </cfRule>
  </conditionalFormatting>
  <conditionalFormatting sqref="AM10:AN10">
    <cfRule type="expression" dxfId="446" priority="272">
      <formula>$L10="Modified Weak rock"</formula>
    </cfRule>
  </conditionalFormatting>
  <conditionalFormatting sqref="AM10:AN10">
    <cfRule type="expression" dxfId="445" priority="271">
      <formula>$L10="Reese stiff clay"</formula>
    </cfRule>
  </conditionalFormatting>
  <conditionalFormatting sqref="AM10:AN10">
    <cfRule type="expression" dxfId="444" priority="270">
      <formula>$L10="PISA clay"</formula>
    </cfRule>
  </conditionalFormatting>
  <conditionalFormatting sqref="AM10:AN10">
    <cfRule type="expression" dxfId="443" priority="269">
      <formula>$L10="PISA sand"</formula>
    </cfRule>
  </conditionalFormatting>
  <conditionalFormatting sqref="N10 Q10 S10:T10 W10 Y10">
    <cfRule type="expression" dxfId="442" priority="268">
      <formula>$L10="API sand"</formula>
    </cfRule>
  </conditionalFormatting>
  <conditionalFormatting sqref="N10">
    <cfRule type="expression" dxfId="441" priority="267">
      <formula>$M10="API sand"</formula>
    </cfRule>
  </conditionalFormatting>
  <conditionalFormatting sqref="N10">
    <cfRule type="expression" dxfId="440" priority="266">
      <formula>$M10="API clay"</formula>
    </cfRule>
  </conditionalFormatting>
  <conditionalFormatting sqref="N10:P10">
    <cfRule type="expression" dxfId="439" priority="263">
      <formula>$L10="Stiff clay w/o free water"</formula>
    </cfRule>
    <cfRule type="expression" dxfId="438" priority="265">
      <formula>$L10="API clay"</formula>
    </cfRule>
  </conditionalFormatting>
  <conditionalFormatting sqref="N10:P10">
    <cfRule type="expression" dxfId="437" priority="264">
      <formula>$L10="Kirsch soft clay"</formula>
    </cfRule>
  </conditionalFormatting>
  <conditionalFormatting sqref="N10:P10">
    <cfRule type="expression" dxfId="436" priority="262">
      <formula>$L10="Kirsch stiff clay"</formula>
    </cfRule>
  </conditionalFormatting>
  <conditionalFormatting sqref="N10 Q10 S10:T10 W10 Y10">
    <cfRule type="expression" dxfId="435" priority="261">
      <formula>$L10="Kirsch sand"</formula>
    </cfRule>
  </conditionalFormatting>
  <conditionalFormatting sqref="N10">
    <cfRule type="expression" dxfId="434" priority="260">
      <formula>$L10="Modified Weak rock"</formula>
    </cfRule>
  </conditionalFormatting>
  <conditionalFormatting sqref="N10:P10">
    <cfRule type="expression" dxfId="433" priority="259">
      <formula>$L10="Reese stiff clay"</formula>
    </cfRule>
  </conditionalFormatting>
  <conditionalFormatting sqref="N10:P10">
    <cfRule type="expression" dxfId="432" priority="258">
      <formula>$L10="PISA clay"</formula>
    </cfRule>
  </conditionalFormatting>
  <conditionalFormatting sqref="N10">
    <cfRule type="expression" dxfId="431" priority="257">
      <formula>$L10="PISA sand"</formula>
    </cfRule>
  </conditionalFormatting>
  <conditionalFormatting sqref="R10">
    <cfRule type="expression" dxfId="430" priority="256">
      <formula>$L10="API sand"</formula>
    </cfRule>
  </conditionalFormatting>
  <conditionalFormatting sqref="R10">
    <cfRule type="expression" dxfId="429" priority="255">
      <formula>$L10="Kirsch sand"</formula>
    </cfRule>
  </conditionalFormatting>
  <conditionalFormatting sqref="AD10:AI10">
    <cfRule type="expression" dxfId="428" priority="252">
      <formula>$L10="Stiff clay w/o free water"</formula>
    </cfRule>
    <cfRule type="expression" dxfId="427" priority="254">
      <formula>$L10="API clay"</formula>
    </cfRule>
  </conditionalFormatting>
  <conditionalFormatting sqref="AD10:AI10">
    <cfRule type="expression" dxfId="426" priority="253">
      <formula>$L10="Kirsch soft clay"</formula>
    </cfRule>
  </conditionalFormatting>
  <conditionalFormatting sqref="AD10:AI10">
    <cfRule type="expression" dxfId="425" priority="251">
      <formula>$L10="Kirsch stiff clay"</formula>
    </cfRule>
  </conditionalFormatting>
  <conditionalFormatting sqref="AD10:AI10">
    <cfRule type="expression" dxfId="424" priority="250">
      <formula>$L10="Reese stiff clay"</formula>
    </cfRule>
  </conditionalFormatting>
  <conditionalFormatting sqref="AD10:AI10">
    <cfRule type="expression" dxfId="423" priority="249">
      <formula>$L10="PISA clay"</formula>
    </cfRule>
  </conditionalFormatting>
  <conditionalFormatting sqref="AA10">
    <cfRule type="expression" dxfId="422" priority="246">
      <formula>$L10="Stiff clay w/o free water"</formula>
    </cfRule>
    <cfRule type="expression" dxfId="421" priority="248">
      <formula>$L10="API clay"</formula>
    </cfRule>
  </conditionalFormatting>
  <conditionalFormatting sqref="AA10">
    <cfRule type="expression" dxfId="420" priority="247">
      <formula>$L10="Kirsch soft clay"</formula>
    </cfRule>
  </conditionalFormatting>
  <conditionalFormatting sqref="AA10">
    <cfRule type="expression" dxfId="419" priority="245">
      <formula>$L10="Kirsch stiff clay"</formula>
    </cfRule>
  </conditionalFormatting>
  <conditionalFormatting sqref="AA10">
    <cfRule type="expression" dxfId="418" priority="244">
      <formula>$L10="Reese stiff clay"</formula>
    </cfRule>
  </conditionalFormatting>
  <conditionalFormatting sqref="AA10">
    <cfRule type="expression" dxfId="417" priority="243">
      <formula>$L10="PISA clay"</formula>
    </cfRule>
  </conditionalFormatting>
  <conditionalFormatting sqref="AC10">
    <cfRule type="expression" dxfId="416" priority="240">
      <formula>$L10="Stiff clay w/o free water"</formula>
    </cfRule>
    <cfRule type="expression" dxfId="415" priority="242">
      <formula>$L10="API clay"</formula>
    </cfRule>
  </conditionalFormatting>
  <conditionalFormatting sqref="AC10">
    <cfRule type="expression" dxfId="414" priority="241">
      <formula>$L10="Kirsch soft clay"</formula>
    </cfRule>
  </conditionalFormatting>
  <conditionalFormatting sqref="AC10">
    <cfRule type="expression" dxfId="413" priority="239">
      <formula>$L10="Kirsch stiff clay"</formula>
    </cfRule>
  </conditionalFormatting>
  <conditionalFormatting sqref="AC10">
    <cfRule type="expression" dxfId="412" priority="238">
      <formula>$L10="Reese stiff clay"</formula>
    </cfRule>
  </conditionalFormatting>
  <conditionalFormatting sqref="AC10">
    <cfRule type="expression" dxfId="411" priority="237">
      <formula>$L10="PISA clay"</formula>
    </cfRule>
  </conditionalFormatting>
  <conditionalFormatting sqref="X10">
    <cfRule type="expression" dxfId="410" priority="236">
      <formula>$L10="API sand"</formula>
    </cfRule>
  </conditionalFormatting>
  <conditionalFormatting sqref="X10">
    <cfRule type="expression" dxfId="409" priority="235">
      <formula>$L10="Kirsch sand"</formula>
    </cfRule>
  </conditionalFormatting>
  <conditionalFormatting sqref="Z6:Z10">
    <cfRule type="expression" dxfId="408" priority="234">
      <formula>$L6="API sand"</formula>
    </cfRule>
  </conditionalFormatting>
  <conditionalFormatting sqref="Z6:Z10">
    <cfRule type="expression" dxfId="407" priority="233">
      <formula>$L6="Kirsch sand"</formula>
    </cfRule>
  </conditionalFormatting>
  <conditionalFormatting sqref="AB6:AB10">
    <cfRule type="expression" dxfId="406" priority="232">
      <formula>$L6="API sand"</formula>
    </cfRule>
  </conditionalFormatting>
  <conditionalFormatting sqref="AB6:AB10">
    <cfRule type="expression" dxfId="405" priority="231">
      <formula>$L6="Kirsch sand"</formula>
    </cfRule>
  </conditionalFormatting>
  <conditionalFormatting sqref="AJ6:AJ10">
    <cfRule type="expression" dxfId="404" priority="230">
      <formula>$L6="API sand"</formula>
    </cfRule>
  </conditionalFormatting>
  <conditionalFormatting sqref="AJ6:AJ10">
    <cfRule type="expression" dxfId="403" priority="229">
      <formula>$L6="Kirsch sand"</formula>
    </cfRule>
  </conditionalFormatting>
  <conditionalFormatting sqref="AE37:AH37">
    <cfRule type="expression" dxfId="402" priority="333">
      <formula>$L19="Modified Weak rock"</formula>
    </cfRule>
  </conditionalFormatting>
  <conditionalFormatting sqref="AM11:AN14">
    <cfRule type="expression" dxfId="401" priority="228">
      <formula>$L11="API sand"</formula>
    </cfRule>
  </conditionalFormatting>
  <conditionalFormatting sqref="AK11:AL14">
    <cfRule type="expression" dxfId="400" priority="227">
      <formula>$M11="API sand"</formula>
    </cfRule>
  </conditionalFormatting>
  <conditionalFormatting sqref="AK11:AL14">
    <cfRule type="expression" dxfId="399" priority="226">
      <formula>$M11="API clay"</formula>
    </cfRule>
  </conditionalFormatting>
  <conditionalFormatting sqref="AM11:AN14">
    <cfRule type="expression" dxfId="398" priority="223">
      <formula>$L11="Stiff clay w/o free water"</formula>
    </cfRule>
    <cfRule type="expression" dxfId="397" priority="225">
      <formula>$L11="API clay"</formula>
    </cfRule>
  </conditionalFormatting>
  <conditionalFormatting sqref="AM11:AN14">
    <cfRule type="expression" dxfId="396" priority="224">
      <formula>$L11="Kirsch soft clay"</formula>
    </cfRule>
  </conditionalFormatting>
  <conditionalFormatting sqref="AM11:AN14">
    <cfRule type="expression" dxfId="395" priority="222">
      <formula>$L11="Kirsch stiff clay"</formula>
    </cfRule>
  </conditionalFormatting>
  <conditionalFormatting sqref="AM11:AN14">
    <cfRule type="expression" dxfId="394" priority="221">
      <formula>$L11="Kirsch sand"</formula>
    </cfRule>
  </conditionalFormatting>
  <conditionalFormatting sqref="AM11:AN14">
    <cfRule type="expression" dxfId="393" priority="220">
      <formula>$L11="Modified Weak rock"</formula>
    </cfRule>
  </conditionalFormatting>
  <conditionalFormatting sqref="AM11:AN14">
    <cfRule type="expression" dxfId="392" priority="219">
      <formula>$L11="Reese stiff clay"</formula>
    </cfRule>
  </conditionalFormatting>
  <conditionalFormatting sqref="AM11:AN14">
    <cfRule type="expression" dxfId="391" priority="218">
      <formula>$L11="PISA clay"</formula>
    </cfRule>
  </conditionalFormatting>
  <conditionalFormatting sqref="AM11:AN14">
    <cfRule type="expression" dxfId="390" priority="217">
      <formula>$L11="PISA sand"</formula>
    </cfRule>
  </conditionalFormatting>
  <conditionalFormatting sqref="N11:N14 Q11:Q14 S14:T14 W14:Y14">
    <cfRule type="expression" dxfId="389" priority="216">
      <formula>$L11="API sand"</formula>
    </cfRule>
  </conditionalFormatting>
  <conditionalFormatting sqref="N11:N14">
    <cfRule type="expression" dxfId="388" priority="215">
      <formula>$M11="API sand"</formula>
    </cfRule>
  </conditionalFormatting>
  <conditionalFormatting sqref="N11:N14">
    <cfRule type="expression" dxfId="387" priority="214">
      <formula>$M11="API clay"</formula>
    </cfRule>
  </conditionalFormatting>
  <conditionalFormatting sqref="N11:P14">
    <cfRule type="expression" dxfId="386" priority="211">
      <formula>$L11="Stiff clay w/o free water"</formula>
    </cfRule>
    <cfRule type="expression" dxfId="385" priority="213">
      <formula>$L11="API clay"</formula>
    </cfRule>
  </conditionalFormatting>
  <conditionalFormatting sqref="N11:P14">
    <cfRule type="expression" dxfId="384" priority="212">
      <formula>$L11="Kirsch soft clay"</formula>
    </cfRule>
  </conditionalFormatting>
  <conditionalFormatting sqref="N11:P14">
    <cfRule type="expression" dxfId="383" priority="210">
      <formula>$L11="Kirsch stiff clay"</formula>
    </cfRule>
  </conditionalFormatting>
  <conditionalFormatting sqref="N11:N14 Q11:Q14 S14:T14 W14:Y14">
    <cfRule type="expression" dxfId="382" priority="209">
      <formula>$L11="Kirsch sand"</formula>
    </cfRule>
  </conditionalFormatting>
  <conditionalFormatting sqref="N11:N14">
    <cfRule type="expression" dxfId="381" priority="208">
      <formula>$L11="Modified Weak rock"</formula>
    </cfRule>
  </conditionalFormatting>
  <conditionalFormatting sqref="N11:P14">
    <cfRule type="expression" dxfId="380" priority="207">
      <formula>$L11="Reese stiff clay"</formula>
    </cfRule>
  </conditionalFormatting>
  <conditionalFormatting sqref="N11:P14">
    <cfRule type="expression" dxfId="379" priority="206">
      <formula>$L11="PISA clay"</formula>
    </cfRule>
  </conditionalFormatting>
  <conditionalFormatting sqref="N11:N14">
    <cfRule type="expression" dxfId="378" priority="205">
      <formula>$L11="PISA sand"</formula>
    </cfRule>
  </conditionalFormatting>
  <conditionalFormatting sqref="R11:R14 S11:T13 W11:Y13">
    <cfRule type="expression" dxfId="377" priority="204">
      <formula>$L11="API sand"</formula>
    </cfRule>
  </conditionalFormatting>
  <conditionalFormatting sqref="R11:R14 S11:T13 W11:Y13">
    <cfRule type="expression" dxfId="376" priority="203">
      <formula>$L11="Kirsch sand"</formula>
    </cfRule>
  </conditionalFormatting>
  <conditionalFormatting sqref="AC11:AI14">
    <cfRule type="expression" dxfId="375" priority="200">
      <formula>$L11="Stiff clay w/o free water"</formula>
    </cfRule>
    <cfRule type="expression" dxfId="374" priority="202">
      <formula>$L11="API clay"</formula>
    </cfRule>
  </conditionalFormatting>
  <conditionalFormatting sqref="AC11:AI14">
    <cfRule type="expression" dxfId="373" priority="201">
      <formula>$L11="Kirsch soft clay"</formula>
    </cfRule>
  </conditionalFormatting>
  <conditionalFormatting sqref="AC11:AI14">
    <cfRule type="expression" dxfId="372" priority="199">
      <formula>$L11="Kirsch stiff clay"</formula>
    </cfRule>
  </conditionalFormatting>
  <conditionalFormatting sqref="AC11:AI14">
    <cfRule type="expression" dxfId="371" priority="198">
      <formula>$L11="Reese stiff clay"</formula>
    </cfRule>
  </conditionalFormatting>
  <conditionalFormatting sqref="AC11:AI14">
    <cfRule type="expression" dxfId="370" priority="197">
      <formula>$L11="PISA clay"</formula>
    </cfRule>
  </conditionalFormatting>
  <conditionalFormatting sqref="AA11:AA14">
    <cfRule type="expression" dxfId="369" priority="194">
      <formula>$L11="Stiff clay w/o free water"</formula>
    </cfRule>
    <cfRule type="expression" dxfId="368" priority="196">
      <formula>$L11="API clay"</formula>
    </cfRule>
  </conditionalFormatting>
  <conditionalFormatting sqref="AA11:AA14">
    <cfRule type="expression" dxfId="367" priority="195">
      <formula>$L11="Kirsch soft clay"</formula>
    </cfRule>
  </conditionalFormatting>
  <conditionalFormatting sqref="AA11:AA14">
    <cfRule type="expression" dxfId="366" priority="193">
      <formula>$L11="Kirsch stiff clay"</formula>
    </cfRule>
  </conditionalFormatting>
  <conditionalFormatting sqref="AA11:AA14">
    <cfRule type="expression" dxfId="365" priority="192">
      <formula>$L11="Reese stiff clay"</formula>
    </cfRule>
  </conditionalFormatting>
  <conditionalFormatting sqref="AA11:AA14">
    <cfRule type="expression" dxfId="364" priority="191">
      <formula>$L11="PISA clay"</formula>
    </cfRule>
  </conditionalFormatting>
  <conditionalFormatting sqref="AM15:AN15">
    <cfRule type="expression" dxfId="363" priority="190">
      <formula>$L15="API sand"</formula>
    </cfRule>
  </conditionalFormatting>
  <conditionalFormatting sqref="AK15:AL15">
    <cfRule type="expression" dxfId="362" priority="189">
      <formula>$M15="API sand"</formula>
    </cfRule>
  </conditionalFormatting>
  <conditionalFormatting sqref="AK15:AL15">
    <cfRule type="expression" dxfId="361" priority="188">
      <formula>$M15="API clay"</formula>
    </cfRule>
  </conditionalFormatting>
  <conditionalFormatting sqref="AM15:AN15">
    <cfRule type="expression" dxfId="360" priority="185">
      <formula>$L15="Stiff clay w/o free water"</formula>
    </cfRule>
    <cfRule type="expression" dxfId="359" priority="187">
      <formula>$L15="API clay"</formula>
    </cfRule>
  </conditionalFormatting>
  <conditionalFormatting sqref="AM15:AN15">
    <cfRule type="expression" dxfId="358" priority="186">
      <formula>$L15="Kirsch soft clay"</formula>
    </cfRule>
  </conditionalFormatting>
  <conditionalFormatting sqref="AM15:AN15">
    <cfRule type="expression" dxfId="357" priority="184">
      <formula>$L15="Kirsch stiff clay"</formula>
    </cfRule>
  </conditionalFormatting>
  <conditionalFormatting sqref="AM15:AN15">
    <cfRule type="expression" dxfId="356" priority="183">
      <formula>$L15="Kirsch sand"</formula>
    </cfRule>
  </conditionalFormatting>
  <conditionalFormatting sqref="AM15:AN15">
    <cfRule type="expression" dxfId="355" priority="182">
      <formula>$L15="Modified Weak rock"</formula>
    </cfRule>
  </conditionalFormatting>
  <conditionalFormatting sqref="AM15:AN15">
    <cfRule type="expression" dxfId="354" priority="181">
      <formula>$L15="Reese stiff clay"</formula>
    </cfRule>
  </conditionalFormatting>
  <conditionalFormatting sqref="AM15:AN15">
    <cfRule type="expression" dxfId="353" priority="180">
      <formula>$L15="PISA clay"</formula>
    </cfRule>
  </conditionalFormatting>
  <conditionalFormatting sqref="AM15:AN15">
    <cfRule type="expression" dxfId="352" priority="179">
      <formula>$L15="PISA sand"</formula>
    </cfRule>
  </conditionalFormatting>
  <conditionalFormatting sqref="N15 Q15 S15:T15 W15 Y15">
    <cfRule type="expression" dxfId="351" priority="178">
      <formula>$L15="API sand"</formula>
    </cfRule>
  </conditionalFormatting>
  <conditionalFormatting sqref="N15">
    <cfRule type="expression" dxfId="350" priority="177">
      <formula>$M15="API sand"</formula>
    </cfRule>
  </conditionalFormatting>
  <conditionalFormatting sqref="N15">
    <cfRule type="expression" dxfId="349" priority="176">
      <formula>$M15="API clay"</formula>
    </cfRule>
  </conditionalFormatting>
  <conditionalFormatting sqref="N15:P15">
    <cfRule type="expression" dxfId="348" priority="173">
      <formula>$L15="Stiff clay w/o free water"</formula>
    </cfRule>
    <cfRule type="expression" dxfId="347" priority="175">
      <formula>$L15="API clay"</formula>
    </cfRule>
  </conditionalFormatting>
  <conditionalFormatting sqref="N15:P15">
    <cfRule type="expression" dxfId="346" priority="174">
      <formula>$L15="Kirsch soft clay"</formula>
    </cfRule>
  </conditionalFormatting>
  <conditionalFormatting sqref="N15:P15">
    <cfRule type="expression" dxfId="345" priority="172">
      <formula>$L15="Kirsch stiff clay"</formula>
    </cfRule>
  </conditionalFormatting>
  <conditionalFormatting sqref="N15 Q15 S15:T15 W15 Y15">
    <cfRule type="expression" dxfId="344" priority="171">
      <formula>$L15="Kirsch sand"</formula>
    </cfRule>
  </conditionalFormatting>
  <conditionalFormatting sqref="N15">
    <cfRule type="expression" dxfId="343" priority="170">
      <formula>$L15="Modified Weak rock"</formula>
    </cfRule>
  </conditionalFormatting>
  <conditionalFormatting sqref="N15:P15">
    <cfRule type="expression" dxfId="342" priority="169">
      <formula>$L15="Reese stiff clay"</formula>
    </cfRule>
  </conditionalFormatting>
  <conditionalFormatting sqref="N15:P15">
    <cfRule type="expression" dxfId="341" priority="168">
      <formula>$L15="PISA clay"</formula>
    </cfRule>
  </conditionalFormatting>
  <conditionalFormatting sqref="N15">
    <cfRule type="expression" dxfId="340" priority="167">
      <formula>$L15="PISA sand"</formula>
    </cfRule>
  </conditionalFormatting>
  <conditionalFormatting sqref="R15">
    <cfRule type="expression" dxfId="339" priority="166">
      <formula>$L15="API sand"</formula>
    </cfRule>
  </conditionalFormatting>
  <conditionalFormatting sqref="R15">
    <cfRule type="expression" dxfId="338" priority="165">
      <formula>$L15="Kirsch sand"</formula>
    </cfRule>
  </conditionalFormatting>
  <conditionalFormatting sqref="AD15:AI15">
    <cfRule type="expression" dxfId="337" priority="162">
      <formula>$L15="Stiff clay w/o free water"</formula>
    </cfRule>
    <cfRule type="expression" dxfId="336" priority="164">
      <formula>$L15="API clay"</formula>
    </cfRule>
  </conditionalFormatting>
  <conditionalFormatting sqref="AD15:AI15">
    <cfRule type="expression" dxfId="335" priority="163">
      <formula>$L15="Kirsch soft clay"</formula>
    </cfRule>
  </conditionalFormatting>
  <conditionalFormatting sqref="AD15:AI15">
    <cfRule type="expression" dxfId="334" priority="161">
      <formula>$L15="Kirsch stiff clay"</formula>
    </cfRule>
  </conditionalFormatting>
  <conditionalFormatting sqref="AD15:AI15">
    <cfRule type="expression" dxfId="333" priority="160">
      <formula>$L15="Reese stiff clay"</formula>
    </cfRule>
  </conditionalFormatting>
  <conditionalFormatting sqref="AD15:AI15">
    <cfRule type="expression" dxfId="332" priority="159">
      <formula>$L15="PISA clay"</formula>
    </cfRule>
  </conditionalFormatting>
  <conditionalFormatting sqref="AA15">
    <cfRule type="expression" dxfId="331" priority="156">
      <formula>$L15="Stiff clay w/o free water"</formula>
    </cfRule>
    <cfRule type="expression" dxfId="330" priority="158">
      <formula>$L15="API clay"</formula>
    </cfRule>
  </conditionalFormatting>
  <conditionalFormatting sqref="AA15">
    <cfRule type="expression" dxfId="329" priority="157">
      <formula>$L15="Kirsch soft clay"</formula>
    </cfRule>
  </conditionalFormatting>
  <conditionalFormatting sqref="AA15">
    <cfRule type="expression" dxfId="328" priority="155">
      <formula>$L15="Kirsch stiff clay"</formula>
    </cfRule>
  </conditionalFormatting>
  <conditionalFormatting sqref="AA15">
    <cfRule type="expression" dxfId="327" priority="154">
      <formula>$L15="Reese stiff clay"</formula>
    </cfRule>
  </conditionalFormatting>
  <conditionalFormatting sqref="AA15">
    <cfRule type="expression" dxfId="326" priority="153">
      <formula>$L15="PISA clay"</formula>
    </cfRule>
  </conditionalFormatting>
  <conditionalFormatting sqref="AC15">
    <cfRule type="expression" dxfId="325" priority="150">
      <formula>$L15="Stiff clay w/o free water"</formula>
    </cfRule>
    <cfRule type="expression" dxfId="324" priority="152">
      <formula>$L15="API clay"</formula>
    </cfRule>
  </conditionalFormatting>
  <conditionalFormatting sqref="AC15">
    <cfRule type="expression" dxfId="323" priority="151">
      <formula>$L15="Kirsch soft clay"</formula>
    </cfRule>
  </conditionalFormatting>
  <conditionalFormatting sqref="AC15">
    <cfRule type="expression" dxfId="322" priority="149">
      <formula>$L15="Kirsch stiff clay"</formula>
    </cfRule>
  </conditionalFormatting>
  <conditionalFormatting sqref="AC15">
    <cfRule type="expression" dxfId="321" priority="148">
      <formula>$L15="Reese stiff clay"</formula>
    </cfRule>
  </conditionalFormatting>
  <conditionalFormatting sqref="AC15">
    <cfRule type="expression" dxfId="320" priority="147">
      <formula>$L15="PISA clay"</formula>
    </cfRule>
  </conditionalFormatting>
  <conditionalFormatting sqref="X15">
    <cfRule type="expression" dxfId="319" priority="146">
      <formula>$L15="API sand"</formula>
    </cfRule>
  </conditionalFormatting>
  <conditionalFormatting sqref="X15">
    <cfRule type="expression" dxfId="318" priority="145">
      <formula>$L15="Kirsch sand"</formula>
    </cfRule>
  </conditionalFormatting>
  <conditionalFormatting sqref="Z11:Z15">
    <cfRule type="expression" dxfId="317" priority="144">
      <formula>$L11="API sand"</formula>
    </cfRule>
  </conditionalFormatting>
  <conditionalFormatting sqref="Z11:Z15">
    <cfRule type="expression" dxfId="316" priority="143">
      <formula>$L11="Kirsch sand"</formula>
    </cfRule>
  </conditionalFormatting>
  <conditionalFormatting sqref="AB11:AB15">
    <cfRule type="expression" dxfId="315" priority="142">
      <formula>$L11="API sand"</formula>
    </cfRule>
  </conditionalFormatting>
  <conditionalFormatting sqref="AB11:AB15">
    <cfRule type="expression" dxfId="314" priority="141">
      <formula>$L11="Kirsch sand"</formula>
    </cfRule>
  </conditionalFormatting>
  <conditionalFormatting sqref="AJ11:AJ15">
    <cfRule type="expression" dxfId="313" priority="140">
      <formula>$L11="API sand"</formula>
    </cfRule>
  </conditionalFormatting>
  <conditionalFormatting sqref="AJ11:AJ15">
    <cfRule type="expression" dxfId="312" priority="139">
      <formula>$L11="Kirsch sand"</formula>
    </cfRule>
  </conditionalFormatting>
  <conditionalFormatting sqref="AM16:AN16">
    <cfRule type="expression" dxfId="311" priority="138">
      <formula>$L16="API sand"</formula>
    </cfRule>
  </conditionalFormatting>
  <conditionalFormatting sqref="AK16:AL16">
    <cfRule type="expression" dxfId="310" priority="137">
      <formula>$M16="API sand"</formula>
    </cfRule>
  </conditionalFormatting>
  <conditionalFormatting sqref="AK16:AL16">
    <cfRule type="expression" dxfId="309" priority="136">
      <formula>$M16="API clay"</formula>
    </cfRule>
  </conditionalFormatting>
  <conditionalFormatting sqref="AM16:AN16">
    <cfRule type="expression" dxfId="308" priority="133">
      <formula>$L16="Stiff clay w/o free water"</formula>
    </cfRule>
    <cfRule type="expression" dxfId="307" priority="135">
      <formula>$L16="API clay"</formula>
    </cfRule>
  </conditionalFormatting>
  <conditionalFormatting sqref="AM16:AN16">
    <cfRule type="expression" dxfId="306" priority="134">
      <formula>$L16="Kirsch soft clay"</formula>
    </cfRule>
  </conditionalFormatting>
  <conditionalFormatting sqref="AM16:AN16">
    <cfRule type="expression" dxfId="305" priority="132">
      <formula>$L16="Kirsch stiff clay"</formula>
    </cfRule>
  </conditionalFormatting>
  <conditionalFormatting sqref="AM16:AN16">
    <cfRule type="expression" dxfId="304" priority="131">
      <formula>$L16="Kirsch sand"</formula>
    </cfRule>
  </conditionalFormatting>
  <conditionalFormatting sqref="AM16:AN16">
    <cfRule type="expression" dxfId="303" priority="130">
      <formula>$L16="Modified Weak rock"</formula>
    </cfRule>
  </conditionalFormatting>
  <conditionalFormatting sqref="AM16:AN16">
    <cfRule type="expression" dxfId="302" priority="129">
      <formula>$L16="Reese stiff clay"</formula>
    </cfRule>
  </conditionalFormatting>
  <conditionalFormatting sqref="AM16:AN16">
    <cfRule type="expression" dxfId="301" priority="128">
      <formula>$L16="PISA clay"</formula>
    </cfRule>
  </conditionalFormatting>
  <conditionalFormatting sqref="AM16:AN16">
    <cfRule type="expression" dxfId="300" priority="127">
      <formula>$L16="PISA sand"</formula>
    </cfRule>
  </conditionalFormatting>
  <conditionalFormatting sqref="N16 Q16 S16:T16 W16:Y16">
    <cfRule type="expression" dxfId="299" priority="126">
      <formula>$L16="API sand"</formula>
    </cfRule>
  </conditionalFormatting>
  <conditionalFormatting sqref="N16">
    <cfRule type="expression" dxfId="298" priority="125">
      <formula>$M16="API sand"</formula>
    </cfRule>
  </conditionalFormatting>
  <conditionalFormatting sqref="N16">
    <cfRule type="expression" dxfId="297" priority="124">
      <formula>$M16="API clay"</formula>
    </cfRule>
  </conditionalFormatting>
  <conditionalFormatting sqref="N16:P16">
    <cfRule type="expression" dxfId="296" priority="121">
      <formula>$L16="Stiff clay w/o free water"</formula>
    </cfRule>
    <cfRule type="expression" dxfId="295" priority="123">
      <formula>$L16="API clay"</formula>
    </cfRule>
  </conditionalFormatting>
  <conditionalFormatting sqref="N16:P16">
    <cfRule type="expression" dxfId="294" priority="122">
      <formula>$L16="Kirsch soft clay"</formula>
    </cfRule>
  </conditionalFormatting>
  <conditionalFormatting sqref="N16:P16">
    <cfRule type="expression" dxfId="293" priority="120">
      <formula>$L16="Kirsch stiff clay"</formula>
    </cfRule>
  </conditionalFormatting>
  <conditionalFormatting sqref="N16 Q16 S16:T16 W16:Y16">
    <cfRule type="expression" dxfId="292" priority="119">
      <formula>$L16="Kirsch sand"</formula>
    </cfRule>
  </conditionalFormatting>
  <conditionalFormatting sqref="N16">
    <cfRule type="expression" dxfId="291" priority="118">
      <formula>$L16="Modified Weak rock"</formula>
    </cfRule>
  </conditionalFormatting>
  <conditionalFormatting sqref="N16:P16">
    <cfRule type="expression" dxfId="290" priority="117">
      <formula>$L16="Reese stiff clay"</formula>
    </cfRule>
  </conditionalFormatting>
  <conditionalFormatting sqref="N16:P16">
    <cfRule type="expression" dxfId="289" priority="116">
      <formula>$L16="PISA clay"</formula>
    </cfRule>
  </conditionalFormatting>
  <conditionalFormatting sqref="N16">
    <cfRule type="expression" dxfId="288" priority="115">
      <formula>$L16="PISA sand"</formula>
    </cfRule>
  </conditionalFormatting>
  <conditionalFormatting sqref="R16">
    <cfRule type="expression" dxfId="287" priority="114">
      <formula>$L16="API sand"</formula>
    </cfRule>
  </conditionalFormatting>
  <conditionalFormatting sqref="R16">
    <cfRule type="expression" dxfId="286" priority="113">
      <formula>$L16="Kirsch sand"</formula>
    </cfRule>
  </conditionalFormatting>
  <conditionalFormatting sqref="AC16:AI16">
    <cfRule type="expression" dxfId="285" priority="110">
      <formula>$L16="Stiff clay w/o free water"</formula>
    </cfRule>
    <cfRule type="expression" dxfId="284" priority="112">
      <formula>$L16="API clay"</formula>
    </cfRule>
  </conditionalFormatting>
  <conditionalFormatting sqref="AC16:AI16">
    <cfRule type="expression" dxfId="283" priority="111">
      <formula>$L16="Kirsch soft clay"</formula>
    </cfRule>
  </conditionalFormatting>
  <conditionalFormatting sqref="AC16:AI16">
    <cfRule type="expression" dxfId="282" priority="109">
      <formula>$L16="Kirsch stiff clay"</formula>
    </cfRule>
  </conditionalFormatting>
  <conditionalFormatting sqref="AC16:AI16">
    <cfRule type="expression" dxfId="281" priority="108">
      <formula>$L16="Reese stiff clay"</formula>
    </cfRule>
  </conditionalFormatting>
  <conditionalFormatting sqref="AC16:AI16">
    <cfRule type="expression" dxfId="280" priority="107">
      <formula>$L16="PISA clay"</formula>
    </cfRule>
  </conditionalFormatting>
  <conditionalFormatting sqref="AA16">
    <cfRule type="expression" dxfId="279" priority="104">
      <formula>$L16="Stiff clay w/o free water"</formula>
    </cfRule>
    <cfRule type="expression" dxfId="278" priority="106">
      <formula>$L16="API clay"</formula>
    </cfRule>
  </conditionalFormatting>
  <conditionalFormatting sqref="AA16">
    <cfRule type="expression" dxfId="277" priority="105">
      <formula>$L16="Kirsch soft clay"</formula>
    </cfRule>
  </conditionalFormatting>
  <conditionalFormatting sqref="AA16">
    <cfRule type="expression" dxfId="276" priority="103">
      <formula>$L16="Kirsch stiff clay"</formula>
    </cfRule>
  </conditionalFormatting>
  <conditionalFormatting sqref="AA16">
    <cfRule type="expression" dxfId="275" priority="102">
      <formula>$L16="Reese stiff clay"</formula>
    </cfRule>
  </conditionalFormatting>
  <conditionalFormatting sqref="AA16">
    <cfRule type="expression" dxfId="274" priority="101">
      <formula>$L16="PISA clay"</formula>
    </cfRule>
  </conditionalFormatting>
  <conditionalFormatting sqref="AM17:AN17">
    <cfRule type="expression" dxfId="273" priority="100">
      <formula>$L17="API sand"</formula>
    </cfRule>
  </conditionalFormatting>
  <conditionalFormatting sqref="AK17:AL17">
    <cfRule type="expression" dxfId="272" priority="99">
      <formula>$M17="API sand"</formula>
    </cfRule>
  </conditionalFormatting>
  <conditionalFormatting sqref="AK17:AL17">
    <cfRule type="expression" dxfId="271" priority="98">
      <formula>$M17="API clay"</formula>
    </cfRule>
  </conditionalFormatting>
  <conditionalFormatting sqref="AM17:AN17">
    <cfRule type="expression" dxfId="270" priority="95">
      <formula>$L17="Stiff clay w/o free water"</formula>
    </cfRule>
    <cfRule type="expression" dxfId="269" priority="97">
      <formula>$L17="API clay"</formula>
    </cfRule>
  </conditionalFormatting>
  <conditionalFormatting sqref="AM17:AN17">
    <cfRule type="expression" dxfId="268" priority="96">
      <formula>$L17="Kirsch soft clay"</formula>
    </cfRule>
  </conditionalFormatting>
  <conditionalFormatting sqref="AM17:AN17">
    <cfRule type="expression" dxfId="267" priority="94">
      <formula>$L17="Kirsch stiff clay"</formula>
    </cfRule>
  </conditionalFormatting>
  <conditionalFormatting sqref="AM17:AN17">
    <cfRule type="expression" dxfId="266" priority="93">
      <formula>$L17="Kirsch sand"</formula>
    </cfRule>
  </conditionalFormatting>
  <conditionalFormatting sqref="AM17:AN17">
    <cfRule type="expression" dxfId="265" priority="92">
      <formula>$L17="Modified Weak rock"</formula>
    </cfRule>
  </conditionalFormatting>
  <conditionalFormatting sqref="AM17:AN17">
    <cfRule type="expression" dxfId="264" priority="91">
      <formula>$L17="Reese stiff clay"</formula>
    </cfRule>
  </conditionalFormatting>
  <conditionalFormatting sqref="AM17:AN17">
    <cfRule type="expression" dxfId="263" priority="90">
      <formula>$L17="PISA clay"</formula>
    </cfRule>
  </conditionalFormatting>
  <conditionalFormatting sqref="AM17:AN17">
    <cfRule type="expression" dxfId="262" priority="89">
      <formula>$L17="PISA sand"</formula>
    </cfRule>
  </conditionalFormatting>
  <conditionalFormatting sqref="N17 Q17 S17:T17 W17 Y17">
    <cfRule type="expression" dxfId="261" priority="88">
      <formula>$L17="API sand"</formula>
    </cfRule>
  </conditionalFormatting>
  <conditionalFormatting sqref="N17">
    <cfRule type="expression" dxfId="260" priority="87">
      <formula>$M17="API sand"</formula>
    </cfRule>
  </conditionalFormatting>
  <conditionalFormatting sqref="N17">
    <cfRule type="expression" dxfId="259" priority="86">
      <formula>$M17="API clay"</formula>
    </cfRule>
  </conditionalFormatting>
  <conditionalFormatting sqref="N17:P17">
    <cfRule type="expression" dxfId="258" priority="83">
      <formula>$L17="Stiff clay w/o free water"</formula>
    </cfRule>
    <cfRule type="expression" dxfId="257" priority="85">
      <formula>$L17="API clay"</formula>
    </cfRule>
  </conditionalFormatting>
  <conditionalFormatting sqref="N17:P17">
    <cfRule type="expression" dxfId="256" priority="84">
      <formula>$L17="Kirsch soft clay"</formula>
    </cfRule>
  </conditionalFormatting>
  <conditionalFormatting sqref="N17:P17">
    <cfRule type="expression" dxfId="255" priority="82">
      <formula>$L17="Kirsch stiff clay"</formula>
    </cfRule>
  </conditionalFormatting>
  <conditionalFormatting sqref="N17 Q17 S17:T17 W17 Y17">
    <cfRule type="expression" dxfId="254" priority="81">
      <formula>$L17="Kirsch sand"</formula>
    </cfRule>
  </conditionalFormatting>
  <conditionalFormatting sqref="N17">
    <cfRule type="expression" dxfId="253" priority="80">
      <formula>$L17="Modified Weak rock"</formula>
    </cfRule>
  </conditionalFormatting>
  <conditionalFormatting sqref="N17:P17">
    <cfRule type="expression" dxfId="252" priority="79">
      <formula>$L17="Reese stiff clay"</formula>
    </cfRule>
  </conditionalFormatting>
  <conditionalFormatting sqref="N17:P17">
    <cfRule type="expression" dxfId="251" priority="78">
      <formula>$L17="PISA clay"</formula>
    </cfRule>
  </conditionalFormatting>
  <conditionalFormatting sqref="N17">
    <cfRule type="expression" dxfId="250" priority="77">
      <formula>$L17="PISA sand"</formula>
    </cfRule>
  </conditionalFormatting>
  <conditionalFormatting sqref="R17">
    <cfRule type="expression" dxfId="249" priority="76">
      <formula>$L17="API sand"</formula>
    </cfRule>
  </conditionalFormatting>
  <conditionalFormatting sqref="R17">
    <cfRule type="expression" dxfId="248" priority="75">
      <formula>$L17="Kirsch sand"</formula>
    </cfRule>
  </conditionalFormatting>
  <conditionalFormatting sqref="AD17:AI17">
    <cfRule type="expression" dxfId="247" priority="72">
      <formula>$L17="Stiff clay w/o free water"</formula>
    </cfRule>
    <cfRule type="expression" dxfId="246" priority="74">
      <formula>$L17="API clay"</formula>
    </cfRule>
  </conditionalFormatting>
  <conditionalFormatting sqref="AD17:AI17">
    <cfRule type="expression" dxfId="245" priority="73">
      <formula>$L17="Kirsch soft clay"</formula>
    </cfRule>
  </conditionalFormatting>
  <conditionalFormatting sqref="AD17:AI17">
    <cfRule type="expression" dxfId="244" priority="71">
      <formula>$L17="Kirsch stiff clay"</formula>
    </cfRule>
  </conditionalFormatting>
  <conditionalFormatting sqref="AD17:AI17">
    <cfRule type="expression" dxfId="243" priority="70">
      <formula>$L17="Reese stiff clay"</formula>
    </cfRule>
  </conditionalFormatting>
  <conditionalFormatting sqref="AD17:AI17">
    <cfRule type="expression" dxfId="242" priority="69">
      <formula>$L17="PISA clay"</formula>
    </cfRule>
  </conditionalFormatting>
  <conditionalFormatting sqref="AA17">
    <cfRule type="expression" dxfId="241" priority="66">
      <formula>$L17="Stiff clay w/o free water"</formula>
    </cfRule>
    <cfRule type="expression" dxfId="240" priority="68">
      <formula>$L17="API clay"</formula>
    </cfRule>
  </conditionalFormatting>
  <conditionalFormatting sqref="AA17">
    <cfRule type="expression" dxfId="239" priority="67">
      <formula>$L17="Kirsch soft clay"</formula>
    </cfRule>
  </conditionalFormatting>
  <conditionalFormatting sqref="AA17">
    <cfRule type="expression" dxfId="238" priority="65">
      <formula>$L17="Kirsch stiff clay"</formula>
    </cfRule>
  </conditionalFormatting>
  <conditionalFormatting sqref="AA17">
    <cfRule type="expression" dxfId="237" priority="64">
      <formula>$L17="Reese stiff clay"</formula>
    </cfRule>
  </conditionalFormatting>
  <conditionalFormatting sqref="AA17">
    <cfRule type="expression" dxfId="236" priority="63">
      <formula>$L17="PISA clay"</formula>
    </cfRule>
  </conditionalFormatting>
  <conditionalFormatting sqref="AC17">
    <cfRule type="expression" dxfId="235" priority="60">
      <formula>$L17="Stiff clay w/o free water"</formula>
    </cfRule>
    <cfRule type="expression" dxfId="234" priority="62">
      <formula>$L17="API clay"</formula>
    </cfRule>
  </conditionalFormatting>
  <conditionalFormatting sqref="AC17">
    <cfRule type="expression" dxfId="233" priority="61">
      <formula>$L17="Kirsch soft clay"</formula>
    </cfRule>
  </conditionalFormatting>
  <conditionalFormatting sqref="AC17">
    <cfRule type="expression" dxfId="232" priority="59">
      <formula>$L17="Kirsch stiff clay"</formula>
    </cfRule>
  </conditionalFormatting>
  <conditionalFormatting sqref="AC17">
    <cfRule type="expression" dxfId="231" priority="58">
      <formula>$L17="Reese stiff clay"</formula>
    </cfRule>
  </conditionalFormatting>
  <conditionalFormatting sqref="AC17">
    <cfRule type="expression" dxfId="230" priority="57">
      <formula>$L17="PISA clay"</formula>
    </cfRule>
  </conditionalFormatting>
  <conditionalFormatting sqref="X17">
    <cfRule type="expression" dxfId="229" priority="56">
      <formula>$L17="API sand"</formula>
    </cfRule>
  </conditionalFormatting>
  <conditionalFormatting sqref="X17">
    <cfRule type="expression" dxfId="228" priority="55">
      <formula>$L17="Kirsch sand"</formula>
    </cfRule>
  </conditionalFormatting>
  <conditionalFormatting sqref="Z16:Z17">
    <cfRule type="expression" dxfId="227" priority="54">
      <formula>$L16="API sand"</formula>
    </cfRule>
  </conditionalFormatting>
  <conditionalFormatting sqref="Z16:Z17">
    <cfRule type="expression" dxfId="226" priority="53">
      <formula>$L16="Kirsch sand"</formula>
    </cfRule>
  </conditionalFormatting>
  <conditionalFormatting sqref="AB16:AB17">
    <cfRule type="expression" dxfId="225" priority="52">
      <formula>$L16="API sand"</formula>
    </cfRule>
  </conditionalFormatting>
  <conditionalFormatting sqref="AB16:AB17">
    <cfRule type="expression" dxfId="224" priority="51">
      <formula>$L16="Kirsch sand"</formula>
    </cfRule>
  </conditionalFormatting>
  <conditionalFormatting sqref="AJ16:AJ17">
    <cfRule type="expression" dxfId="223" priority="50">
      <formula>$L16="API sand"</formula>
    </cfRule>
  </conditionalFormatting>
  <conditionalFormatting sqref="AJ16:AJ17">
    <cfRule type="expression" dxfId="222" priority="49">
      <formula>$L16="Kirsch sand"</formula>
    </cfRule>
  </conditionalFormatting>
  <conditionalFormatting sqref="U6:V9">
    <cfRule type="expression" dxfId="221" priority="46">
      <formula>$L6="Stiff clay w/o free water"</formula>
    </cfRule>
    <cfRule type="expression" dxfId="220" priority="48">
      <formula>$L6="API clay"</formula>
    </cfRule>
  </conditionalFormatting>
  <conditionalFormatting sqref="U6:V9">
    <cfRule type="expression" dxfId="219" priority="47">
      <formula>$L6="Kirsch soft clay"</formula>
    </cfRule>
  </conditionalFormatting>
  <conditionalFormatting sqref="U6:V9">
    <cfRule type="expression" dxfId="218" priority="45">
      <formula>$L6="Kirsch stiff clay"</formula>
    </cfRule>
  </conditionalFormatting>
  <conditionalFormatting sqref="U6:V9">
    <cfRule type="expression" dxfId="217" priority="44">
      <formula>$L6="Reese stiff clay"</formula>
    </cfRule>
  </conditionalFormatting>
  <conditionalFormatting sqref="U6:V9">
    <cfRule type="expression" dxfId="216" priority="43">
      <formula>$L6="PISA clay"</formula>
    </cfRule>
  </conditionalFormatting>
  <conditionalFormatting sqref="U10:V10">
    <cfRule type="expression" dxfId="215" priority="40">
      <formula>$L10="Stiff clay w/o free water"</formula>
    </cfRule>
    <cfRule type="expression" dxfId="214" priority="42">
      <formula>$L10="API clay"</formula>
    </cfRule>
  </conditionalFormatting>
  <conditionalFormatting sqref="U10:V10">
    <cfRule type="expression" dxfId="213" priority="41">
      <formula>$L10="Kirsch soft clay"</formula>
    </cfRule>
  </conditionalFormatting>
  <conditionalFormatting sqref="U10:V10">
    <cfRule type="expression" dxfId="212" priority="39">
      <formula>$L10="Kirsch stiff clay"</formula>
    </cfRule>
  </conditionalFormatting>
  <conditionalFormatting sqref="U10:V10">
    <cfRule type="expression" dxfId="211" priority="38">
      <formula>$L10="Reese stiff clay"</formula>
    </cfRule>
  </conditionalFormatting>
  <conditionalFormatting sqref="U10:V10">
    <cfRule type="expression" dxfId="210" priority="37">
      <formula>$L10="PISA clay"</formula>
    </cfRule>
  </conditionalFormatting>
  <conditionalFormatting sqref="U11:V14">
    <cfRule type="expression" dxfId="209" priority="34">
      <formula>$L11="Stiff clay w/o free water"</formula>
    </cfRule>
    <cfRule type="expression" dxfId="208" priority="36">
      <formula>$L11="API clay"</formula>
    </cfRule>
  </conditionalFormatting>
  <conditionalFormatting sqref="U11:V14">
    <cfRule type="expression" dxfId="207" priority="35">
      <formula>$L11="Kirsch soft clay"</formula>
    </cfRule>
  </conditionalFormatting>
  <conditionalFormatting sqref="U11:V14">
    <cfRule type="expression" dxfId="206" priority="33">
      <formula>$L11="Kirsch stiff clay"</formula>
    </cfRule>
  </conditionalFormatting>
  <conditionalFormatting sqref="U11:V14">
    <cfRule type="expression" dxfId="205" priority="32">
      <formula>$L11="Reese stiff clay"</formula>
    </cfRule>
  </conditionalFormatting>
  <conditionalFormatting sqref="U11:V14">
    <cfRule type="expression" dxfId="204" priority="31">
      <formula>$L11="PISA clay"</formula>
    </cfRule>
  </conditionalFormatting>
  <conditionalFormatting sqref="U15:V15">
    <cfRule type="expression" dxfId="203" priority="28">
      <formula>$L15="Stiff clay w/o free water"</formula>
    </cfRule>
    <cfRule type="expression" dxfId="202" priority="30">
      <formula>$L15="API clay"</formula>
    </cfRule>
  </conditionalFormatting>
  <conditionalFormatting sqref="U15:V15">
    <cfRule type="expression" dxfId="201" priority="29">
      <formula>$L15="Kirsch soft clay"</formula>
    </cfRule>
  </conditionalFormatting>
  <conditionalFormatting sqref="U15:V15">
    <cfRule type="expression" dxfId="200" priority="27">
      <formula>$L15="Kirsch stiff clay"</formula>
    </cfRule>
  </conditionalFormatting>
  <conditionalFormatting sqref="U15:V15">
    <cfRule type="expression" dxfId="199" priority="26">
      <formula>$L15="Reese stiff clay"</formula>
    </cfRule>
  </conditionalFormatting>
  <conditionalFormatting sqref="U15:V15">
    <cfRule type="expression" dxfId="198" priority="25">
      <formula>$L15="PISA clay"</formula>
    </cfRule>
  </conditionalFormatting>
  <conditionalFormatting sqref="U16:V16">
    <cfRule type="expression" dxfId="197" priority="22">
      <formula>$L16="Stiff clay w/o free water"</formula>
    </cfRule>
    <cfRule type="expression" dxfId="196" priority="24">
      <formula>$L16="API clay"</formula>
    </cfRule>
  </conditionalFormatting>
  <conditionalFormatting sqref="U16:V16">
    <cfRule type="expression" dxfId="195" priority="23">
      <formula>$L16="Kirsch soft clay"</formula>
    </cfRule>
  </conditionalFormatting>
  <conditionalFormatting sqref="U16:V16">
    <cfRule type="expression" dxfId="194" priority="21">
      <formula>$L16="Kirsch stiff clay"</formula>
    </cfRule>
  </conditionalFormatting>
  <conditionalFormatting sqref="U16:V16">
    <cfRule type="expression" dxfId="193" priority="20">
      <formula>$L16="Reese stiff clay"</formula>
    </cfRule>
  </conditionalFormatting>
  <conditionalFormatting sqref="U16:V16">
    <cfRule type="expression" dxfId="192" priority="19">
      <formula>$L16="PISA clay"</formula>
    </cfRule>
  </conditionalFormatting>
  <conditionalFormatting sqref="U17:V17">
    <cfRule type="expression" dxfId="191" priority="16">
      <formula>$L17="Stiff clay w/o free water"</formula>
    </cfRule>
    <cfRule type="expression" dxfId="190" priority="18">
      <formula>$L17="API clay"</formula>
    </cfRule>
  </conditionalFormatting>
  <conditionalFormatting sqref="U17:V17">
    <cfRule type="expression" dxfId="189" priority="17">
      <formula>$L17="Kirsch soft clay"</formula>
    </cfRule>
  </conditionalFormatting>
  <conditionalFormatting sqref="U17:V17">
    <cfRule type="expression" dxfId="188" priority="15">
      <formula>$L17="Kirsch stiff clay"</formula>
    </cfRule>
  </conditionalFormatting>
  <conditionalFormatting sqref="U17:V17">
    <cfRule type="expression" dxfId="187" priority="14">
      <formula>$L17="Reese stiff clay"</formula>
    </cfRule>
  </conditionalFormatting>
  <conditionalFormatting sqref="U17:V17">
    <cfRule type="expression" dxfId="186" priority="13">
      <formula>$L17="PISA clay"</formula>
    </cfRule>
  </conditionalFormatting>
  <conditionalFormatting sqref="AO6:AO9">
    <cfRule type="expression" dxfId="185" priority="12">
      <formula>$L6="API sand"</formula>
    </cfRule>
  </conditionalFormatting>
  <conditionalFormatting sqref="AO6:AO9">
    <cfRule type="expression" dxfId="184" priority="11">
      <formula>$L6="Kirsch sand"</formula>
    </cfRule>
  </conditionalFormatting>
  <conditionalFormatting sqref="AO10">
    <cfRule type="expression" dxfId="183" priority="10">
      <formula>$L10="API sand"</formula>
    </cfRule>
  </conditionalFormatting>
  <conditionalFormatting sqref="AO10">
    <cfRule type="expression" dxfId="182" priority="9">
      <formula>$L10="Kirsch sand"</formula>
    </cfRule>
  </conditionalFormatting>
  <conditionalFormatting sqref="AO11:AO14">
    <cfRule type="expression" dxfId="181" priority="8">
      <formula>$L11="API sand"</formula>
    </cfRule>
  </conditionalFormatting>
  <conditionalFormatting sqref="AO11:AO14">
    <cfRule type="expression" dxfId="180" priority="7">
      <formula>$L11="Kirsch sand"</formula>
    </cfRule>
  </conditionalFormatting>
  <conditionalFormatting sqref="AO15">
    <cfRule type="expression" dxfId="179" priority="6">
      <formula>$L15="API sand"</formula>
    </cfRule>
  </conditionalFormatting>
  <conditionalFormatting sqref="AO15">
    <cfRule type="expression" dxfId="178" priority="5">
      <formula>$L15="Kirsch sand"</formula>
    </cfRule>
  </conditionalFormatting>
  <conditionalFormatting sqref="AO16">
    <cfRule type="expression" dxfId="177" priority="4">
      <formula>$L16="API sand"</formula>
    </cfRule>
  </conditionalFormatting>
  <conditionalFormatting sqref="AO16">
    <cfRule type="expression" dxfId="176" priority="3">
      <formula>$L16="Kirsch sand"</formula>
    </cfRule>
  </conditionalFormatting>
  <conditionalFormatting sqref="AO17">
    <cfRule type="expression" dxfId="175" priority="2">
      <formula>$L17="API sand"</formula>
    </cfRule>
  </conditionalFormatting>
  <conditionalFormatting sqref="AO17">
    <cfRule type="expression" dxfId="174" priority="1">
      <formula>$L17="Kirsch sand"</formula>
    </cfRule>
  </conditionalFormatting>
  <dataValidations count="3">
    <dataValidation type="list" showInputMessage="1" showErrorMessage="1" sqref="L6:L255" xr:uid="{D187721F-8D9E-4DE0-A88B-83EF79EF95CD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3EE8C076-9681-416E-98AE-F5594BAEE8C3}">
      <formula1>"Zero soil,API sand,API clay"</formula1>
    </dataValidation>
    <dataValidation type="list" showInputMessage="1" showErrorMessage="1" sqref="M18:M36" xr:uid="{83DC6C21-D775-491C-B760-BAD9644F3CD1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DCFF-B4F3-4C9E-838A-E949DA22892D}">
  <dimension ref="A1:AO255"/>
  <sheetViews>
    <sheetView zoomScaleNormal="100" workbookViewId="0">
      <selection activeCell="I29" sqref="I2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L0GW02_BE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86"/>
      <c r="S3" s="86"/>
      <c r="T3" s="72"/>
      <c r="U3" s="86"/>
      <c r="V3" s="86"/>
      <c r="W3" s="72"/>
      <c r="X3" s="71" t="s">
        <v>106</v>
      </c>
      <c r="Y3" s="72"/>
      <c r="Z3" s="72"/>
      <c r="AA3" s="72"/>
      <c r="AB3" s="72"/>
      <c r="AC3" s="71" t="s">
        <v>107</v>
      </c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15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7" si="0">VLOOKUP(R6,$AE$39:$AF$59,2)</f>
        <v>80.999999999999972</v>
      </c>
      <c r="AA6" s="53">
        <v>1</v>
      </c>
      <c r="AB6" s="50">
        <f t="shared" ref="AB6:AB7" si="1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7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ref="R7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-7.9</v>
      </c>
      <c r="L8" s="48" t="s">
        <v>65</v>
      </c>
      <c r="M8" s="49" t="s">
        <v>65</v>
      </c>
      <c r="N8" s="50">
        <v>6.1</v>
      </c>
      <c r="O8" s="51">
        <v>12</v>
      </c>
      <c r="P8" s="51">
        <v>1.48</v>
      </c>
      <c r="Q8" s="50">
        <v>0</v>
      </c>
      <c r="R8" s="50">
        <f t="shared" ref="R8:R9" si="4">Q8-5</f>
        <v>-5</v>
      </c>
      <c r="S8" s="50">
        <v>0.8</v>
      </c>
      <c r="T8" s="50">
        <v>0</v>
      </c>
      <c r="U8" s="52">
        <v>2.3E-2</v>
      </c>
      <c r="V8" s="52">
        <v>0</v>
      </c>
      <c r="W8" s="50">
        <v>0.5</v>
      </c>
      <c r="X8" s="50">
        <v>5000</v>
      </c>
      <c r="Y8" s="50">
        <v>0</v>
      </c>
      <c r="Z8" s="50" t="e">
        <f t="shared" ref="Z8:Z9" si="5">VLOOKUP(R8,$AE$39:$AF$59,2)</f>
        <v>#N/A</v>
      </c>
      <c r="AA8" s="53">
        <v>1</v>
      </c>
      <c r="AB8" s="50" t="e">
        <f t="shared" ref="AB8:AB9" si="6">VLOOKUP(R8,$AE$39:$AG$59,3)</f>
        <v>#N/A</v>
      </c>
      <c r="AC8" s="51">
        <v>400000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 t="e">
        <f t="shared" ref="AJ8:AJ9" si="7">VLOOKUP(R8,$AE$39:$AH$59,4)</f>
        <v>#N/A</v>
      </c>
      <c r="AK8" s="50">
        <v>1</v>
      </c>
      <c r="AL8" s="50">
        <v>1</v>
      </c>
      <c r="AM8" s="50">
        <f>1/3</f>
        <v>0.33333333333333331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-8.1</v>
      </c>
      <c r="L9" s="48" t="s">
        <v>65</v>
      </c>
      <c r="M9" s="49" t="s">
        <v>65</v>
      </c>
      <c r="N9" s="50">
        <v>6.1</v>
      </c>
      <c r="O9" s="51">
        <v>12</v>
      </c>
      <c r="P9" s="51">
        <v>1.48</v>
      </c>
      <c r="Q9" s="50">
        <v>0</v>
      </c>
      <c r="R9" s="50">
        <f t="shared" si="4"/>
        <v>-5</v>
      </c>
      <c r="S9" s="50">
        <v>0.8</v>
      </c>
      <c r="T9" s="50">
        <v>0</v>
      </c>
      <c r="U9" s="52">
        <v>2.3E-2</v>
      </c>
      <c r="V9" s="52">
        <v>0</v>
      </c>
      <c r="W9" s="50">
        <v>0.5</v>
      </c>
      <c r="X9" s="50">
        <v>5000</v>
      </c>
      <c r="Y9" s="50">
        <v>0</v>
      </c>
      <c r="Z9" s="50" t="e">
        <f t="shared" si="5"/>
        <v>#N/A</v>
      </c>
      <c r="AA9" s="53">
        <v>1</v>
      </c>
      <c r="AB9" s="50" t="e">
        <f t="shared" si="6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7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-11.9</v>
      </c>
      <c r="L10" s="48" t="s">
        <v>64</v>
      </c>
      <c r="M10" s="49" t="s">
        <v>64</v>
      </c>
      <c r="N10" s="50">
        <v>9.5</v>
      </c>
      <c r="O10" s="51">
        <v>0</v>
      </c>
      <c r="P10" s="51">
        <v>0</v>
      </c>
      <c r="Q10" s="50">
        <v>35</v>
      </c>
      <c r="R10" s="50">
        <f>Q10-5</f>
        <v>30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15000</v>
      </c>
      <c r="Y10" s="50">
        <v>0</v>
      </c>
      <c r="Z10" s="50">
        <f t="shared" ref="Z10:Z20" si="8">VLOOKUP(R10,$AE$39:$AF$59,2)</f>
        <v>95.999999999999972</v>
      </c>
      <c r="AA10" s="53">
        <v>1</v>
      </c>
      <c r="AB10" s="50">
        <f t="shared" ref="AB10:AB20" si="9">VLOOKUP(R10,$AE$39:$AG$59,3)</f>
        <v>9600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ref="AJ10:AJ20" si="10">VLOOKUP(R10,$AE$39:$AH$59,4)</f>
        <v>40.000000000000007</v>
      </c>
      <c r="AK10" s="50">
        <v>1</v>
      </c>
      <c r="AL10" s="50">
        <v>1</v>
      </c>
      <c r="AM10" s="50">
        <f>2/3</f>
        <v>0.66666666666666663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-12.1</v>
      </c>
      <c r="L11" s="48" t="s">
        <v>64</v>
      </c>
      <c r="M11" s="49" t="s">
        <v>64</v>
      </c>
      <c r="N11" s="50">
        <v>9.5</v>
      </c>
      <c r="O11" s="51">
        <v>0</v>
      </c>
      <c r="P11" s="51">
        <v>0</v>
      </c>
      <c r="Q11" s="50">
        <v>35</v>
      </c>
      <c r="R11" s="50">
        <f>Q11-5</f>
        <v>30</v>
      </c>
      <c r="S11" s="50">
        <v>0.8</v>
      </c>
      <c r="T11" s="50">
        <v>0</v>
      </c>
      <c r="U11" s="52">
        <v>0</v>
      </c>
      <c r="V11" s="52">
        <v>0</v>
      </c>
      <c r="W11" s="50">
        <v>0.5</v>
      </c>
      <c r="X11" s="50">
        <v>15000</v>
      </c>
      <c r="Y11" s="50">
        <v>0</v>
      </c>
      <c r="Z11" s="50">
        <f t="shared" si="8"/>
        <v>95.999999999999972</v>
      </c>
      <c r="AA11" s="53">
        <v>1</v>
      </c>
      <c r="AB11" s="50">
        <f t="shared" si="9"/>
        <v>9600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10"/>
        <v>40.000000000000007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-15.9</v>
      </c>
      <c r="L12" s="48" t="s">
        <v>65</v>
      </c>
      <c r="M12" s="49" t="s">
        <v>65</v>
      </c>
      <c r="N12" s="50">
        <v>8.5</v>
      </c>
      <c r="O12" s="51">
        <v>70</v>
      </c>
      <c r="P12" s="51">
        <v>0</v>
      </c>
      <c r="Q12" s="50">
        <v>0</v>
      </c>
      <c r="R12" s="50">
        <f>Q12-5</f>
        <v>-5</v>
      </c>
      <c r="S12" s="50">
        <v>0.8</v>
      </c>
      <c r="T12" s="50">
        <v>0</v>
      </c>
      <c r="U12" s="52">
        <v>1.7000000000000001E-2</v>
      </c>
      <c r="V12" s="52">
        <v>0</v>
      </c>
      <c r="W12" s="50">
        <v>0.5</v>
      </c>
      <c r="X12" s="50">
        <v>18000</v>
      </c>
      <c r="Y12" s="50">
        <v>0</v>
      </c>
      <c r="Z12" s="50" t="e">
        <f t="shared" si="8"/>
        <v>#N/A</v>
      </c>
      <c r="AA12" s="53">
        <v>1</v>
      </c>
      <c r="AB12" s="50" t="e">
        <f t="shared" si="9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10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-17.600000000000001</v>
      </c>
      <c r="L13" s="48" t="s">
        <v>65</v>
      </c>
      <c r="M13" s="49" t="s">
        <v>65</v>
      </c>
      <c r="N13" s="50">
        <v>8.6999999999999993</v>
      </c>
      <c r="O13" s="51">
        <v>90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1.6E-2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8"/>
        <v>#N/A</v>
      </c>
      <c r="AA13" s="53">
        <v>1</v>
      </c>
      <c r="AB13" s="50" t="e">
        <f t="shared" si="9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10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-20.8</v>
      </c>
      <c r="L14" s="48" t="s">
        <v>65</v>
      </c>
      <c r="M14" s="49" t="s">
        <v>65</v>
      </c>
      <c r="N14" s="50">
        <v>9.1</v>
      </c>
      <c r="O14" s="51">
        <v>108</v>
      </c>
      <c r="P14" s="51">
        <v>0</v>
      </c>
      <c r="Q14" s="50">
        <v>0</v>
      </c>
      <c r="R14" s="50">
        <f>Q14-5</f>
        <v>-5</v>
      </c>
      <c r="S14" s="50">
        <v>0.8</v>
      </c>
      <c r="T14" s="50">
        <v>0</v>
      </c>
      <c r="U14" s="52">
        <v>1.4999999999999999E-2</v>
      </c>
      <c r="V14" s="52">
        <v>0</v>
      </c>
      <c r="W14" s="50">
        <v>0.5</v>
      </c>
      <c r="X14" s="50">
        <v>15000</v>
      </c>
      <c r="Y14" s="50">
        <v>0</v>
      </c>
      <c r="Z14" s="50" t="e">
        <f t="shared" si="8"/>
        <v>#N/A</v>
      </c>
      <c r="AA14" s="53">
        <v>1</v>
      </c>
      <c r="AB14" s="50" t="e">
        <f t="shared" si="9"/>
        <v>#N/A</v>
      </c>
      <c r="AC14" s="51">
        <v>300000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 t="e">
        <f t="shared" si="10"/>
        <v>#N/A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-25.9</v>
      </c>
      <c r="L15" s="48" t="s">
        <v>65</v>
      </c>
      <c r="M15" s="49" t="s">
        <v>65</v>
      </c>
      <c r="N15" s="50">
        <v>9.1</v>
      </c>
      <c r="O15" s="51">
        <v>130</v>
      </c>
      <c r="P15" s="51">
        <v>0</v>
      </c>
      <c r="Q15" s="50">
        <v>0</v>
      </c>
      <c r="R15" s="50">
        <f t="shared" ref="R15" si="11">Q15-5</f>
        <v>-5</v>
      </c>
      <c r="S15" s="50">
        <v>0.8</v>
      </c>
      <c r="T15" s="50">
        <v>0</v>
      </c>
      <c r="U15" s="52">
        <v>1.4E-2</v>
      </c>
      <c r="V15" s="52">
        <v>0</v>
      </c>
      <c r="W15" s="50">
        <v>0.5</v>
      </c>
      <c r="X15" s="50">
        <v>5000</v>
      </c>
      <c r="Y15" s="50">
        <v>0</v>
      </c>
      <c r="Z15" s="50" t="e">
        <f t="shared" si="8"/>
        <v>#N/A</v>
      </c>
      <c r="AA15" s="53">
        <v>1</v>
      </c>
      <c r="AB15" s="50" t="e">
        <f t="shared" si="9"/>
        <v>#N/A</v>
      </c>
      <c r="AC15" s="51">
        <v>400000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 t="e">
        <f t="shared" si="10"/>
        <v>#N/A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-30.1</v>
      </c>
      <c r="L16" s="48" t="s">
        <v>65</v>
      </c>
      <c r="M16" s="49" t="s">
        <v>65</v>
      </c>
      <c r="N16" s="50">
        <v>9.1999999999999993</v>
      </c>
      <c r="O16" s="51">
        <v>140</v>
      </c>
      <c r="P16" s="51">
        <v>0</v>
      </c>
      <c r="Q16" s="50">
        <v>0</v>
      </c>
      <c r="R16" s="50">
        <f>Q16-5</f>
        <v>-5</v>
      </c>
      <c r="S16" s="50">
        <v>0.8</v>
      </c>
      <c r="T16" s="50">
        <v>0</v>
      </c>
      <c r="U16" s="52">
        <v>1.2E-2</v>
      </c>
      <c r="V16" s="52">
        <v>0</v>
      </c>
      <c r="W16" s="50">
        <v>0.5</v>
      </c>
      <c r="X16" s="50">
        <v>15000</v>
      </c>
      <c r="Y16" s="50">
        <v>0</v>
      </c>
      <c r="Z16" s="50" t="e">
        <f t="shared" si="8"/>
        <v>#N/A</v>
      </c>
      <c r="AA16" s="53">
        <v>1</v>
      </c>
      <c r="AB16" s="50" t="e">
        <f t="shared" si="9"/>
        <v>#N/A</v>
      </c>
      <c r="AC16" s="51">
        <v>300000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 t="e">
        <f t="shared" si="10"/>
        <v>#N/A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-36.1</v>
      </c>
      <c r="L17" s="48" t="s">
        <v>64</v>
      </c>
      <c r="M17" s="49" t="s">
        <v>64</v>
      </c>
      <c r="N17" s="50">
        <v>9.8000000000000007</v>
      </c>
      <c r="O17" s="51">
        <v>0</v>
      </c>
      <c r="P17" s="51">
        <v>0</v>
      </c>
      <c r="Q17" s="50">
        <v>37</v>
      </c>
      <c r="R17" s="50">
        <f t="shared" ref="R17:R20" si="12">Q17-5</f>
        <v>32</v>
      </c>
      <c r="S17" s="50">
        <v>0.8</v>
      </c>
      <c r="T17" s="50">
        <v>0</v>
      </c>
      <c r="U17" s="52">
        <v>0</v>
      </c>
      <c r="V17" s="52">
        <v>0</v>
      </c>
      <c r="W17" s="50">
        <v>0.5</v>
      </c>
      <c r="X17" s="50">
        <v>18000</v>
      </c>
      <c r="Y17" s="50">
        <v>0</v>
      </c>
      <c r="Z17" s="50">
        <f t="shared" si="8"/>
        <v>103.59999999999997</v>
      </c>
      <c r="AA17" s="53">
        <v>1</v>
      </c>
      <c r="AB17" s="50">
        <f t="shared" si="9"/>
        <v>10560</v>
      </c>
      <c r="AC17" s="51">
        <v>400000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>
        <f t="shared" si="10"/>
        <v>44.000000000000007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>
        <v>13</v>
      </c>
      <c r="K18" s="47">
        <v>-39.9</v>
      </c>
      <c r="L18" s="48" t="s">
        <v>64</v>
      </c>
      <c r="M18" s="49" t="s">
        <v>64</v>
      </c>
      <c r="N18" s="50">
        <v>10.1</v>
      </c>
      <c r="O18" s="51">
        <v>0</v>
      </c>
      <c r="P18" s="51">
        <v>0</v>
      </c>
      <c r="Q18" s="50">
        <v>38</v>
      </c>
      <c r="R18" s="50">
        <f t="shared" si="12"/>
        <v>33</v>
      </c>
      <c r="S18" s="50">
        <v>0.8</v>
      </c>
      <c r="T18" s="50">
        <v>0</v>
      </c>
      <c r="U18" s="52">
        <v>0</v>
      </c>
      <c r="V18" s="52">
        <v>0</v>
      </c>
      <c r="W18" s="50">
        <v>0.5</v>
      </c>
      <c r="X18" s="50">
        <v>15000</v>
      </c>
      <c r="Y18" s="50">
        <v>0</v>
      </c>
      <c r="Z18" s="50">
        <f t="shared" si="8"/>
        <v>107.39999999999996</v>
      </c>
      <c r="AA18" s="53">
        <v>1</v>
      </c>
      <c r="AB18" s="50">
        <f t="shared" si="9"/>
        <v>11040</v>
      </c>
      <c r="AC18" s="51">
        <v>300000</v>
      </c>
      <c r="AD18" s="51">
        <v>0</v>
      </c>
      <c r="AE18" s="51">
        <v>0.46</v>
      </c>
      <c r="AF18" s="51">
        <v>0</v>
      </c>
      <c r="AG18" s="51">
        <v>0</v>
      </c>
      <c r="AH18" s="51">
        <v>0</v>
      </c>
      <c r="AI18" s="51">
        <v>0</v>
      </c>
      <c r="AJ18" s="50">
        <f t="shared" si="10"/>
        <v>46.000000000000007</v>
      </c>
      <c r="AK18" s="50">
        <v>1</v>
      </c>
      <c r="AL18" s="50">
        <v>1</v>
      </c>
      <c r="AM18" s="50">
        <v>1</v>
      </c>
      <c r="AN18" s="50">
        <v>1</v>
      </c>
      <c r="AO18" s="50">
        <v>0</v>
      </c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J19" s="47">
        <v>14</v>
      </c>
      <c r="K19" s="47">
        <v>-44.4</v>
      </c>
      <c r="L19" s="48" t="s">
        <v>64</v>
      </c>
      <c r="M19" s="49" t="s">
        <v>64</v>
      </c>
      <c r="N19" s="50">
        <v>10.199999999999999</v>
      </c>
      <c r="O19" s="51">
        <v>0</v>
      </c>
      <c r="P19" s="51">
        <v>0</v>
      </c>
      <c r="Q19" s="50">
        <v>37.5</v>
      </c>
      <c r="R19" s="50">
        <f t="shared" si="12"/>
        <v>32.5</v>
      </c>
      <c r="S19" s="50">
        <v>0.8</v>
      </c>
      <c r="T19" s="50">
        <v>0</v>
      </c>
      <c r="U19" s="52">
        <v>0</v>
      </c>
      <c r="V19" s="52">
        <v>0</v>
      </c>
      <c r="W19" s="50">
        <v>0.5</v>
      </c>
      <c r="X19" s="50">
        <v>18000</v>
      </c>
      <c r="Y19" s="50">
        <v>0</v>
      </c>
      <c r="Z19" s="50">
        <f t="shared" si="8"/>
        <v>103.59999999999997</v>
      </c>
      <c r="AA19" s="53">
        <v>1</v>
      </c>
      <c r="AB19" s="50">
        <f t="shared" si="9"/>
        <v>10560</v>
      </c>
      <c r="AC19" s="51">
        <v>400000</v>
      </c>
      <c r="AD19" s="51">
        <v>0</v>
      </c>
      <c r="AE19" s="51">
        <v>0.46</v>
      </c>
      <c r="AF19" s="51">
        <v>0</v>
      </c>
      <c r="AG19" s="51">
        <v>0</v>
      </c>
      <c r="AH19" s="51">
        <v>0</v>
      </c>
      <c r="AI19" s="51">
        <v>0</v>
      </c>
      <c r="AJ19" s="50">
        <f t="shared" si="10"/>
        <v>44.000000000000007</v>
      </c>
      <c r="AK19" s="50">
        <v>1</v>
      </c>
      <c r="AL19" s="50">
        <v>1</v>
      </c>
      <c r="AM19" s="50">
        <v>1</v>
      </c>
      <c r="AN19" s="50">
        <v>1</v>
      </c>
      <c r="AO19" s="50">
        <v>0</v>
      </c>
    </row>
    <row r="20" spans="1:41" x14ac:dyDescent="0.25">
      <c r="A20" s="67">
        <v>1</v>
      </c>
      <c r="B20" s="67">
        <v>0</v>
      </c>
      <c r="C20" s="68">
        <v>0.09</v>
      </c>
      <c r="D20" s="43"/>
      <c r="J20" s="47">
        <v>15</v>
      </c>
      <c r="K20" s="47">
        <v>-49</v>
      </c>
      <c r="L20" s="48" t="s">
        <v>65</v>
      </c>
      <c r="M20" s="49" t="s">
        <v>65</v>
      </c>
      <c r="N20" s="50">
        <v>9.3000000000000007</v>
      </c>
      <c r="O20" s="51">
        <v>150</v>
      </c>
      <c r="P20" s="51">
        <v>0</v>
      </c>
      <c r="Q20" s="50">
        <v>0</v>
      </c>
      <c r="R20" s="50">
        <f t="shared" si="12"/>
        <v>-5</v>
      </c>
      <c r="S20" s="50">
        <v>0.8</v>
      </c>
      <c r="T20" s="50">
        <v>0</v>
      </c>
      <c r="U20" s="52">
        <v>1.0999999999999999E-2</v>
      </c>
      <c r="V20" s="52">
        <v>0</v>
      </c>
      <c r="W20" s="50">
        <v>0.5</v>
      </c>
      <c r="X20" s="50">
        <v>15000</v>
      </c>
      <c r="Y20" s="50">
        <v>0</v>
      </c>
      <c r="Z20" s="50" t="e">
        <f t="shared" si="8"/>
        <v>#N/A</v>
      </c>
      <c r="AA20" s="53">
        <v>1</v>
      </c>
      <c r="AB20" s="50" t="e">
        <f t="shared" si="9"/>
        <v>#N/A</v>
      </c>
      <c r="AC20" s="51">
        <v>300000</v>
      </c>
      <c r="AD20" s="51">
        <v>0</v>
      </c>
      <c r="AE20" s="51">
        <v>0.46</v>
      </c>
      <c r="AF20" s="51">
        <v>0</v>
      </c>
      <c r="AG20" s="51">
        <v>0</v>
      </c>
      <c r="AH20" s="51">
        <v>0</v>
      </c>
      <c r="AI20" s="51">
        <v>0</v>
      </c>
      <c r="AJ20" s="50" t="e">
        <f t="shared" si="10"/>
        <v>#N/A</v>
      </c>
      <c r="AK20" s="50">
        <v>1</v>
      </c>
      <c r="AL20" s="50">
        <v>1</v>
      </c>
      <c r="AM20" s="50">
        <v>1</v>
      </c>
      <c r="AN20" s="50">
        <v>1</v>
      </c>
      <c r="AO20" s="50">
        <v>0</v>
      </c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 t="shared" ref="AF41:AF44" si="13">AF40+3.8</f>
        <v>55.599999999999994</v>
      </c>
      <c r="AG41" s="33">
        <f t="shared" ref="AG41:AG43" si="14">AG40+200</f>
        <v>2300</v>
      </c>
      <c r="AH41" s="33">
        <f t="shared" ref="AH41:AH44" si="15">AH40+0.8</f>
        <v>9.6000000000000014</v>
      </c>
    </row>
    <row r="42" spans="12:40" x14ac:dyDescent="0.25">
      <c r="L42" s="48"/>
      <c r="AE42" s="33">
        <v>18</v>
      </c>
      <c r="AF42" s="33">
        <f t="shared" si="13"/>
        <v>59.399999999999991</v>
      </c>
      <c r="AG42" s="33">
        <f t="shared" si="14"/>
        <v>2500</v>
      </c>
      <c r="AH42" s="33">
        <f t="shared" si="15"/>
        <v>10.400000000000002</v>
      </c>
    </row>
    <row r="43" spans="12:40" x14ac:dyDescent="0.25">
      <c r="L43" s="48"/>
      <c r="AE43" s="33">
        <v>19</v>
      </c>
      <c r="AF43" s="33">
        <f t="shared" si="13"/>
        <v>63.199999999999989</v>
      </c>
      <c r="AG43" s="33">
        <f t="shared" si="14"/>
        <v>2700</v>
      </c>
      <c r="AH43" s="33">
        <f t="shared" si="15"/>
        <v>11.200000000000003</v>
      </c>
    </row>
    <row r="44" spans="12:40" x14ac:dyDescent="0.25">
      <c r="L44" s="48"/>
      <c r="AE44" s="33">
        <v>20</v>
      </c>
      <c r="AF44" s="33">
        <f t="shared" si="13"/>
        <v>66.999999999999986</v>
      </c>
      <c r="AG44" s="33">
        <f>AG43+200</f>
        <v>2900</v>
      </c>
      <c r="AH44" s="33">
        <f t="shared" si="15"/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 t="shared" ref="AF46:AF49" si="16">AF45+2.8</f>
        <v>72.59999999999998</v>
      </c>
      <c r="AG46" s="33">
        <f t="shared" ref="AG46:AG48" si="17">AG45+380</f>
        <v>3660</v>
      </c>
      <c r="AH46" s="33">
        <f t="shared" ref="AH46:AH49" si="18">AH45+1.6</f>
        <v>15.200000000000003</v>
      </c>
    </row>
    <row r="47" spans="12:40" x14ac:dyDescent="0.25">
      <c r="L47" s="48"/>
      <c r="AE47" s="33">
        <v>23</v>
      </c>
      <c r="AF47" s="33">
        <f t="shared" si="16"/>
        <v>75.399999999999977</v>
      </c>
      <c r="AG47" s="33">
        <f t="shared" si="17"/>
        <v>4040</v>
      </c>
      <c r="AH47" s="33">
        <f t="shared" si="18"/>
        <v>16.800000000000004</v>
      </c>
    </row>
    <row r="48" spans="12:40" x14ac:dyDescent="0.25">
      <c r="L48" s="48"/>
      <c r="AE48" s="33">
        <v>24</v>
      </c>
      <c r="AF48" s="33">
        <f t="shared" si="16"/>
        <v>78.199999999999974</v>
      </c>
      <c r="AG48" s="33">
        <f t="shared" si="17"/>
        <v>4420</v>
      </c>
      <c r="AH48" s="33">
        <f t="shared" si="18"/>
        <v>18.400000000000006</v>
      </c>
    </row>
    <row r="49" spans="12:34" x14ac:dyDescent="0.25">
      <c r="L49" s="48"/>
      <c r="AE49" s="33">
        <v>25</v>
      </c>
      <c r="AF49" s="33">
        <f t="shared" si="16"/>
        <v>80.999999999999972</v>
      </c>
      <c r="AG49" s="33">
        <v>4800</v>
      </c>
      <c r="AH49" s="33">
        <f t="shared" si="18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9">AF50+3</f>
        <v>86.999999999999972</v>
      </c>
      <c r="AG51" s="33">
        <f t="shared" ref="AG51:AG54" si="20">AG50+960</f>
        <v>6720</v>
      </c>
      <c r="AH51" s="33">
        <f t="shared" ref="AH51:AH54" si="21">AH50+4</f>
        <v>28.000000000000007</v>
      </c>
    </row>
    <row r="52" spans="12:34" x14ac:dyDescent="0.25">
      <c r="L52" s="48"/>
      <c r="AE52" s="33">
        <v>28</v>
      </c>
      <c r="AF52" s="33">
        <f t="shared" si="19"/>
        <v>89.999999999999972</v>
      </c>
      <c r="AG52" s="33">
        <f t="shared" si="20"/>
        <v>7680</v>
      </c>
      <c r="AH52" s="33">
        <f t="shared" si="21"/>
        <v>32.000000000000007</v>
      </c>
    </row>
    <row r="53" spans="12:34" x14ac:dyDescent="0.25">
      <c r="L53" s="48"/>
      <c r="AE53" s="33">
        <v>29</v>
      </c>
      <c r="AF53" s="33">
        <f t="shared" si="19"/>
        <v>92.999999999999972</v>
      </c>
      <c r="AG53" s="33">
        <f t="shared" si="20"/>
        <v>8640</v>
      </c>
      <c r="AH53" s="33">
        <f t="shared" si="21"/>
        <v>36.000000000000007</v>
      </c>
    </row>
    <row r="54" spans="12:34" x14ac:dyDescent="0.25">
      <c r="L54" s="48"/>
      <c r="AE54" s="33">
        <v>30</v>
      </c>
      <c r="AF54" s="33">
        <f t="shared" si="19"/>
        <v>95.999999999999972</v>
      </c>
      <c r="AG54" s="33">
        <f t="shared" si="20"/>
        <v>9600</v>
      </c>
      <c r="AH54" s="33">
        <f t="shared" si="21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22">AF55+3.8</f>
        <v>103.59999999999997</v>
      </c>
      <c r="AG56" s="33">
        <f t="shared" ref="AG56:AG59" si="23">AG55+480</f>
        <v>10560</v>
      </c>
      <c r="AH56" s="33">
        <f t="shared" ref="AH56:AH59" si="24">AH55+2</f>
        <v>44.000000000000007</v>
      </c>
    </row>
    <row r="57" spans="12:34" x14ac:dyDescent="0.25">
      <c r="L57" s="48"/>
      <c r="AE57" s="33">
        <v>33</v>
      </c>
      <c r="AF57" s="33">
        <f t="shared" si="22"/>
        <v>107.39999999999996</v>
      </c>
      <c r="AG57" s="33">
        <f t="shared" si="23"/>
        <v>11040</v>
      </c>
      <c r="AH57" s="33">
        <f t="shared" si="24"/>
        <v>46.000000000000007</v>
      </c>
    </row>
    <row r="58" spans="12:34" x14ac:dyDescent="0.25">
      <c r="L58" s="48"/>
      <c r="AE58" s="33">
        <v>34</v>
      </c>
      <c r="AF58" s="33">
        <f t="shared" si="22"/>
        <v>111.19999999999996</v>
      </c>
      <c r="AG58" s="33">
        <f t="shared" si="23"/>
        <v>11520</v>
      </c>
      <c r="AH58" s="33">
        <f t="shared" si="24"/>
        <v>48.000000000000007</v>
      </c>
    </row>
    <row r="59" spans="12:34" x14ac:dyDescent="0.25">
      <c r="L59" s="48"/>
      <c r="AE59" s="33">
        <v>35</v>
      </c>
      <c r="AF59" s="33">
        <f t="shared" si="22"/>
        <v>114.99999999999996</v>
      </c>
      <c r="AG59" s="33">
        <f t="shared" si="23"/>
        <v>12000</v>
      </c>
      <c r="AH59" s="33">
        <f t="shared" si="24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N6:N7 Q6:T7 W6:Z7 AB6:AB7 AJ6:AJ7 AM6:AO7 Q21:Q36 O21 Q10:T10 Q12:T20 W10:Z10 W12:Z20 AM21:AN36 AM12:AO20 N12:N36 N10 AB10 AB12:AB20 AJ10 AJ12:AJ20 AM10:AO10">
    <cfRule type="expression" dxfId="173" priority="368">
      <formula>$L6="API sand"</formula>
    </cfRule>
  </conditionalFormatting>
  <conditionalFormatting sqref="R29:S36 S21:S28 AD21:AD28 AK6:AL7 N6:N7 AB21:AB35 Z21:Z36 AJ21:AL36 AK10:AL10 AK12:AL20 N12:N36 N10">
    <cfRule type="expression" dxfId="172" priority="367">
      <formula>$M6="API sand"</formula>
    </cfRule>
  </conditionalFormatting>
  <conditionalFormatting sqref="R29:T36 S21:T28 AD21:AD28 AK6:AL7 N6:N7 Z21:AB35 AK10:AL10 AK12:AL36 N12:N36 N10">
    <cfRule type="expression" dxfId="171" priority="366">
      <formula>$M6="API clay"</formula>
    </cfRule>
  </conditionalFormatting>
  <conditionalFormatting sqref="AM6:AN7 N6:P7 AC6:AI7 AA6:AA7 U6:V7 U21:W36 N21:N28 P21:P28 AC10:AI10 AC12:AI20 AM10:AN10 AM12:AN36 N10:P10 N12:P20 AA10 AA12:AA20 U10:V10 U12:V20">
    <cfRule type="expression" dxfId="170" priority="363">
      <formula>$L6="Stiff clay w/o free water"</formula>
    </cfRule>
    <cfRule type="expression" dxfId="169" priority="365">
      <formula>$L6="API clay"</formula>
    </cfRule>
  </conditionalFormatting>
  <conditionalFormatting sqref="AM6:AN7 N6:P7 AC6:AI7 AA6:AA7 U6:V7 U21:Y36 N21:N28 P21:P28 AC10:AI10 AC12:AI20 AM10:AN10 AM12:AN36 N10:P10 N12:P20 AA10 AA12:AA20 U10:V10 U12:V20">
    <cfRule type="expression" dxfId="168" priority="364">
      <formula>$L6="Kirsch soft clay"</formula>
    </cfRule>
  </conditionalFormatting>
  <conditionalFormatting sqref="AM6:AN7 N6:P7 AC6:AI7 AA6:AA7 U6:V7 U21:Y36 N21:N28 P21:P28 AC10:AI10 AC12:AI20 AM10:AN10 AM12:AN36 N10:P10 N12:P20 AA10 AA12:AA20 U10:V10 U12:V20">
    <cfRule type="expression" dxfId="167" priority="362">
      <formula>$L6="Kirsch stiff clay"</formula>
    </cfRule>
  </conditionalFormatting>
  <conditionalFormatting sqref="N6:N7 Q6:T7 W6:Z7 AB6:AB7 AJ6:AJ7 AM6:AO7 Q21:Q36 X21:Y36 O21 Q10:T10 Q12:T20 W10:Z10 W12:Z20 AM21:AN36 AM12:AO20 N12:N36 N10 AB10 AB12:AB20 AJ10 AJ12:AJ20 AM10:AO10">
    <cfRule type="expression" dxfId="166" priority="361">
      <formula>$L6="Kirsch sand"</formula>
    </cfRule>
  </conditionalFormatting>
  <conditionalFormatting sqref="AM6:AN7 N6:N7 AM10:AN10 AM12:AN36 N12:N36 N10 AC21:AD36 AI21:AI36">
    <cfRule type="expression" dxfId="165" priority="360">
      <formula>$L6="Modified Weak rock"</formula>
    </cfRule>
  </conditionalFormatting>
  <conditionalFormatting sqref="AM6:AN7 N6:P7 AC6:AI7 AA6:AA7 U6:V7 N21:N28 P21:P28 AC10:AI10 AC12:AI20 AM10:AN10 AM12:AN36 N10:P10 N12:P20 AA10 AA12:AA20 U10:V10 U12:V36">
    <cfRule type="expression" dxfId="164" priority="359">
      <formula>$L6="Reese stiff clay"</formula>
    </cfRule>
  </conditionalFormatting>
  <conditionalFormatting sqref="AB36">
    <cfRule type="expression" dxfId="163" priority="357">
      <formula>$M36="API sand"</formula>
    </cfRule>
  </conditionalFormatting>
  <conditionalFormatting sqref="Z36:AB36">
    <cfRule type="expression" dxfId="162" priority="356">
      <formula>$M36="API clay"</formula>
    </cfRule>
  </conditionalFormatting>
  <conditionalFormatting sqref="N29:P36">
    <cfRule type="expression" dxfId="161" priority="353">
      <formula>$L29="Stiff clay w/o free water"</formula>
    </cfRule>
    <cfRule type="expression" dxfId="160" priority="355">
      <formula>$L29="API clay"</formula>
    </cfRule>
  </conditionalFormatting>
  <conditionalFormatting sqref="N29:P36">
    <cfRule type="expression" dxfId="159" priority="354">
      <formula>$L29="Kirsch soft clay"</formula>
    </cfRule>
  </conditionalFormatting>
  <conditionalFormatting sqref="N29:P36">
    <cfRule type="expression" dxfId="158" priority="352">
      <formula>$L29="Kirsch stiff clay"</formula>
    </cfRule>
  </conditionalFormatting>
  <conditionalFormatting sqref="N29:P36">
    <cfRule type="expression" dxfId="157" priority="349">
      <formula>$L29="Reese stiff clay"</formula>
    </cfRule>
  </conditionalFormatting>
  <conditionalFormatting sqref="AM6:AN7 N6:P7 AC6:AI7 AA6:AA7 U6:V7 AC10:AI10 AC12:AI20 AM10:AN10 AM12:AN20 N10:P10 N12:P20 AA10 AA12:AA20 U10:V10 U12:V20">
    <cfRule type="expression" dxfId="156" priority="348">
      <formula>$L6="PISA clay"</formula>
    </cfRule>
  </conditionalFormatting>
  <conditionalFormatting sqref="AM6:AN7 N6:N7 AM10:AN10 AM12:AN20 N10 N12:N20">
    <cfRule type="expression" dxfId="155" priority="347">
      <formula>$L6="PISA sand"</formula>
    </cfRule>
  </conditionalFormatting>
  <conditionalFormatting sqref="O22:O28">
    <cfRule type="expression" dxfId="154" priority="344">
      <formula>$L22="API sand"</formula>
    </cfRule>
  </conditionalFormatting>
  <conditionalFormatting sqref="O22:O28">
    <cfRule type="expression" dxfId="153" priority="343">
      <formula>$L22="Kirsch sand"</formula>
    </cfRule>
  </conditionalFormatting>
  <conditionalFormatting sqref="AE37:AH37">
    <cfRule type="expression" dxfId="152" priority="1040">
      <formula>#REF!="Modified Weak rock"</formula>
    </cfRule>
  </conditionalFormatting>
  <conditionalFormatting sqref="AM9:AN9 N9">
    <cfRule type="expression" dxfId="151" priority="13">
      <formula>$L9="PISA sand"</formula>
    </cfRule>
  </conditionalFormatting>
  <conditionalFormatting sqref="N8 Q8:T8 W8:Z8 AB8 AJ8 AM8:AO8">
    <cfRule type="expression" dxfId="150" priority="36">
      <formula>$L8="API sand"</formula>
    </cfRule>
  </conditionalFormatting>
  <conditionalFormatting sqref="AK8:AL8 N8">
    <cfRule type="expression" dxfId="149" priority="35">
      <formula>$M8="API sand"</formula>
    </cfRule>
  </conditionalFormatting>
  <conditionalFormatting sqref="AK8:AL8 N8">
    <cfRule type="expression" dxfId="148" priority="34">
      <formula>$M8="API clay"</formula>
    </cfRule>
  </conditionalFormatting>
  <conditionalFormatting sqref="AM8:AN8 N8:P8 AC8:AI8 AA8 U8:V8">
    <cfRule type="expression" dxfId="147" priority="31">
      <formula>$L8="Stiff clay w/o free water"</formula>
    </cfRule>
    <cfRule type="expression" dxfId="146" priority="33">
      <formula>$L8="API clay"</formula>
    </cfRule>
  </conditionalFormatting>
  <conditionalFormatting sqref="AM8:AN8 N8:P8 AC8:AI8 AA8 U8:V8">
    <cfRule type="expression" dxfId="145" priority="32">
      <formula>$L8="Kirsch soft clay"</formula>
    </cfRule>
  </conditionalFormatting>
  <conditionalFormatting sqref="AM8:AN8 N8:P8 AC8:AI8 AA8 U8:V8">
    <cfRule type="expression" dxfId="144" priority="30">
      <formula>$L8="Kirsch stiff clay"</formula>
    </cfRule>
  </conditionalFormatting>
  <conditionalFormatting sqref="N8 Q8:T8 W8:Z8 AB8 AJ8 AM8:AO8">
    <cfRule type="expression" dxfId="143" priority="29">
      <formula>$L8="Kirsch sand"</formula>
    </cfRule>
  </conditionalFormatting>
  <conditionalFormatting sqref="AM8:AN8 N8">
    <cfRule type="expression" dxfId="142" priority="28">
      <formula>$L8="Modified Weak rock"</formula>
    </cfRule>
  </conditionalFormatting>
  <conditionalFormatting sqref="AM8:AN8 N8:P8 AC8:AI8 AA8 U8:V8">
    <cfRule type="expression" dxfId="141" priority="27">
      <formula>$L8="Reese stiff clay"</formula>
    </cfRule>
  </conditionalFormatting>
  <conditionalFormatting sqref="AM8:AN8 N8:P8 AC8:AI8 AA8 U8:V8">
    <cfRule type="expression" dxfId="140" priority="26">
      <formula>$L8="PISA clay"</formula>
    </cfRule>
  </conditionalFormatting>
  <conditionalFormatting sqref="AM8:AN8 N8">
    <cfRule type="expression" dxfId="139" priority="25">
      <formula>$L8="PISA sand"</formula>
    </cfRule>
  </conditionalFormatting>
  <conditionalFormatting sqref="N9 Q9:T9 W9:Z9 AB9 AJ9 AM9:AO9">
    <cfRule type="expression" dxfId="138" priority="24">
      <formula>$L9="API sand"</formula>
    </cfRule>
  </conditionalFormatting>
  <conditionalFormatting sqref="AK9:AL9 N9">
    <cfRule type="expression" dxfId="137" priority="23">
      <formula>$M9="API sand"</formula>
    </cfRule>
  </conditionalFormatting>
  <conditionalFormatting sqref="AK9:AL9 N9">
    <cfRule type="expression" dxfId="136" priority="22">
      <formula>$M9="API clay"</formula>
    </cfRule>
  </conditionalFormatting>
  <conditionalFormatting sqref="AM9:AN9 N9:P9 AC9:AI9 AA9 U9:V9">
    <cfRule type="expression" dxfId="135" priority="19">
      <formula>$L9="Stiff clay w/o free water"</formula>
    </cfRule>
    <cfRule type="expression" dxfId="134" priority="21">
      <formula>$L9="API clay"</formula>
    </cfRule>
  </conditionalFormatting>
  <conditionalFormatting sqref="AM9:AN9 N9:P9 AC9:AI9 AA9 U9:V9">
    <cfRule type="expression" dxfId="133" priority="20">
      <formula>$L9="Kirsch soft clay"</formula>
    </cfRule>
  </conditionalFormatting>
  <conditionalFormatting sqref="AM9:AN9 N9:P9 AC9:AI9 AA9 U9:V9">
    <cfRule type="expression" dxfId="132" priority="18">
      <formula>$L9="Kirsch stiff clay"</formula>
    </cfRule>
  </conditionalFormatting>
  <conditionalFormatting sqref="N9 Q9:T9 W9:Z9 AB9 AJ9 AM9:AO9">
    <cfRule type="expression" dxfId="131" priority="17">
      <formula>$L9="Kirsch sand"</formula>
    </cfRule>
  </conditionalFormatting>
  <conditionalFormatting sqref="AM9:AN9 N9">
    <cfRule type="expression" dxfId="130" priority="16">
      <formula>$L9="Modified Weak rock"</formula>
    </cfRule>
  </conditionalFormatting>
  <conditionalFormatting sqref="AM9:AN9 N9:P9 AC9:AI9 AA9 U9:V9">
    <cfRule type="expression" dxfId="129" priority="15">
      <formula>$L9="Reese stiff clay"</formula>
    </cfRule>
  </conditionalFormatting>
  <conditionalFormatting sqref="AM9:AN9 N9:P9 AC9:AI9 AA9 U9:V9">
    <cfRule type="expression" dxfId="128" priority="14">
      <formula>$L9="PISA clay"</formula>
    </cfRule>
  </conditionalFormatting>
  <conditionalFormatting sqref="Q11:T11 W11:Z11 N11 AB11 AJ11 AM11:AO11">
    <cfRule type="expression" dxfId="127" priority="12">
      <formula>$L11="API sand"</formula>
    </cfRule>
  </conditionalFormatting>
  <conditionalFormatting sqref="AK11:AL11 N11">
    <cfRule type="expression" dxfId="126" priority="11">
      <formula>$M11="API sand"</formula>
    </cfRule>
  </conditionalFormatting>
  <conditionalFormatting sqref="AK11:AL11 N11">
    <cfRule type="expression" dxfId="125" priority="10">
      <formula>$M11="API clay"</formula>
    </cfRule>
  </conditionalFormatting>
  <conditionalFormatting sqref="AC11:AI11 AM11:AN11 N11:P11 AA11 U11:V11">
    <cfRule type="expression" dxfId="124" priority="7">
      <formula>$L11="Stiff clay w/o free water"</formula>
    </cfRule>
    <cfRule type="expression" dxfId="123" priority="9">
      <formula>$L11="API clay"</formula>
    </cfRule>
  </conditionalFormatting>
  <conditionalFormatting sqref="AC11:AI11 AM11:AN11 N11:P11 AA11 U11:V11">
    <cfRule type="expression" dxfId="122" priority="8">
      <formula>$L11="Kirsch soft clay"</formula>
    </cfRule>
  </conditionalFormatting>
  <conditionalFormatting sqref="AC11:AI11 AM11:AN11 N11:P11 AA11 U11:V11">
    <cfRule type="expression" dxfId="121" priority="6">
      <formula>$L11="Kirsch stiff clay"</formula>
    </cfRule>
  </conditionalFormatting>
  <conditionalFormatting sqref="Q11:T11 W11:Z11 N11 AB11 AJ11 AM11:AO11">
    <cfRule type="expression" dxfId="120" priority="5">
      <formula>$L11="Kirsch sand"</formula>
    </cfRule>
  </conditionalFormatting>
  <conditionalFormatting sqref="AM11:AN11 N11">
    <cfRule type="expression" dxfId="119" priority="4">
      <formula>$L11="Modified Weak rock"</formula>
    </cfRule>
  </conditionalFormatting>
  <conditionalFormatting sqref="AC11:AI11 AM11:AN11 N11:P11 AA11 U11:V11">
    <cfRule type="expression" dxfId="118" priority="3">
      <formula>$L11="Reese stiff clay"</formula>
    </cfRule>
  </conditionalFormatting>
  <conditionalFormatting sqref="AC11:AI11 AM11:AN11 N11:P11 AA11 U11:V11">
    <cfRule type="expression" dxfId="117" priority="2">
      <formula>$L11="PISA clay"</formula>
    </cfRule>
  </conditionalFormatting>
  <conditionalFormatting sqref="AM11:AN11 N11">
    <cfRule type="expression" dxfId="116" priority="1">
      <formula>$L11="PISA sand"</formula>
    </cfRule>
  </conditionalFormatting>
  <dataValidations count="3">
    <dataValidation type="list" showInputMessage="1" showErrorMessage="1" sqref="M21:M36" xr:uid="{059A4DC9-15C9-452D-8181-D87E28279D4E}">
      <formula1>"',API sand,API clay"</formula1>
    </dataValidation>
    <dataValidation type="list" showInputMessage="1" showErrorMessage="1" sqref="L6:L255" xr:uid="{9FB45F3A-F058-4799-92BB-2D1392028574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20" xr:uid="{865BCC43-0CD2-41E9-AD02-396FDE8CA737}">
      <formula1>"Zero soil,API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8C34-2AE8-4D60-8672-938862A6AE05}">
  <dimension ref="A1:AO255"/>
  <sheetViews>
    <sheetView zoomScaleNormal="100" workbookViewId="0">
      <selection activeCell="J10" sqref="A10:XFD10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L0GW02_LB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86"/>
      <c r="S3" s="86"/>
      <c r="T3" s="72"/>
      <c r="U3" s="86"/>
      <c r="V3" s="86"/>
      <c r="W3" s="72"/>
      <c r="X3" s="71" t="s">
        <v>106</v>
      </c>
      <c r="Y3" s="72"/>
      <c r="Z3" s="72"/>
      <c r="AA3" s="72"/>
      <c r="AB3" s="72"/>
      <c r="AC3" s="71" t="s">
        <v>107</v>
      </c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15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29</v>
      </c>
      <c r="R6" s="50">
        <f>Q6-5</f>
        <v>24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7" si="0">VLOOKUP(R6,$AE$39:$AF$59,2)</f>
        <v>78.199999999999974</v>
      </c>
      <c r="AA6" s="53">
        <v>1</v>
      </c>
      <c r="AB6" s="50">
        <f t="shared" ref="AB6:AB7" si="1">VLOOKUP(R6,$AE$39:$AG$59,3)</f>
        <v>4420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7" si="2">VLOOKUP(R6,$AE$39:$AH$59,4)</f>
        <v>18.400000000000006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10</v>
      </c>
      <c r="P7" s="51">
        <v>1.1100000000000001</v>
      </c>
      <c r="Q7" s="50">
        <v>0</v>
      </c>
      <c r="R7" s="50">
        <f t="shared" ref="R7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-7.9</v>
      </c>
      <c r="L8" s="48" t="s">
        <v>65</v>
      </c>
      <c r="M8" s="49" t="s">
        <v>65</v>
      </c>
      <c r="N8" s="50">
        <v>6.1</v>
      </c>
      <c r="O8" s="51">
        <v>10</v>
      </c>
      <c r="P8" s="51">
        <v>1.1100000000000001</v>
      </c>
      <c r="Q8" s="50">
        <v>0</v>
      </c>
      <c r="R8" s="50">
        <f t="shared" ref="R8:R9" si="4">Q8-5</f>
        <v>-5</v>
      </c>
      <c r="S8" s="50">
        <v>0.8</v>
      </c>
      <c r="T8" s="50">
        <v>0</v>
      </c>
      <c r="U8" s="52">
        <v>2.3E-2</v>
      </c>
      <c r="V8" s="52">
        <v>0</v>
      </c>
      <c r="W8" s="50">
        <v>0.5</v>
      </c>
      <c r="X8" s="50">
        <v>5000</v>
      </c>
      <c r="Y8" s="50">
        <v>0</v>
      </c>
      <c r="Z8" s="50" t="e">
        <f t="shared" ref="Z8:Z9" si="5">VLOOKUP(R8,$AE$39:$AF$59,2)</f>
        <v>#N/A</v>
      </c>
      <c r="AA8" s="53">
        <v>1</v>
      </c>
      <c r="AB8" s="50" t="e">
        <f t="shared" ref="AB8:AB9" si="6">VLOOKUP(R8,$AE$39:$AG$59,3)</f>
        <v>#N/A</v>
      </c>
      <c r="AC8" s="51">
        <v>400000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 t="e">
        <f t="shared" ref="AJ8:AJ9" si="7">VLOOKUP(R8,$AE$39:$AH$59,4)</f>
        <v>#N/A</v>
      </c>
      <c r="AK8" s="50">
        <v>1</v>
      </c>
      <c r="AL8" s="50">
        <v>1</v>
      </c>
      <c r="AM8" s="50">
        <f>1/3</f>
        <v>0.33333333333333331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-8.1</v>
      </c>
      <c r="L9" s="48" t="s">
        <v>65</v>
      </c>
      <c r="M9" s="49" t="s">
        <v>65</v>
      </c>
      <c r="N9" s="50">
        <v>6.1</v>
      </c>
      <c r="O9" s="51">
        <v>10</v>
      </c>
      <c r="P9" s="51">
        <v>1.1100000000000001</v>
      </c>
      <c r="Q9" s="50">
        <v>0</v>
      </c>
      <c r="R9" s="50">
        <f t="shared" si="4"/>
        <v>-5</v>
      </c>
      <c r="S9" s="50">
        <v>0.8</v>
      </c>
      <c r="T9" s="50">
        <v>0</v>
      </c>
      <c r="U9" s="52">
        <v>2.3E-2</v>
      </c>
      <c r="V9" s="52">
        <v>0</v>
      </c>
      <c r="W9" s="50">
        <v>0.5</v>
      </c>
      <c r="X9" s="50">
        <v>5000</v>
      </c>
      <c r="Y9" s="50">
        <v>0</v>
      </c>
      <c r="Z9" s="50" t="e">
        <f t="shared" si="5"/>
        <v>#N/A</v>
      </c>
      <c r="AA9" s="53">
        <v>1</v>
      </c>
      <c r="AB9" s="50" t="e">
        <f t="shared" si="6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7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-11.9</v>
      </c>
      <c r="L10" s="48" t="s">
        <v>64</v>
      </c>
      <c r="M10" s="49" t="s">
        <v>64</v>
      </c>
      <c r="N10" s="50">
        <v>9.5</v>
      </c>
      <c r="O10" s="51">
        <v>0</v>
      </c>
      <c r="P10" s="51">
        <v>0</v>
      </c>
      <c r="Q10" s="50">
        <v>34</v>
      </c>
      <c r="R10" s="50">
        <f>Q10-5</f>
        <v>29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15000</v>
      </c>
      <c r="Y10" s="50">
        <v>0</v>
      </c>
      <c r="Z10" s="50">
        <f t="shared" ref="Z10:Z20" si="8">VLOOKUP(R10,$AE$39:$AF$59,2)</f>
        <v>92.999999999999972</v>
      </c>
      <c r="AA10" s="53">
        <v>1</v>
      </c>
      <c r="AB10" s="50">
        <f t="shared" ref="AB10:AB20" si="9">VLOOKUP(R10,$AE$39:$AG$59,3)</f>
        <v>8640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ref="AJ10:AJ20" si="10">VLOOKUP(R10,$AE$39:$AH$59,4)</f>
        <v>36.000000000000007</v>
      </c>
      <c r="AK10" s="50">
        <v>1</v>
      </c>
      <c r="AL10" s="50">
        <v>1</v>
      </c>
      <c r="AM10" s="50">
        <f>2/3</f>
        <v>0.66666666666666663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-12.1</v>
      </c>
      <c r="L11" s="48" t="s">
        <v>64</v>
      </c>
      <c r="M11" s="49" t="s">
        <v>64</v>
      </c>
      <c r="N11" s="50">
        <v>9.5</v>
      </c>
      <c r="O11" s="51">
        <v>0</v>
      </c>
      <c r="P11" s="51">
        <v>0</v>
      </c>
      <c r="Q11" s="50">
        <v>34</v>
      </c>
      <c r="R11" s="50">
        <f>Q11-5</f>
        <v>29</v>
      </c>
      <c r="S11" s="50">
        <v>0.8</v>
      </c>
      <c r="T11" s="50">
        <v>0</v>
      </c>
      <c r="U11" s="52">
        <v>0</v>
      </c>
      <c r="V11" s="52">
        <v>0</v>
      </c>
      <c r="W11" s="50">
        <v>0.5</v>
      </c>
      <c r="X11" s="50">
        <v>15000</v>
      </c>
      <c r="Y11" s="50">
        <v>0</v>
      </c>
      <c r="Z11" s="50">
        <f t="shared" si="8"/>
        <v>92.999999999999972</v>
      </c>
      <c r="AA11" s="53">
        <v>1</v>
      </c>
      <c r="AB11" s="50">
        <f t="shared" si="9"/>
        <v>8640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10"/>
        <v>36.000000000000007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-15.9</v>
      </c>
      <c r="L12" s="48" t="s">
        <v>65</v>
      </c>
      <c r="M12" s="49" t="s">
        <v>65</v>
      </c>
      <c r="N12" s="50">
        <v>8.5</v>
      </c>
      <c r="O12" s="51">
        <v>56</v>
      </c>
      <c r="P12" s="51">
        <v>0</v>
      </c>
      <c r="Q12" s="50">
        <v>0</v>
      </c>
      <c r="R12" s="50">
        <f>Q12-5</f>
        <v>-5</v>
      </c>
      <c r="S12" s="50">
        <v>0.8</v>
      </c>
      <c r="T12" s="50">
        <v>0</v>
      </c>
      <c r="U12" s="52">
        <v>1.7000000000000001E-2</v>
      </c>
      <c r="V12" s="52">
        <v>0</v>
      </c>
      <c r="W12" s="50">
        <v>0.5</v>
      </c>
      <c r="X12" s="50">
        <v>18000</v>
      </c>
      <c r="Y12" s="50">
        <v>0</v>
      </c>
      <c r="Z12" s="50" t="e">
        <f t="shared" si="8"/>
        <v>#N/A</v>
      </c>
      <c r="AA12" s="53">
        <v>1</v>
      </c>
      <c r="AB12" s="50" t="e">
        <f t="shared" si="9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10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-17.600000000000001</v>
      </c>
      <c r="L13" s="48" t="s">
        <v>65</v>
      </c>
      <c r="M13" s="49" t="s">
        <v>65</v>
      </c>
      <c r="N13" s="50">
        <v>8.6999999999999993</v>
      </c>
      <c r="O13" s="51">
        <v>72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1.6E-2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8"/>
        <v>#N/A</v>
      </c>
      <c r="AA13" s="53">
        <v>1</v>
      </c>
      <c r="AB13" s="50" t="e">
        <f t="shared" si="9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10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-20.8</v>
      </c>
      <c r="L14" s="48" t="s">
        <v>65</v>
      </c>
      <c r="M14" s="49" t="s">
        <v>65</v>
      </c>
      <c r="N14" s="50">
        <v>9.1</v>
      </c>
      <c r="O14" s="51">
        <v>86</v>
      </c>
      <c r="P14" s="51">
        <v>0</v>
      </c>
      <c r="Q14" s="50">
        <v>0</v>
      </c>
      <c r="R14" s="50">
        <f>Q14-5</f>
        <v>-5</v>
      </c>
      <c r="S14" s="50">
        <v>0.8</v>
      </c>
      <c r="T14" s="50">
        <v>0</v>
      </c>
      <c r="U14" s="52">
        <v>1.4999999999999999E-2</v>
      </c>
      <c r="V14" s="52">
        <v>0</v>
      </c>
      <c r="W14" s="50">
        <v>0.5</v>
      </c>
      <c r="X14" s="50">
        <v>15000</v>
      </c>
      <c r="Y14" s="50">
        <v>0</v>
      </c>
      <c r="Z14" s="50" t="e">
        <f t="shared" si="8"/>
        <v>#N/A</v>
      </c>
      <c r="AA14" s="53">
        <v>1</v>
      </c>
      <c r="AB14" s="50" t="e">
        <f t="shared" si="9"/>
        <v>#N/A</v>
      </c>
      <c r="AC14" s="51">
        <v>300000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 t="e">
        <f t="shared" si="10"/>
        <v>#N/A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-25.9</v>
      </c>
      <c r="L15" s="48" t="s">
        <v>65</v>
      </c>
      <c r="M15" s="49" t="s">
        <v>65</v>
      </c>
      <c r="N15" s="50">
        <v>9.1</v>
      </c>
      <c r="O15" s="51">
        <v>104</v>
      </c>
      <c r="P15" s="51">
        <v>0</v>
      </c>
      <c r="Q15" s="50">
        <v>0</v>
      </c>
      <c r="R15" s="50">
        <f t="shared" ref="R15" si="11">Q15-5</f>
        <v>-5</v>
      </c>
      <c r="S15" s="50">
        <v>0.8</v>
      </c>
      <c r="T15" s="50">
        <v>0</v>
      </c>
      <c r="U15" s="52">
        <v>1.4E-2</v>
      </c>
      <c r="V15" s="52">
        <v>0</v>
      </c>
      <c r="W15" s="50">
        <v>0.5</v>
      </c>
      <c r="X15" s="50">
        <v>5000</v>
      </c>
      <c r="Y15" s="50">
        <v>0</v>
      </c>
      <c r="Z15" s="50" t="e">
        <f t="shared" si="8"/>
        <v>#N/A</v>
      </c>
      <c r="AA15" s="53">
        <v>1</v>
      </c>
      <c r="AB15" s="50" t="e">
        <f t="shared" si="9"/>
        <v>#N/A</v>
      </c>
      <c r="AC15" s="51">
        <v>400000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 t="e">
        <f t="shared" si="10"/>
        <v>#N/A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-30.1</v>
      </c>
      <c r="L16" s="48" t="s">
        <v>65</v>
      </c>
      <c r="M16" s="49" t="s">
        <v>65</v>
      </c>
      <c r="N16" s="50">
        <v>9.1999999999999993</v>
      </c>
      <c r="O16" s="51">
        <v>112</v>
      </c>
      <c r="P16" s="51">
        <v>0</v>
      </c>
      <c r="Q16" s="50">
        <v>0</v>
      </c>
      <c r="R16" s="50">
        <f>Q16-5</f>
        <v>-5</v>
      </c>
      <c r="S16" s="50">
        <v>0.8</v>
      </c>
      <c r="T16" s="50">
        <v>0</v>
      </c>
      <c r="U16" s="52">
        <v>1.2E-2</v>
      </c>
      <c r="V16" s="52">
        <v>0</v>
      </c>
      <c r="W16" s="50">
        <v>0.5</v>
      </c>
      <c r="X16" s="50">
        <v>15000</v>
      </c>
      <c r="Y16" s="50">
        <v>0</v>
      </c>
      <c r="Z16" s="50" t="e">
        <f t="shared" si="8"/>
        <v>#N/A</v>
      </c>
      <c r="AA16" s="53">
        <v>1</v>
      </c>
      <c r="AB16" s="50" t="e">
        <f t="shared" si="9"/>
        <v>#N/A</v>
      </c>
      <c r="AC16" s="51">
        <v>300000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 t="e">
        <f t="shared" si="10"/>
        <v>#N/A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-36.1</v>
      </c>
      <c r="L17" s="48" t="s">
        <v>64</v>
      </c>
      <c r="M17" s="49" t="s">
        <v>64</v>
      </c>
      <c r="N17" s="50">
        <v>9.8000000000000007</v>
      </c>
      <c r="O17" s="51">
        <v>0</v>
      </c>
      <c r="P17" s="51">
        <v>0</v>
      </c>
      <c r="Q17" s="50">
        <v>36</v>
      </c>
      <c r="R17" s="50">
        <f t="shared" ref="R17:R20" si="12">Q17-5</f>
        <v>31</v>
      </c>
      <c r="S17" s="50">
        <v>0.8</v>
      </c>
      <c r="T17" s="50">
        <v>0</v>
      </c>
      <c r="U17" s="52">
        <v>0</v>
      </c>
      <c r="V17" s="52">
        <v>0</v>
      </c>
      <c r="W17" s="50">
        <v>0.5</v>
      </c>
      <c r="X17" s="50">
        <v>18000</v>
      </c>
      <c r="Y17" s="50">
        <v>0</v>
      </c>
      <c r="Z17" s="50">
        <f t="shared" si="8"/>
        <v>99.799999999999969</v>
      </c>
      <c r="AA17" s="53">
        <v>1</v>
      </c>
      <c r="AB17" s="50">
        <f t="shared" si="9"/>
        <v>10080</v>
      </c>
      <c r="AC17" s="51">
        <v>400000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>
        <f t="shared" si="10"/>
        <v>42.000000000000007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>
        <v>13</v>
      </c>
      <c r="K18" s="47">
        <v>-39.9</v>
      </c>
      <c r="L18" s="48" t="s">
        <v>64</v>
      </c>
      <c r="M18" s="49" t="s">
        <v>64</v>
      </c>
      <c r="N18" s="50">
        <v>10.1</v>
      </c>
      <c r="O18" s="51">
        <v>0</v>
      </c>
      <c r="P18" s="51">
        <v>0</v>
      </c>
      <c r="Q18" s="50">
        <v>37</v>
      </c>
      <c r="R18" s="50">
        <f t="shared" si="12"/>
        <v>32</v>
      </c>
      <c r="S18" s="50">
        <v>0.8</v>
      </c>
      <c r="T18" s="50">
        <v>0</v>
      </c>
      <c r="U18" s="52">
        <v>0</v>
      </c>
      <c r="V18" s="52">
        <v>0</v>
      </c>
      <c r="W18" s="50">
        <v>0.5</v>
      </c>
      <c r="X18" s="50">
        <v>15000</v>
      </c>
      <c r="Y18" s="50">
        <v>0</v>
      </c>
      <c r="Z18" s="50">
        <f t="shared" si="8"/>
        <v>103.59999999999997</v>
      </c>
      <c r="AA18" s="53">
        <v>1</v>
      </c>
      <c r="AB18" s="50">
        <f t="shared" si="9"/>
        <v>10560</v>
      </c>
      <c r="AC18" s="51">
        <v>300000</v>
      </c>
      <c r="AD18" s="51">
        <v>0</v>
      </c>
      <c r="AE18" s="51">
        <v>0.46</v>
      </c>
      <c r="AF18" s="51">
        <v>0</v>
      </c>
      <c r="AG18" s="51">
        <v>0</v>
      </c>
      <c r="AH18" s="51">
        <v>0</v>
      </c>
      <c r="AI18" s="51">
        <v>0</v>
      </c>
      <c r="AJ18" s="50">
        <f t="shared" si="10"/>
        <v>44.000000000000007</v>
      </c>
      <c r="AK18" s="50">
        <v>1</v>
      </c>
      <c r="AL18" s="50">
        <v>1</v>
      </c>
      <c r="AM18" s="50">
        <v>1</v>
      </c>
      <c r="AN18" s="50">
        <v>1</v>
      </c>
      <c r="AO18" s="50">
        <v>0</v>
      </c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J19" s="47">
        <v>14</v>
      </c>
      <c r="K19" s="47">
        <v>-44.4</v>
      </c>
      <c r="L19" s="48" t="s">
        <v>64</v>
      </c>
      <c r="M19" s="49" t="s">
        <v>64</v>
      </c>
      <c r="N19" s="50">
        <v>10.199999999999999</v>
      </c>
      <c r="O19" s="51">
        <v>0</v>
      </c>
      <c r="P19" s="51">
        <v>0</v>
      </c>
      <c r="Q19" s="50">
        <v>36.5</v>
      </c>
      <c r="R19" s="50">
        <f t="shared" si="12"/>
        <v>31.5</v>
      </c>
      <c r="S19" s="50">
        <v>0.8</v>
      </c>
      <c r="T19" s="50">
        <v>0</v>
      </c>
      <c r="U19" s="52">
        <v>0</v>
      </c>
      <c r="V19" s="52">
        <v>0</v>
      </c>
      <c r="W19" s="50">
        <v>0.5</v>
      </c>
      <c r="X19" s="50">
        <v>18000</v>
      </c>
      <c r="Y19" s="50">
        <v>0</v>
      </c>
      <c r="Z19" s="50">
        <f t="shared" si="8"/>
        <v>99.799999999999969</v>
      </c>
      <c r="AA19" s="53">
        <v>1</v>
      </c>
      <c r="AB19" s="50">
        <f t="shared" si="9"/>
        <v>10080</v>
      </c>
      <c r="AC19" s="51">
        <v>400000</v>
      </c>
      <c r="AD19" s="51">
        <v>0</v>
      </c>
      <c r="AE19" s="51">
        <v>0.46</v>
      </c>
      <c r="AF19" s="51">
        <v>0</v>
      </c>
      <c r="AG19" s="51">
        <v>0</v>
      </c>
      <c r="AH19" s="51">
        <v>0</v>
      </c>
      <c r="AI19" s="51">
        <v>0</v>
      </c>
      <c r="AJ19" s="50">
        <f t="shared" si="10"/>
        <v>42.000000000000007</v>
      </c>
      <c r="AK19" s="50">
        <v>1</v>
      </c>
      <c r="AL19" s="50">
        <v>1</v>
      </c>
      <c r="AM19" s="50">
        <v>1</v>
      </c>
      <c r="AN19" s="50">
        <v>1</v>
      </c>
      <c r="AO19" s="50">
        <v>0</v>
      </c>
    </row>
    <row r="20" spans="1:41" x14ac:dyDescent="0.25">
      <c r="A20" s="67">
        <v>1</v>
      </c>
      <c r="B20" s="67">
        <v>0</v>
      </c>
      <c r="C20" s="68">
        <v>0.09</v>
      </c>
      <c r="D20" s="43"/>
      <c r="J20" s="47">
        <v>15</v>
      </c>
      <c r="K20" s="47">
        <v>-49</v>
      </c>
      <c r="L20" s="48" t="s">
        <v>65</v>
      </c>
      <c r="M20" s="49" t="s">
        <v>65</v>
      </c>
      <c r="N20" s="50">
        <v>9.3000000000000007</v>
      </c>
      <c r="O20" s="51">
        <v>120</v>
      </c>
      <c r="P20" s="51">
        <v>0</v>
      </c>
      <c r="Q20" s="50">
        <v>0</v>
      </c>
      <c r="R20" s="50">
        <f t="shared" si="12"/>
        <v>-5</v>
      </c>
      <c r="S20" s="50">
        <v>0.8</v>
      </c>
      <c r="T20" s="50">
        <v>0</v>
      </c>
      <c r="U20" s="52">
        <v>1.0999999999999999E-2</v>
      </c>
      <c r="V20" s="52">
        <v>0</v>
      </c>
      <c r="W20" s="50">
        <v>0.5</v>
      </c>
      <c r="X20" s="50">
        <v>15000</v>
      </c>
      <c r="Y20" s="50">
        <v>0</v>
      </c>
      <c r="Z20" s="50" t="e">
        <f t="shared" si="8"/>
        <v>#N/A</v>
      </c>
      <c r="AA20" s="53">
        <v>1</v>
      </c>
      <c r="AB20" s="50" t="e">
        <f t="shared" si="9"/>
        <v>#N/A</v>
      </c>
      <c r="AC20" s="51">
        <v>300000</v>
      </c>
      <c r="AD20" s="51">
        <v>0</v>
      </c>
      <c r="AE20" s="51">
        <v>0.46</v>
      </c>
      <c r="AF20" s="51">
        <v>0</v>
      </c>
      <c r="AG20" s="51">
        <v>0</v>
      </c>
      <c r="AH20" s="51">
        <v>0</v>
      </c>
      <c r="AI20" s="51">
        <v>0</v>
      </c>
      <c r="AJ20" s="50" t="e">
        <f t="shared" si="10"/>
        <v>#N/A</v>
      </c>
      <c r="AK20" s="50">
        <v>1</v>
      </c>
      <c r="AL20" s="50">
        <v>1</v>
      </c>
      <c r="AM20" s="50">
        <v>1</v>
      </c>
      <c r="AN20" s="50">
        <v>1</v>
      </c>
      <c r="AO20" s="50">
        <v>0</v>
      </c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 t="shared" ref="AF41:AF44" si="13">AF40+3.8</f>
        <v>55.599999999999994</v>
      </c>
      <c r="AG41" s="33">
        <f t="shared" ref="AG41:AG43" si="14">AG40+200</f>
        <v>2300</v>
      </c>
      <c r="AH41" s="33">
        <f t="shared" ref="AH41:AH44" si="15">AH40+0.8</f>
        <v>9.6000000000000014</v>
      </c>
    </row>
    <row r="42" spans="12:40" x14ac:dyDescent="0.25">
      <c r="L42" s="48"/>
      <c r="AE42" s="33">
        <v>18</v>
      </c>
      <c r="AF42" s="33">
        <f t="shared" si="13"/>
        <v>59.399999999999991</v>
      </c>
      <c r="AG42" s="33">
        <f t="shared" si="14"/>
        <v>2500</v>
      </c>
      <c r="AH42" s="33">
        <f t="shared" si="15"/>
        <v>10.400000000000002</v>
      </c>
    </row>
    <row r="43" spans="12:40" x14ac:dyDescent="0.25">
      <c r="L43" s="48"/>
      <c r="AE43" s="33">
        <v>19</v>
      </c>
      <c r="AF43" s="33">
        <f t="shared" si="13"/>
        <v>63.199999999999989</v>
      </c>
      <c r="AG43" s="33">
        <f t="shared" si="14"/>
        <v>2700</v>
      </c>
      <c r="AH43" s="33">
        <f t="shared" si="15"/>
        <v>11.200000000000003</v>
      </c>
    </row>
    <row r="44" spans="12:40" x14ac:dyDescent="0.25">
      <c r="L44" s="48"/>
      <c r="AE44" s="33">
        <v>20</v>
      </c>
      <c r="AF44" s="33">
        <f t="shared" si="13"/>
        <v>66.999999999999986</v>
      </c>
      <c r="AG44" s="33">
        <f>AG43+200</f>
        <v>2900</v>
      </c>
      <c r="AH44" s="33">
        <f t="shared" si="15"/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 t="shared" ref="AF46:AF49" si="16">AF45+2.8</f>
        <v>72.59999999999998</v>
      </c>
      <c r="AG46" s="33">
        <f t="shared" ref="AG46:AG48" si="17">AG45+380</f>
        <v>3660</v>
      </c>
      <c r="AH46" s="33">
        <f t="shared" ref="AH46:AH49" si="18">AH45+1.6</f>
        <v>15.200000000000003</v>
      </c>
    </row>
    <row r="47" spans="12:40" x14ac:dyDescent="0.25">
      <c r="L47" s="48"/>
      <c r="AE47" s="33">
        <v>23</v>
      </c>
      <c r="AF47" s="33">
        <f t="shared" si="16"/>
        <v>75.399999999999977</v>
      </c>
      <c r="AG47" s="33">
        <f t="shared" si="17"/>
        <v>4040</v>
      </c>
      <c r="AH47" s="33">
        <f t="shared" si="18"/>
        <v>16.800000000000004</v>
      </c>
    </row>
    <row r="48" spans="12:40" x14ac:dyDescent="0.25">
      <c r="L48" s="48"/>
      <c r="AE48" s="33">
        <v>24</v>
      </c>
      <c r="AF48" s="33">
        <f t="shared" si="16"/>
        <v>78.199999999999974</v>
      </c>
      <c r="AG48" s="33">
        <f t="shared" si="17"/>
        <v>4420</v>
      </c>
      <c r="AH48" s="33">
        <f t="shared" si="18"/>
        <v>18.400000000000006</v>
      </c>
    </row>
    <row r="49" spans="12:34" x14ac:dyDescent="0.25">
      <c r="L49" s="48"/>
      <c r="AE49" s="33">
        <v>25</v>
      </c>
      <c r="AF49" s="33">
        <f t="shared" si="16"/>
        <v>80.999999999999972</v>
      </c>
      <c r="AG49" s="33">
        <v>4800</v>
      </c>
      <c r="AH49" s="33">
        <f t="shared" si="18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9">AF50+3</f>
        <v>86.999999999999972</v>
      </c>
      <c r="AG51" s="33">
        <f t="shared" ref="AG51:AG54" si="20">AG50+960</f>
        <v>6720</v>
      </c>
      <c r="AH51" s="33">
        <f t="shared" ref="AH51:AH54" si="21">AH50+4</f>
        <v>28.000000000000007</v>
      </c>
    </row>
    <row r="52" spans="12:34" x14ac:dyDescent="0.25">
      <c r="L52" s="48"/>
      <c r="AE52" s="33">
        <v>28</v>
      </c>
      <c r="AF52" s="33">
        <f t="shared" si="19"/>
        <v>89.999999999999972</v>
      </c>
      <c r="AG52" s="33">
        <f t="shared" si="20"/>
        <v>7680</v>
      </c>
      <c r="AH52" s="33">
        <f t="shared" si="21"/>
        <v>32.000000000000007</v>
      </c>
    </row>
    <row r="53" spans="12:34" x14ac:dyDescent="0.25">
      <c r="L53" s="48"/>
      <c r="AE53" s="33">
        <v>29</v>
      </c>
      <c r="AF53" s="33">
        <f t="shared" si="19"/>
        <v>92.999999999999972</v>
      </c>
      <c r="AG53" s="33">
        <f t="shared" si="20"/>
        <v>8640</v>
      </c>
      <c r="AH53" s="33">
        <f t="shared" si="21"/>
        <v>36.000000000000007</v>
      </c>
    </row>
    <row r="54" spans="12:34" x14ac:dyDescent="0.25">
      <c r="L54" s="48"/>
      <c r="AE54" s="33">
        <v>30</v>
      </c>
      <c r="AF54" s="33">
        <f t="shared" si="19"/>
        <v>95.999999999999972</v>
      </c>
      <c r="AG54" s="33">
        <f t="shared" si="20"/>
        <v>9600</v>
      </c>
      <c r="AH54" s="33">
        <f t="shared" si="21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22">AF55+3.8</f>
        <v>103.59999999999997</v>
      </c>
      <c r="AG56" s="33">
        <f t="shared" ref="AG56:AG59" si="23">AG55+480</f>
        <v>10560</v>
      </c>
      <c r="AH56" s="33">
        <f t="shared" ref="AH56:AH59" si="24">AH55+2</f>
        <v>44.000000000000007</v>
      </c>
    </row>
    <row r="57" spans="12:34" x14ac:dyDescent="0.25">
      <c r="L57" s="48"/>
      <c r="AE57" s="33">
        <v>33</v>
      </c>
      <c r="AF57" s="33">
        <f t="shared" si="22"/>
        <v>107.39999999999996</v>
      </c>
      <c r="AG57" s="33">
        <f t="shared" si="23"/>
        <v>11040</v>
      </c>
      <c r="AH57" s="33">
        <f t="shared" si="24"/>
        <v>46.000000000000007</v>
      </c>
    </row>
    <row r="58" spans="12:34" x14ac:dyDescent="0.25">
      <c r="L58" s="48"/>
      <c r="AE58" s="33">
        <v>34</v>
      </c>
      <c r="AF58" s="33">
        <f t="shared" si="22"/>
        <v>111.19999999999996</v>
      </c>
      <c r="AG58" s="33">
        <f t="shared" si="23"/>
        <v>11520</v>
      </c>
      <c r="AH58" s="33">
        <f t="shared" si="24"/>
        <v>48.000000000000007</v>
      </c>
    </row>
    <row r="59" spans="12:34" x14ac:dyDescent="0.25">
      <c r="L59" s="48"/>
      <c r="AE59" s="33">
        <v>35</v>
      </c>
      <c r="AF59" s="33">
        <f t="shared" si="22"/>
        <v>114.99999999999996</v>
      </c>
      <c r="AG59" s="33">
        <f t="shared" si="23"/>
        <v>12000</v>
      </c>
      <c r="AH59" s="33">
        <f t="shared" si="24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N6:N7 Q6:T7 W6:Z7 AB6:AB7 AJ6:AJ7 AM6:AO7 Q21:Q36 O21 Q10:T10 Q12:T20 W10:Z10 W12:Z20 AM21:AN36 AM12:AO20 N12:N36 N10 AB10 AB12:AB20 AJ10 AJ12:AJ20 AM10:AO10">
    <cfRule type="expression" dxfId="115" priority="368">
      <formula>$L6="API sand"</formula>
    </cfRule>
  </conditionalFormatting>
  <conditionalFormatting sqref="R29:S36 S21:S28 AD21:AD28 AK6:AL7 N6:N7 AB21:AB35 Z21:Z36 AJ21:AL36 AK10:AL10 AK12:AL20 N12:N36 N10">
    <cfRule type="expression" dxfId="114" priority="367">
      <formula>$M6="API sand"</formula>
    </cfRule>
  </conditionalFormatting>
  <conditionalFormatting sqref="R29:T36 S21:T28 AD21:AD28 AK6:AL7 N6:N7 Z21:AB35 AK10:AL10 AK12:AL36 N12:N36 N10">
    <cfRule type="expression" dxfId="113" priority="366">
      <formula>$M6="API clay"</formula>
    </cfRule>
  </conditionalFormatting>
  <conditionalFormatting sqref="AM6:AN7 N6:P7 AC6:AI7 AA6:AA7 U6:V7 U21:W36 N21:N28 P21:P28 AC10:AI10 AC12:AI20 AM10:AN10 AM12:AN36 N10:P10 N12:P20 AA10 AA12:AA20 U10:V10 U12:V20">
    <cfRule type="expression" dxfId="112" priority="363">
      <formula>$L6="Stiff clay w/o free water"</formula>
    </cfRule>
    <cfRule type="expression" dxfId="111" priority="365">
      <formula>$L6="API clay"</formula>
    </cfRule>
  </conditionalFormatting>
  <conditionalFormatting sqref="AM6:AN7 N6:P7 AC6:AI7 AA6:AA7 U6:V7 U21:Y36 N21:N28 P21:P28 AC10:AI10 AC12:AI20 AM10:AN10 AM12:AN36 N10:P10 N12:P20 AA10 AA12:AA20 U10:V10 U12:V20">
    <cfRule type="expression" dxfId="110" priority="364">
      <formula>$L6="Kirsch soft clay"</formula>
    </cfRule>
  </conditionalFormatting>
  <conditionalFormatting sqref="AM6:AN7 N6:P7 AC6:AI7 AA6:AA7 U6:V7 U21:Y36 N21:N28 P21:P28 AC10:AI10 AC12:AI20 AM10:AN10 AM12:AN36 N10:P10 N12:P20 AA10 AA12:AA20 U10:V10 U12:V20">
    <cfRule type="expression" dxfId="109" priority="362">
      <formula>$L6="Kirsch stiff clay"</formula>
    </cfRule>
  </conditionalFormatting>
  <conditionalFormatting sqref="N6:N7 Q6:T7 W6:Z7 AB6:AB7 AJ6:AJ7 AM6:AO7 Q21:Q36 X21:Y36 O21 Q10:T10 Q12:T20 W10:Z10 W12:Z20 AM21:AN36 AM12:AO20 N12:N36 N10 AB10 AB12:AB20 AJ10 AJ12:AJ20 AM10:AO10">
    <cfRule type="expression" dxfId="108" priority="361">
      <formula>$L6="Kirsch sand"</formula>
    </cfRule>
  </conditionalFormatting>
  <conditionalFormatting sqref="AM6:AN7 N6:N7 AM10:AN10 AM12:AN36 N12:N36 N10 AC21:AD36 AI21:AI36">
    <cfRule type="expression" dxfId="107" priority="360">
      <formula>$L6="Modified Weak rock"</formula>
    </cfRule>
  </conditionalFormatting>
  <conditionalFormatting sqref="AM6:AN7 N6:P7 AC6:AI7 AA6:AA7 U6:V7 N21:N28 P21:P28 AC10:AI10 AC12:AI20 AM10:AN10 AM12:AN36 N10:P10 N12:P20 AA10 AA12:AA20 U10:V10 U12:V36">
    <cfRule type="expression" dxfId="106" priority="359">
      <formula>$L6="Reese stiff clay"</formula>
    </cfRule>
  </conditionalFormatting>
  <conditionalFormatting sqref="AB36">
    <cfRule type="expression" dxfId="105" priority="357">
      <formula>$M36="API sand"</formula>
    </cfRule>
  </conditionalFormatting>
  <conditionalFormatting sqref="Z36:AB36">
    <cfRule type="expression" dxfId="104" priority="356">
      <formula>$M36="API clay"</formula>
    </cfRule>
  </conditionalFormatting>
  <conditionalFormatting sqref="N29:P36">
    <cfRule type="expression" dxfId="103" priority="353">
      <formula>$L29="Stiff clay w/o free water"</formula>
    </cfRule>
    <cfRule type="expression" dxfId="102" priority="355">
      <formula>$L29="API clay"</formula>
    </cfRule>
  </conditionalFormatting>
  <conditionalFormatting sqref="N29:P36">
    <cfRule type="expression" dxfId="101" priority="354">
      <formula>$L29="Kirsch soft clay"</formula>
    </cfRule>
  </conditionalFormatting>
  <conditionalFormatting sqref="N29:P36">
    <cfRule type="expression" dxfId="100" priority="352">
      <formula>$L29="Kirsch stiff clay"</formula>
    </cfRule>
  </conditionalFormatting>
  <conditionalFormatting sqref="N29:P36">
    <cfRule type="expression" dxfId="99" priority="349">
      <formula>$L29="Reese stiff clay"</formula>
    </cfRule>
  </conditionalFormatting>
  <conditionalFormatting sqref="AM6:AN7 N6:P7 AC6:AI7 AA6:AA7 U6:V7 AC10:AI10 AC12:AI20 AM10:AN10 AM12:AN20 N10:P10 N12:P20 AA10 AA12:AA20 U10:V10 U12:V20">
    <cfRule type="expression" dxfId="98" priority="348">
      <formula>$L6="PISA clay"</formula>
    </cfRule>
  </conditionalFormatting>
  <conditionalFormatting sqref="AM6:AN7 N6:N7 AM10:AN10 AM12:AN20 N10 N12:N20">
    <cfRule type="expression" dxfId="97" priority="347">
      <formula>$L6="PISA sand"</formula>
    </cfRule>
  </conditionalFormatting>
  <conditionalFormatting sqref="O22:O28">
    <cfRule type="expression" dxfId="96" priority="344">
      <formula>$L22="API sand"</formula>
    </cfRule>
  </conditionalFormatting>
  <conditionalFormatting sqref="O22:O28">
    <cfRule type="expression" dxfId="95" priority="343">
      <formula>$L22="Kirsch sand"</formula>
    </cfRule>
  </conditionalFormatting>
  <conditionalFormatting sqref="AE37:AH37">
    <cfRule type="expression" dxfId="94" priority="1282">
      <formula>#REF!="Modified Weak rock"</formula>
    </cfRule>
  </conditionalFormatting>
  <conditionalFormatting sqref="N8 Q8:T8 W8:Z8 AB8 AJ8 AM8:AO8">
    <cfRule type="expression" dxfId="93" priority="36">
      <formula>$L8="API sand"</formula>
    </cfRule>
  </conditionalFormatting>
  <conditionalFormatting sqref="AK8:AL8 N8">
    <cfRule type="expression" dxfId="92" priority="35">
      <formula>$M8="API sand"</formula>
    </cfRule>
  </conditionalFormatting>
  <conditionalFormatting sqref="AK8:AL8 N8">
    <cfRule type="expression" dxfId="91" priority="34">
      <formula>$M8="API clay"</formula>
    </cfRule>
  </conditionalFormatting>
  <conditionalFormatting sqref="AM8:AN8 N8:P8 AC8:AI8 AA8 U8:V8">
    <cfRule type="expression" dxfId="90" priority="31">
      <formula>$L8="Stiff clay w/o free water"</formula>
    </cfRule>
    <cfRule type="expression" dxfId="89" priority="33">
      <formula>$L8="API clay"</formula>
    </cfRule>
  </conditionalFormatting>
  <conditionalFormatting sqref="AM8:AN8 N8:P8 AC8:AI8 AA8 U8:V8">
    <cfRule type="expression" dxfId="88" priority="32">
      <formula>$L8="Kirsch soft clay"</formula>
    </cfRule>
  </conditionalFormatting>
  <conditionalFormatting sqref="AM8:AN8 N8:P8 AC8:AI8 AA8 U8:V8">
    <cfRule type="expression" dxfId="87" priority="30">
      <formula>$L8="Kirsch stiff clay"</formula>
    </cfRule>
  </conditionalFormatting>
  <conditionalFormatting sqref="N8 Q8:T8 W8:Z8 AB8 AJ8 AM8:AO8">
    <cfRule type="expression" dxfId="86" priority="29">
      <formula>$L8="Kirsch sand"</formula>
    </cfRule>
  </conditionalFormatting>
  <conditionalFormatting sqref="AM8:AN8 N8">
    <cfRule type="expression" dxfId="85" priority="28">
      <formula>$L8="Modified Weak rock"</formula>
    </cfRule>
  </conditionalFormatting>
  <conditionalFormatting sqref="AM8:AN8 N8:P8 AC8:AI8 AA8 U8:V8">
    <cfRule type="expression" dxfId="84" priority="27">
      <formula>$L8="Reese stiff clay"</formula>
    </cfRule>
  </conditionalFormatting>
  <conditionalFormatting sqref="AM8:AN8 N8:P8 AC8:AI8 AA8 U8:V8">
    <cfRule type="expression" dxfId="83" priority="26">
      <formula>$L8="PISA clay"</formula>
    </cfRule>
  </conditionalFormatting>
  <conditionalFormatting sqref="AM8:AN8 N8">
    <cfRule type="expression" dxfId="82" priority="25">
      <formula>$L8="PISA sand"</formula>
    </cfRule>
  </conditionalFormatting>
  <conditionalFormatting sqref="N9 Q9:T9 W9:Z9 AB9 AJ9 AM9:AO9">
    <cfRule type="expression" dxfId="81" priority="24">
      <formula>$L9="API sand"</formula>
    </cfRule>
  </conditionalFormatting>
  <conditionalFormatting sqref="AK9:AL9 N9">
    <cfRule type="expression" dxfId="80" priority="23">
      <formula>$M9="API sand"</formula>
    </cfRule>
  </conditionalFormatting>
  <conditionalFormatting sqref="AK9:AL9 N9">
    <cfRule type="expression" dxfId="79" priority="22">
      <formula>$M9="API clay"</formula>
    </cfRule>
  </conditionalFormatting>
  <conditionalFormatting sqref="AM9:AN9 N9:P9 AC9:AI9 AA9 U9:V9">
    <cfRule type="expression" dxfId="78" priority="19">
      <formula>$L9="Stiff clay w/o free water"</formula>
    </cfRule>
    <cfRule type="expression" dxfId="77" priority="21">
      <formula>$L9="API clay"</formula>
    </cfRule>
  </conditionalFormatting>
  <conditionalFormatting sqref="AM9:AN9 N9:P9 AC9:AI9 AA9 U9:V9">
    <cfRule type="expression" dxfId="76" priority="20">
      <formula>$L9="Kirsch soft clay"</formula>
    </cfRule>
  </conditionalFormatting>
  <conditionalFormatting sqref="AM9:AN9 N9:P9 AC9:AI9 AA9 U9:V9">
    <cfRule type="expression" dxfId="75" priority="18">
      <formula>$L9="Kirsch stiff clay"</formula>
    </cfRule>
  </conditionalFormatting>
  <conditionalFormatting sqref="N9 Q9:T9 W9:Z9 AB9 AJ9 AM9:AO9">
    <cfRule type="expression" dxfId="74" priority="17">
      <formula>$L9="Kirsch sand"</formula>
    </cfRule>
  </conditionalFormatting>
  <conditionalFormatting sqref="AM9:AN9 N9">
    <cfRule type="expression" dxfId="73" priority="16">
      <formula>$L9="Modified Weak rock"</formula>
    </cfRule>
  </conditionalFormatting>
  <conditionalFormatting sqref="AM9:AN9 N9:P9 AC9:AI9 AA9 U9:V9">
    <cfRule type="expression" dxfId="72" priority="15">
      <formula>$L9="Reese stiff clay"</formula>
    </cfRule>
  </conditionalFormatting>
  <conditionalFormatting sqref="AM9:AN9 N9:P9 AC9:AI9 AA9 U9:V9">
    <cfRule type="expression" dxfId="71" priority="14">
      <formula>$L9="PISA clay"</formula>
    </cfRule>
  </conditionalFormatting>
  <conditionalFormatting sqref="AM9:AN9 N9">
    <cfRule type="expression" dxfId="70" priority="13">
      <formula>$L9="PISA sand"</formula>
    </cfRule>
  </conditionalFormatting>
  <conditionalFormatting sqref="Q11:T11 W11:Z11 N11 AB11 AJ11 AM11:AO11">
    <cfRule type="expression" dxfId="69" priority="12">
      <formula>$L11="API sand"</formula>
    </cfRule>
  </conditionalFormatting>
  <conditionalFormatting sqref="AK11:AL11 N11">
    <cfRule type="expression" dxfId="68" priority="11">
      <formula>$M11="API sand"</formula>
    </cfRule>
  </conditionalFormatting>
  <conditionalFormatting sqref="AK11:AL11 N11">
    <cfRule type="expression" dxfId="67" priority="10">
      <formula>$M11="API clay"</formula>
    </cfRule>
  </conditionalFormatting>
  <conditionalFormatting sqref="AC11:AI11 AM11:AN11 N11:P11 AA11 U11:V11">
    <cfRule type="expression" dxfId="66" priority="7">
      <formula>$L11="Stiff clay w/o free water"</formula>
    </cfRule>
    <cfRule type="expression" dxfId="65" priority="9">
      <formula>$L11="API clay"</formula>
    </cfRule>
  </conditionalFormatting>
  <conditionalFormatting sqref="AC11:AI11 AM11:AN11 N11:P11 AA11 U11:V11">
    <cfRule type="expression" dxfId="64" priority="8">
      <formula>$L11="Kirsch soft clay"</formula>
    </cfRule>
  </conditionalFormatting>
  <conditionalFormatting sqref="AC11:AI11 AM11:AN11 N11:P11 AA11 U11:V11">
    <cfRule type="expression" dxfId="63" priority="6">
      <formula>$L11="Kirsch stiff clay"</formula>
    </cfRule>
  </conditionalFormatting>
  <conditionalFormatting sqref="Q11:T11 W11:Z11 N11 AB11 AJ11 AM11:AO11">
    <cfRule type="expression" dxfId="62" priority="5">
      <formula>$L11="Kirsch sand"</formula>
    </cfRule>
  </conditionalFormatting>
  <conditionalFormatting sqref="AM11:AN11 N11">
    <cfRule type="expression" dxfId="61" priority="4">
      <formula>$L11="Modified Weak rock"</formula>
    </cfRule>
  </conditionalFormatting>
  <conditionalFormatting sqref="AC11:AI11 AM11:AN11 N11:P11 AA11 U11:V11">
    <cfRule type="expression" dxfId="60" priority="3">
      <formula>$L11="Reese stiff clay"</formula>
    </cfRule>
  </conditionalFormatting>
  <conditionalFormatting sqref="AC11:AI11 AM11:AN11 N11:P11 AA11 U11:V11">
    <cfRule type="expression" dxfId="59" priority="2">
      <formula>$L11="PISA clay"</formula>
    </cfRule>
  </conditionalFormatting>
  <conditionalFormatting sqref="AM11:AN11 N11">
    <cfRule type="expression" dxfId="58" priority="1">
      <formula>$L11="PISA sand"</formula>
    </cfRule>
  </conditionalFormatting>
  <dataValidations count="3">
    <dataValidation type="list" showInputMessage="1" showErrorMessage="1" sqref="M21:M36" xr:uid="{5543F5FF-8F0C-4957-86C3-88B7CBC9C50B}">
      <formula1>"',API sand,API clay"</formula1>
    </dataValidation>
    <dataValidation type="list" showInputMessage="1" showErrorMessage="1" sqref="M6:M20" xr:uid="{8C94B811-E4D7-48EA-8957-70CFA2B603CB}">
      <formula1>"Zero soil,API sand,API clay"</formula1>
    </dataValidation>
    <dataValidation type="list" showInputMessage="1" showErrorMessage="1" sqref="L6:L255" xr:uid="{54E2D2AD-B2AF-490A-8DE3-9664CC6C1323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DD21-C370-42F4-9AB1-778CF01BA108}">
  <dimension ref="A1:AO255"/>
  <sheetViews>
    <sheetView topLeftCell="J1" zoomScaleNormal="100" workbookViewId="0">
      <selection activeCell="L28" sqref="L2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L0GW02_UB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2"/>
      <c r="R3" s="86"/>
      <c r="S3" s="86"/>
      <c r="T3" s="72"/>
      <c r="U3" s="86"/>
      <c r="V3" s="86"/>
      <c r="W3" s="72"/>
      <c r="X3" s="71" t="s">
        <v>106</v>
      </c>
      <c r="Y3" s="72"/>
      <c r="Z3" s="72"/>
      <c r="AA3" s="72"/>
      <c r="AB3" s="72"/>
      <c r="AC3" s="71" t="s">
        <v>107</v>
      </c>
      <c r="AD3" s="39"/>
      <c r="AE3" s="39"/>
      <c r="AF3" s="39"/>
      <c r="AG3" s="39"/>
      <c r="AH3" s="39"/>
      <c r="AI3" s="39"/>
      <c r="AJ3" s="72"/>
      <c r="AK3" s="72"/>
      <c r="AL3" s="72"/>
      <c r="AM3" s="72"/>
      <c r="AN3" s="72"/>
    </row>
    <row r="4" spans="1:41" s="41" customFormat="1" x14ac:dyDescent="0.25">
      <c r="A4" s="40" t="s">
        <v>60</v>
      </c>
      <c r="B4" s="41">
        <f>COUNTIF(J:J,"&gt;0")</f>
        <v>15</v>
      </c>
      <c r="C4" s="42" t="s">
        <v>58</v>
      </c>
      <c r="D4" s="43"/>
      <c r="F4" s="41" t="s">
        <v>40</v>
      </c>
      <c r="G4" s="44">
        <v>0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31</v>
      </c>
      <c r="R6" s="50">
        <f>Q6-5</f>
        <v>26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7" si="0">VLOOKUP(R6,$AE$39:$AF$59,2)</f>
        <v>83.999999999999972</v>
      </c>
      <c r="AA6" s="53">
        <v>1</v>
      </c>
      <c r="AB6" s="50">
        <f t="shared" ref="AB6:AB7" si="1">VLOOKUP(R6,$AE$39:$AG$59,3)</f>
        <v>5760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7" si="2">VLOOKUP(R6,$AE$39:$AH$59,4)</f>
        <v>24.000000000000007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16</v>
      </c>
      <c r="P7" s="51">
        <v>3.95</v>
      </c>
      <c r="Q7" s="50">
        <v>0</v>
      </c>
      <c r="R7" s="50">
        <f t="shared" ref="R7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4720.2730000000001</v>
      </c>
      <c r="H8" s="45" t="s">
        <v>53</v>
      </c>
      <c r="J8" s="47">
        <v>3</v>
      </c>
      <c r="K8" s="47">
        <v>-7.9</v>
      </c>
      <c r="L8" s="48" t="s">
        <v>65</v>
      </c>
      <c r="M8" s="49" t="s">
        <v>65</v>
      </c>
      <c r="N8" s="50">
        <v>6.1</v>
      </c>
      <c r="O8" s="51">
        <v>16</v>
      </c>
      <c r="P8" s="51">
        <v>3.95</v>
      </c>
      <c r="Q8" s="50">
        <v>0</v>
      </c>
      <c r="R8" s="50">
        <f t="shared" ref="R8:R9" si="4">Q8-5</f>
        <v>-5</v>
      </c>
      <c r="S8" s="50">
        <v>0.8</v>
      </c>
      <c r="T8" s="50">
        <v>0</v>
      </c>
      <c r="U8" s="52">
        <v>2.3E-2</v>
      </c>
      <c r="V8" s="52">
        <v>0</v>
      </c>
      <c r="W8" s="50">
        <v>0.5</v>
      </c>
      <c r="X8" s="50">
        <v>5000</v>
      </c>
      <c r="Y8" s="50">
        <v>0</v>
      </c>
      <c r="Z8" s="50" t="e">
        <f t="shared" ref="Z8:Z9" si="5">VLOOKUP(R8,$AE$39:$AF$59,2)</f>
        <v>#N/A</v>
      </c>
      <c r="AA8" s="53">
        <v>1</v>
      </c>
      <c r="AB8" s="50" t="e">
        <f t="shared" ref="AB8:AB9" si="6">VLOOKUP(R8,$AE$39:$AG$59,3)</f>
        <v>#N/A</v>
      </c>
      <c r="AC8" s="51">
        <v>400000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 t="e">
        <f t="shared" ref="AJ8:AJ9" si="7">VLOOKUP(R8,$AE$39:$AH$59,4)</f>
        <v>#N/A</v>
      </c>
      <c r="AK8" s="50">
        <v>1</v>
      </c>
      <c r="AL8" s="50">
        <v>1</v>
      </c>
      <c r="AM8" s="50">
        <f>1/3</f>
        <v>0.33333333333333331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50</v>
      </c>
      <c r="C9" s="45" t="s">
        <v>28</v>
      </c>
      <c r="D9" s="33">
        <v>33</v>
      </c>
      <c r="F9" s="33" t="s">
        <v>96</v>
      </c>
      <c r="G9" s="58">
        <v>-162206.39999999999</v>
      </c>
      <c r="H9" s="45" t="s">
        <v>54</v>
      </c>
      <c r="J9" s="47">
        <v>4</v>
      </c>
      <c r="K9" s="47">
        <v>-8.1</v>
      </c>
      <c r="L9" s="48" t="s">
        <v>65</v>
      </c>
      <c r="M9" s="49" t="s">
        <v>65</v>
      </c>
      <c r="N9" s="50">
        <v>6.1</v>
      </c>
      <c r="O9" s="51">
        <v>16</v>
      </c>
      <c r="P9" s="51">
        <v>3.95</v>
      </c>
      <c r="Q9" s="50">
        <v>0</v>
      </c>
      <c r="R9" s="50">
        <f t="shared" si="4"/>
        <v>-5</v>
      </c>
      <c r="S9" s="50">
        <v>0.8</v>
      </c>
      <c r="T9" s="50">
        <v>0</v>
      </c>
      <c r="U9" s="52">
        <v>2.3E-2</v>
      </c>
      <c r="V9" s="52">
        <v>0</v>
      </c>
      <c r="W9" s="50">
        <v>0.5</v>
      </c>
      <c r="X9" s="50">
        <v>5000</v>
      </c>
      <c r="Y9" s="50">
        <v>0</v>
      </c>
      <c r="Z9" s="50" t="e">
        <f t="shared" si="5"/>
        <v>#N/A</v>
      </c>
      <c r="AA9" s="53">
        <v>1</v>
      </c>
      <c r="AB9" s="50" t="e">
        <f t="shared" si="6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7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50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-11.9</v>
      </c>
      <c r="L10" s="48" t="s">
        <v>64</v>
      </c>
      <c r="M10" s="49" t="s">
        <v>64</v>
      </c>
      <c r="N10" s="50">
        <v>9.5</v>
      </c>
      <c r="O10" s="51">
        <v>0</v>
      </c>
      <c r="P10" s="51">
        <v>0</v>
      </c>
      <c r="Q10" s="50">
        <v>37</v>
      </c>
      <c r="R10" s="50">
        <f>Q10-5</f>
        <v>32</v>
      </c>
      <c r="S10" s="50">
        <v>0.8</v>
      </c>
      <c r="T10" s="50">
        <v>0</v>
      </c>
      <c r="U10" s="52">
        <v>0</v>
      </c>
      <c r="V10" s="52">
        <v>0</v>
      </c>
      <c r="W10" s="50">
        <v>0.5</v>
      </c>
      <c r="X10" s="50">
        <v>15000</v>
      </c>
      <c r="Y10" s="50">
        <v>0</v>
      </c>
      <c r="Z10" s="50">
        <f t="shared" ref="Z10:Z20" si="8">VLOOKUP(R10,$AE$39:$AF$59,2)</f>
        <v>103.59999999999997</v>
      </c>
      <c r="AA10" s="53">
        <v>1</v>
      </c>
      <c r="AB10" s="50">
        <f t="shared" ref="AB10:AB20" si="9">VLOOKUP(R10,$AE$39:$AG$59,3)</f>
        <v>10560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>
        <f t="shared" ref="AJ10:AJ20" si="10">VLOOKUP(R10,$AE$39:$AH$59,4)</f>
        <v>44.000000000000007</v>
      </c>
      <c r="AK10" s="50">
        <v>1</v>
      </c>
      <c r="AL10" s="50">
        <v>1</v>
      </c>
      <c r="AM10" s="50">
        <f>2/3</f>
        <v>0.66666666666666663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-12.1</v>
      </c>
      <c r="L11" s="48" t="s">
        <v>64</v>
      </c>
      <c r="M11" s="49" t="s">
        <v>64</v>
      </c>
      <c r="N11" s="50">
        <v>9.5</v>
      </c>
      <c r="O11" s="51">
        <v>0</v>
      </c>
      <c r="P11" s="51">
        <v>0</v>
      </c>
      <c r="Q11" s="50">
        <v>37</v>
      </c>
      <c r="R11" s="50">
        <f>Q11-5</f>
        <v>32</v>
      </c>
      <c r="S11" s="50">
        <v>0.8</v>
      </c>
      <c r="T11" s="50">
        <v>0</v>
      </c>
      <c r="U11" s="52">
        <v>0</v>
      </c>
      <c r="V11" s="52">
        <v>0</v>
      </c>
      <c r="W11" s="50">
        <v>0.5</v>
      </c>
      <c r="X11" s="50">
        <v>15000</v>
      </c>
      <c r="Y11" s="50">
        <v>0</v>
      </c>
      <c r="Z11" s="50">
        <f t="shared" si="8"/>
        <v>103.59999999999997</v>
      </c>
      <c r="AA11" s="53">
        <v>1</v>
      </c>
      <c r="AB11" s="50">
        <f t="shared" si="9"/>
        <v>10560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>
        <f t="shared" si="10"/>
        <v>44.000000000000007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-15.9</v>
      </c>
      <c r="L12" s="48" t="s">
        <v>65</v>
      </c>
      <c r="M12" s="49" t="s">
        <v>65</v>
      </c>
      <c r="N12" s="50">
        <v>8.5</v>
      </c>
      <c r="O12" s="51">
        <v>93</v>
      </c>
      <c r="P12" s="51">
        <v>0</v>
      </c>
      <c r="Q12" s="50">
        <v>0</v>
      </c>
      <c r="R12" s="50">
        <f>Q12-5</f>
        <v>-5</v>
      </c>
      <c r="S12" s="50">
        <v>0.8</v>
      </c>
      <c r="T12" s="50">
        <v>0</v>
      </c>
      <c r="U12" s="52">
        <v>1.7000000000000001E-2</v>
      </c>
      <c r="V12" s="52">
        <v>0</v>
      </c>
      <c r="W12" s="50">
        <v>0.5</v>
      </c>
      <c r="X12" s="50">
        <v>18000</v>
      </c>
      <c r="Y12" s="50">
        <v>0</v>
      </c>
      <c r="Z12" s="50" t="e">
        <f t="shared" si="8"/>
        <v>#N/A</v>
      </c>
      <c r="AA12" s="53">
        <v>1</v>
      </c>
      <c r="AB12" s="50" t="e">
        <f t="shared" si="9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10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-17.600000000000001</v>
      </c>
      <c r="L13" s="48" t="s">
        <v>65</v>
      </c>
      <c r="M13" s="49" t="s">
        <v>65</v>
      </c>
      <c r="N13" s="50">
        <v>8.6999999999999993</v>
      </c>
      <c r="O13" s="51">
        <v>120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1.6E-2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8"/>
        <v>#N/A</v>
      </c>
      <c r="AA13" s="53">
        <v>1</v>
      </c>
      <c r="AB13" s="50" t="e">
        <f t="shared" si="9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10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-20.8</v>
      </c>
      <c r="L14" s="48" t="s">
        <v>65</v>
      </c>
      <c r="M14" s="49" t="s">
        <v>65</v>
      </c>
      <c r="N14" s="50">
        <v>9.1</v>
      </c>
      <c r="O14" s="51">
        <v>144</v>
      </c>
      <c r="P14" s="51">
        <v>0</v>
      </c>
      <c r="Q14" s="50">
        <v>0</v>
      </c>
      <c r="R14" s="50">
        <f>Q14-5</f>
        <v>-5</v>
      </c>
      <c r="S14" s="50">
        <v>0.8</v>
      </c>
      <c r="T14" s="50">
        <v>0</v>
      </c>
      <c r="U14" s="52">
        <v>1.4999999999999999E-2</v>
      </c>
      <c r="V14" s="52">
        <v>0</v>
      </c>
      <c r="W14" s="50">
        <v>0.5</v>
      </c>
      <c r="X14" s="50">
        <v>15000</v>
      </c>
      <c r="Y14" s="50">
        <v>0</v>
      </c>
      <c r="Z14" s="50" t="e">
        <f t="shared" si="8"/>
        <v>#N/A</v>
      </c>
      <c r="AA14" s="53">
        <v>1</v>
      </c>
      <c r="AB14" s="50" t="e">
        <f t="shared" si="9"/>
        <v>#N/A</v>
      </c>
      <c r="AC14" s="51">
        <v>300000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 t="e">
        <f t="shared" si="10"/>
        <v>#N/A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-25.9</v>
      </c>
      <c r="L15" s="48" t="s">
        <v>65</v>
      </c>
      <c r="M15" s="49" t="s">
        <v>65</v>
      </c>
      <c r="N15" s="50">
        <v>9.1</v>
      </c>
      <c r="O15" s="51">
        <v>173</v>
      </c>
      <c r="P15" s="51">
        <v>0</v>
      </c>
      <c r="Q15" s="50">
        <v>0</v>
      </c>
      <c r="R15" s="50">
        <f t="shared" ref="R15" si="11">Q15-5</f>
        <v>-5</v>
      </c>
      <c r="S15" s="50">
        <v>0.8</v>
      </c>
      <c r="T15" s="50">
        <v>0</v>
      </c>
      <c r="U15" s="52">
        <v>1.4E-2</v>
      </c>
      <c r="V15" s="52">
        <v>0</v>
      </c>
      <c r="W15" s="50">
        <v>0.5</v>
      </c>
      <c r="X15" s="50">
        <v>5000</v>
      </c>
      <c r="Y15" s="50">
        <v>0</v>
      </c>
      <c r="Z15" s="50" t="e">
        <f t="shared" si="8"/>
        <v>#N/A</v>
      </c>
      <c r="AA15" s="53">
        <v>1</v>
      </c>
      <c r="AB15" s="50" t="e">
        <f t="shared" si="9"/>
        <v>#N/A</v>
      </c>
      <c r="AC15" s="51">
        <v>400000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 t="e">
        <f t="shared" si="10"/>
        <v>#N/A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-30.1</v>
      </c>
      <c r="L16" s="48" t="s">
        <v>65</v>
      </c>
      <c r="M16" s="49" t="s">
        <v>65</v>
      </c>
      <c r="N16" s="50">
        <v>9.1999999999999993</v>
      </c>
      <c r="O16" s="51">
        <v>187</v>
      </c>
      <c r="P16" s="51">
        <v>0</v>
      </c>
      <c r="Q16" s="50">
        <v>0</v>
      </c>
      <c r="R16" s="50">
        <f>Q16-5</f>
        <v>-5</v>
      </c>
      <c r="S16" s="50">
        <v>0.8</v>
      </c>
      <c r="T16" s="50">
        <v>0</v>
      </c>
      <c r="U16" s="52">
        <v>1.2E-2</v>
      </c>
      <c r="V16" s="52">
        <v>0</v>
      </c>
      <c r="W16" s="50">
        <v>0.5</v>
      </c>
      <c r="X16" s="50">
        <v>15000</v>
      </c>
      <c r="Y16" s="50">
        <v>0</v>
      </c>
      <c r="Z16" s="50" t="e">
        <f t="shared" si="8"/>
        <v>#N/A</v>
      </c>
      <c r="AA16" s="53">
        <v>1</v>
      </c>
      <c r="AB16" s="50" t="e">
        <f t="shared" si="9"/>
        <v>#N/A</v>
      </c>
      <c r="AC16" s="51">
        <v>300000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 t="e">
        <f t="shared" si="10"/>
        <v>#N/A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-36.1</v>
      </c>
      <c r="L17" s="48" t="s">
        <v>64</v>
      </c>
      <c r="M17" s="49" t="s">
        <v>64</v>
      </c>
      <c r="N17" s="50">
        <v>9.8000000000000007</v>
      </c>
      <c r="O17" s="51">
        <v>0</v>
      </c>
      <c r="P17" s="51">
        <v>0</v>
      </c>
      <c r="Q17" s="50">
        <v>39</v>
      </c>
      <c r="R17" s="50">
        <f t="shared" ref="R17:R20" si="12">Q17-5</f>
        <v>34</v>
      </c>
      <c r="S17" s="50">
        <v>0.8</v>
      </c>
      <c r="T17" s="50">
        <v>0</v>
      </c>
      <c r="U17" s="52">
        <v>0</v>
      </c>
      <c r="V17" s="52">
        <v>0</v>
      </c>
      <c r="W17" s="50">
        <v>0.5</v>
      </c>
      <c r="X17" s="50">
        <v>18000</v>
      </c>
      <c r="Y17" s="50">
        <v>0</v>
      </c>
      <c r="Z17" s="50">
        <f t="shared" si="8"/>
        <v>111.19999999999996</v>
      </c>
      <c r="AA17" s="53">
        <v>1</v>
      </c>
      <c r="AB17" s="50">
        <f t="shared" si="9"/>
        <v>11520</v>
      </c>
      <c r="AC17" s="51">
        <v>400000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>
        <f t="shared" si="10"/>
        <v>48.000000000000007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>
        <v>13</v>
      </c>
      <c r="K18" s="47">
        <v>-39.9</v>
      </c>
      <c r="L18" s="48" t="s">
        <v>64</v>
      </c>
      <c r="M18" s="49" t="s">
        <v>64</v>
      </c>
      <c r="N18" s="50">
        <v>10.1</v>
      </c>
      <c r="O18" s="51">
        <v>0</v>
      </c>
      <c r="P18" s="51">
        <v>0</v>
      </c>
      <c r="Q18" s="50">
        <v>40</v>
      </c>
      <c r="R18" s="50">
        <f t="shared" si="12"/>
        <v>35</v>
      </c>
      <c r="S18" s="50">
        <v>0.8</v>
      </c>
      <c r="T18" s="50">
        <v>0</v>
      </c>
      <c r="U18" s="52">
        <v>0</v>
      </c>
      <c r="V18" s="52">
        <v>0</v>
      </c>
      <c r="W18" s="50">
        <v>0.5</v>
      </c>
      <c r="X18" s="50">
        <v>15000</v>
      </c>
      <c r="Y18" s="50">
        <v>0</v>
      </c>
      <c r="Z18" s="50">
        <f t="shared" si="8"/>
        <v>114.99999999999996</v>
      </c>
      <c r="AA18" s="53">
        <v>1</v>
      </c>
      <c r="AB18" s="50">
        <f t="shared" si="9"/>
        <v>12000</v>
      </c>
      <c r="AC18" s="51">
        <v>300000</v>
      </c>
      <c r="AD18" s="51">
        <v>0</v>
      </c>
      <c r="AE18" s="51">
        <v>0.46</v>
      </c>
      <c r="AF18" s="51">
        <v>0</v>
      </c>
      <c r="AG18" s="51">
        <v>0</v>
      </c>
      <c r="AH18" s="51">
        <v>0</v>
      </c>
      <c r="AI18" s="51">
        <v>0</v>
      </c>
      <c r="AJ18" s="50">
        <f t="shared" si="10"/>
        <v>50.000000000000007</v>
      </c>
      <c r="AK18" s="50">
        <v>1</v>
      </c>
      <c r="AL18" s="50">
        <v>1</v>
      </c>
      <c r="AM18" s="50">
        <v>1</v>
      </c>
      <c r="AN18" s="50">
        <v>1</v>
      </c>
      <c r="AO18" s="50">
        <v>0</v>
      </c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J19" s="47">
        <v>14</v>
      </c>
      <c r="K19" s="47">
        <v>-44.4</v>
      </c>
      <c r="L19" s="48" t="s">
        <v>64</v>
      </c>
      <c r="M19" s="49" t="s">
        <v>64</v>
      </c>
      <c r="N19" s="50">
        <v>10.199999999999999</v>
      </c>
      <c r="O19" s="51">
        <v>0</v>
      </c>
      <c r="P19" s="51">
        <v>0</v>
      </c>
      <c r="Q19" s="50">
        <v>39.5</v>
      </c>
      <c r="R19" s="50">
        <f t="shared" si="12"/>
        <v>34.5</v>
      </c>
      <c r="S19" s="50">
        <v>0.8</v>
      </c>
      <c r="T19" s="50">
        <v>0</v>
      </c>
      <c r="U19" s="52">
        <v>0</v>
      </c>
      <c r="V19" s="52">
        <v>0</v>
      </c>
      <c r="W19" s="50">
        <v>0.5</v>
      </c>
      <c r="X19" s="50">
        <v>18000</v>
      </c>
      <c r="Y19" s="50">
        <v>0</v>
      </c>
      <c r="Z19" s="50">
        <f t="shared" si="8"/>
        <v>111.19999999999996</v>
      </c>
      <c r="AA19" s="53">
        <v>1</v>
      </c>
      <c r="AB19" s="50">
        <f t="shared" si="9"/>
        <v>11520</v>
      </c>
      <c r="AC19" s="51">
        <v>400000</v>
      </c>
      <c r="AD19" s="51">
        <v>0</v>
      </c>
      <c r="AE19" s="51">
        <v>0.46</v>
      </c>
      <c r="AF19" s="51">
        <v>0</v>
      </c>
      <c r="AG19" s="51">
        <v>0</v>
      </c>
      <c r="AH19" s="51">
        <v>0</v>
      </c>
      <c r="AI19" s="51">
        <v>0</v>
      </c>
      <c r="AJ19" s="50">
        <f t="shared" si="10"/>
        <v>48.000000000000007</v>
      </c>
      <c r="AK19" s="50">
        <v>1</v>
      </c>
      <c r="AL19" s="50">
        <v>1</v>
      </c>
      <c r="AM19" s="50">
        <v>1</v>
      </c>
      <c r="AN19" s="50">
        <v>1</v>
      </c>
      <c r="AO19" s="50">
        <v>0</v>
      </c>
    </row>
    <row r="20" spans="1:41" x14ac:dyDescent="0.25">
      <c r="A20" s="67">
        <v>1</v>
      </c>
      <c r="B20" s="67">
        <v>0</v>
      </c>
      <c r="C20" s="68">
        <v>0.09</v>
      </c>
      <c r="D20" s="43"/>
      <c r="J20" s="47">
        <v>15</v>
      </c>
      <c r="K20" s="47">
        <v>-49</v>
      </c>
      <c r="L20" s="48" t="s">
        <v>65</v>
      </c>
      <c r="M20" s="49" t="s">
        <v>65</v>
      </c>
      <c r="N20" s="50">
        <v>9.3000000000000007</v>
      </c>
      <c r="O20" s="51">
        <v>200</v>
      </c>
      <c r="P20" s="51">
        <v>0</v>
      </c>
      <c r="Q20" s="50">
        <v>0</v>
      </c>
      <c r="R20" s="50">
        <f t="shared" si="12"/>
        <v>-5</v>
      </c>
      <c r="S20" s="50">
        <v>0.8</v>
      </c>
      <c r="T20" s="50">
        <v>0</v>
      </c>
      <c r="U20" s="52">
        <v>1.0999999999999999E-2</v>
      </c>
      <c r="V20" s="52">
        <v>0</v>
      </c>
      <c r="W20" s="50">
        <v>0.5</v>
      </c>
      <c r="X20" s="50">
        <v>15000</v>
      </c>
      <c r="Y20" s="50">
        <v>0</v>
      </c>
      <c r="Z20" s="50" t="e">
        <f t="shared" si="8"/>
        <v>#N/A</v>
      </c>
      <c r="AA20" s="53">
        <v>1</v>
      </c>
      <c r="AB20" s="50" t="e">
        <f t="shared" si="9"/>
        <v>#N/A</v>
      </c>
      <c r="AC20" s="51">
        <v>300000</v>
      </c>
      <c r="AD20" s="51">
        <v>0</v>
      </c>
      <c r="AE20" s="51">
        <v>0.46</v>
      </c>
      <c r="AF20" s="51">
        <v>0</v>
      </c>
      <c r="AG20" s="51">
        <v>0</v>
      </c>
      <c r="AH20" s="51">
        <v>0</v>
      </c>
      <c r="AI20" s="51">
        <v>0</v>
      </c>
      <c r="AJ20" s="50" t="e">
        <f t="shared" si="10"/>
        <v>#N/A</v>
      </c>
      <c r="AK20" s="50">
        <v>1</v>
      </c>
      <c r="AL20" s="50">
        <v>1</v>
      </c>
      <c r="AM20" s="50">
        <v>1</v>
      </c>
      <c r="AN20" s="50">
        <v>1</v>
      </c>
      <c r="AO20" s="50">
        <v>0</v>
      </c>
    </row>
    <row r="21" spans="1:41" x14ac:dyDescent="0.25">
      <c r="A21" s="67"/>
      <c r="B21" s="67"/>
      <c r="C21" s="67"/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47"/>
      <c r="B22" s="47"/>
      <c r="C22" s="47"/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47"/>
      <c r="B23" s="47"/>
      <c r="C23" s="47"/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43"/>
      <c r="B24" s="43"/>
      <c r="C24" s="43"/>
      <c r="D24" s="43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43"/>
      <c r="B25" s="43"/>
      <c r="C25" s="43"/>
      <c r="D25" s="43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43"/>
      <c r="B26" s="43"/>
      <c r="C26" s="43"/>
      <c r="D26" s="43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43"/>
      <c r="B27" s="43"/>
      <c r="C27" s="43"/>
      <c r="D27" s="43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43"/>
      <c r="B28" s="43"/>
      <c r="C28" s="43"/>
      <c r="D28" s="43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43"/>
      <c r="B29" s="43"/>
      <c r="C29" s="43"/>
      <c r="D29" s="43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43"/>
      <c r="B30" s="43"/>
      <c r="C30" s="43"/>
      <c r="D30" s="43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43"/>
      <c r="B31" s="43"/>
      <c r="C31" s="43"/>
      <c r="D31" s="43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2:40" x14ac:dyDescent="0.25"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2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2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2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2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2:40" x14ac:dyDescent="0.25">
      <c r="L38" s="48"/>
      <c r="AE38" s="33" t="s">
        <v>99</v>
      </c>
      <c r="AF38" s="33" t="s">
        <v>100</v>
      </c>
      <c r="AG38" s="33" t="s">
        <v>101</v>
      </c>
    </row>
    <row r="39" spans="12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2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2:40" x14ac:dyDescent="0.25">
      <c r="L41" s="48"/>
      <c r="AE41" s="33">
        <v>17</v>
      </c>
      <c r="AF41" s="33">
        <f t="shared" ref="AF41:AF44" si="13">AF40+3.8</f>
        <v>55.599999999999994</v>
      </c>
      <c r="AG41" s="33">
        <f t="shared" ref="AG41:AG43" si="14">AG40+200</f>
        <v>2300</v>
      </c>
      <c r="AH41" s="33">
        <f t="shared" ref="AH41:AH44" si="15">AH40+0.8</f>
        <v>9.6000000000000014</v>
      </c>
    </row>
    <row r="42" spans="12:40" x14ac:dyDescent="0.25">
      <c r="L42" s="48"/>
      <c r="AE42" s="33">
        <v>18</v>
      </c>
      <c r="AF42" s="33">
        <f t="shared" si="13"/>
        <v>59.399999999999991</v>
      </c>
      <c r="AG42" s="33">
        <f t="shared" si="14"/>
        <v>2500</v>
      </c>
      <c r="AH42" s="33">
        <f t="shared" si="15"/>
        <v>10.400000000000002</v>
      </c>
    </row>
    <row r="43" spans="12:40" x14ac:dyDescent="0.25">
      <c r="L43" s="48"/>
      <c r="AE43" s="33">
        <v>19</v>
      </c>
      <c r="AF43" s="33">
        <f t="shared" si="13"/>
        <v>63.199999999999989</v>
      </c>
      <c r="AG43" s="33">
        <f t="shared" si="14"/>
        <v>2700</v>
      </c>
      <c r="AH43" s="33">
        <f t="shared" si="15"/>
        <v>11.200000000000003</v>
      </c>
    </row>
    <row r="44" spans="12:40" x14ac:dyDescent="0.25">
      <c r="L44" s="48"/>
      <c r="AE44" s="33">
        <v>20</v>
      </c>
      <c r="AF44" s="33">
        <f t="shared" si="13"/>
        <v>66.999999999999986</v>
      </c>
      <c r="AG44" s="33">
        <f>AG43+200</f>
        <v>2900</v>
      </c>
      <c r="AH44" s="33">
        <f t="shared" si="15"/>
        <v>12.000000000000004</v>
      </c>
    </row>
    <row r="45" spans="12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2:40" x14ac:dyDescent="0.25">
      <c r="L46" s="48"/>
      <c r="AE46" s="33">
        <v>22</v>
      </c>
      <c r="AF46" s="33">
        <f t="shared" ref="AF46:AF49" si="16">AF45+2.8</f>
        <v>72.59999999999998</v>
      </c>
      <c r="AG46" s="33">
        <f t="shared" ref="AG46:AG48" si="17">AG45+380</f>
        <v>3660</v>
      </c>
      <c r="AH46" s="33">
        <f t="shared" ref="AH46:AH49" si="18">AH45+1.6</f>
        <v>15.200000000000003</v>
      </c>
    </row>
    <row r="47" spans="12:40" x14ac:dyDescent="0.25">
      <c r="L47" s="48"/>
      <c r="AE47" s="33">
        <v>23</v>
      </c>
      <c r="AF47" s="33">
        <f t="shared" si="16"/>
        <v>75.399999999999977</v>
      </c>
      <c r="AG47" s="33">
        <f t="shared" si="17"/>
        <v>4040</v>
      </c>
      <c r="AH47" s="33">
        <f t="shared" si="18"/>
        <v>16.800000000000004</v>
      </c>
    </row>
    <row r="48" spans="12:40" x14ac:dyDescent="0.25">
      <c r="L48" s="48"/>
      <c r="AE48" s="33">
        <v>24</v>
      </c>
      <c r="AF48" s="33">
        <f t="shared" si="16"/>
        <v>78.199999999999974</v>
      </c>
      <c r="AG48" s="33">
        <f t="shared" si="17"/>
        <v>4420</v>
      </c>
      <c r="AH48" s="33">
        <f t="shared" si="18"/>
        <v>18.400000000000006</v>
      </c>
    </row>
    <row r="49" spans="12:34" x14ac:dyDescent="0.25">
      <c r="L49" s="48"/>
      <c r="AE49" s="33">
        <v>25</v>
      </c>
      <c r="AF49" s="33">
        <f t="shared" si="16"/>
        <v>80.999999999999972</v>
      </c>
      <c r="AG49" s="33">
        <v>4800</v>
      </c>
      <c r="AH49" s="33">
        <f t="shared" si="18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9">AF50+3</f>
        <v>86.999999999999972</v>
      </c>
      <c r="AG51" s="33">
        <f t="shared" ref="AG51:AG54" si="20">AG50+960</f>
        <v>6720</v>
      </c>
      <c r="AH51" s="33">
        <f t="shared" ref="AH51:AH54" si="21">AH50+4</f>
        <v>28.000000000000007</v>
      </c>
    </row>
    <row r="52" spans="12:34" x14ac:dyDescent="0.25">
      <c r="L52" s="48"/>
      <c r="AE52" s="33">
        <v>28</v>
      </c>
      <c r="AF52" s="33">
        <f t="shared" si="19"/>
        <v>89.999999999999972</v>
      </c>
      <c r="AG52" s="33">
        <f t="shared" si="20"/>
        <v>7680</v>
      </c>
      <c r="AH52" s="33">
        <f t="shared" si="21"/>
        <v>32.000000000000007</v>
      </c>
    </row>
    <row r="53" spans="12:34" x14ac:dyDescent="0.25">
      <c r="L53" s="48"/>
      <c r="AE53" s="33">
        <v>29</v>
      </c>
      <c r="AF53" s="33">
        <f t="shared" si="19"/>
        <v>92.999999999999972</v>
      </c>
      <c r="AG53" s="33">
        <f t="shared" si="20"/>
        <v>8640</v>
      </c>
      <c r="AH53" s="33">
        <f t="shared" si="21"/>
        <v>36.000000000000007</v>
      </c>
    </row>
    <row r="54" spans="12:34" x14ac:dyDescent="0.25">
      <c r="L54" s="48"/>
      <c r="AE54" s="33">
        <v>30</v>
      </c>
      <c r="AF54" s="33">
        <f t="shared" si="19"/>
        <v>95.999999999999972</v>
      </c>
      <c r="AG54" s="33">
        <f t="shared" si="20"/>
        <v>9600</v>
      </c>
      <c r="AH54" s="33">
        <f t="shared" si="21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22">AF55+3.8</f>
        <v>103.59999999999997</v>
      </c>
      <c r="AG56" s="33">
        <f t="shared" ref="AG56:AG59" si="23">AG55+480</f>
        <v>10560</v>
      </c>
      <c r="AH56" s="33">
        <f t="shared" ref="AH56:AH59" si="24">AH55+2</f>
        <v>44.000000000000007</v>
      </c>
    </row>
    <row r="57" spans="12:34" x14ac:dyDescent="0.25">
      <c r="L57" s="48"/>
      <c r="AE57" s="33">
        <v>33</v>
      </c>
      <c r="AF57" s="33">
        <f t="shared" si="22"/>
        <v>107.39999999999996</v>
      </c>
      <c r="AG57" s="33">
        <f t="shared" si="23"/>
        <v>11040</v>
      </c>
      <c r="AH57" s="33">
        <f t="shared" si="24"/>
        <v>46.000000000000007</v>
      </c>
    </row>
    <row r="58" spans="12:34" x14ac:dyDescent="0.25">
      <c r="L58" s="48"/>
      <c r="AE58" s="33">
        <v>34</v>
      </c>
      <c r="AF58" s="33">
        <f t="shared" si="22"/>
        <v>111.19999999999996</v>
      </c>
      <c r="AG58" s="33">
        <f t="shared" si="23"/>
        <v>11520</v>
      </c>
      <c r="AH58" s="33">
        <f t="shared" si="24"/>
        <v>48.000000000000007</v>
      </c>
    </row>
    <row r="59" spans="12:34" x14ac:dyDescent="0.25">
      <c r="L59" s="48"/>
      <c r="AE59" s="33">
        <v>35</v>
      </c>
      <c r="AF59" s="33">
        <f t="shared" si="22"/>
        <v>114.99999999999996</v>
      </c>
      <c r="AG59" s="33">
        <f t="shared" si="23"/>
        <v>12000</v>
      </c>
      <c r="AH59" s="33">
        <f t="shared" si="24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N6:N7 Q6:T7 W6:Z7 AB6:AB7 AJ6:AJ7 AM6:AO7 Q21:Q36 O21 Q10:T10 Q12:T20 W10:Z10 W12:Z20 AM21:AN36 AM12:AO20 N12:N36 N10 AB10 AB12:AB20 AJ10 AJ12:AJ20 AM10:AO10">
    <cfRule type="expression" dxfId="57" priority="368">
      <formula>$L6="API sand"</formula>
    </cfRule>
  </conditionalFormatting>
  <conditionalFormatting sqref="R29:S36 S21:S28 AD21:AD28 AK6:AL7 N6:N7 AB21:AB35 Z21:Z36 AJ21:AL36 AK10:AL10 AK12:AL20 N12:N36 N10">
    <cfRule type="expression" dxfId="56" priority="367">
      <formula>$M6="API sand"</formula>
    </cfRule>
  </conditionalFormatting>
  <conditionalFormatting sqref="R29:T36 S21:T28 AD21:AD28 AK6:AL7 N6:N7 Z21:AB35 AK10:AL10 AK12:AL36 N12:N36 N10">
    <cfRule type="expression" dxfId="55" priority="366">
      <formula>$M6="API clay"</formula>
    </cfRule>
  </conditionalFormatting>
  <conditionalFormatting sqref="AM6:AN7 N6:P7 AC6:AI7 AA6:AA7 U6:V7 U21:W36 N21:N28 P21:P28 AC10:AI10 AC12:AI20 AM10:AN10 AM12:AN36 N10:P10 N12:P20 AA10 AA12:AA20 U10:V10 U12:V20">
    <cfRule type="expression" dxfId="54" priority="363">
      <formula>$L6="Stiff clay w/o free water"</formula>
    </cfRule>
    <cfRule type="expression" dxfId="53" priority="365">
      <formula>$L6="API clay"</formula>
    </cfRule>
  </conditionalFormatting>
  <conditionalFormatting sqref="AM6:AN7 N6:P7 AC6:AI7 AA6:AA7 U6:V7 U21:Y36 N21:N28 P21:P28 AC10:AI10 AC12:AI20 AM10:AN10 AM12:AN36 N10:P10 N12:P20 AA10 AA12:AA20 U10:V10 U12:V20">
    <cfRule type="expression" dxfId="52" priority="364">
      <formula>$L6="Kirsch soft clay"</formula>
    </cfRule>
  </conditionalFormatting>
  <conditionalFormatting sqref="AM6:AN7 N6:P7 AC6:AI7 AA6:AA7 U6:V7 U21:Y36 N21:N28 P21:P28 AC10:AI10 AC12:AI20 AM10:AN10 AM12:AN36 N10:P10 N12:P20 AA10 AA12:AA20 U10:V10 U12:V20">
    <cfRule type="expression" dxfId="51" priority="362">
      <formula>$L6="Kirsch stiff clay"</formula>
    </cfRule>
  </conditionalFormatting>
  <conditionalFormatting sqref="N6:N7 Q6:T7 W6:Z7 AB6:AB7 AJ6:AJ7 AM6:AO7 Q21:Q36 X21:Y36 O21 Q10:T10 Q12:T20 W10:Z10 W12:Z20 AM21:AN36 AM12:AO20 N12:N36 N10 AB10 AB12:AB20 AJ10 AJ12:AJ20 AM10:AO10">
    <cfRule type="expression" dxfId="50" priority="361">
      <formula>$L6="Kirsch sand"</formula>
    </cfRule>
  </conditionalFormatting>
  <conditionalFormatting sqref="AM6:AN7 N6:N7 AM10:AN10 AM12:AN36 N12:N36 N10 AC21:AD36 AI21:AI36">
    <cfRule type="expression" dxfId="49" priority="360">
      <formula>$L6="Modified Weak rock"</formula>
    </cfRule>
  </conditionalFormatting>
  <conditionalFormatting sqref="AM6:AN7 N6:P7 AC6:AI7 AA6:AA7 U6:V7 N21:N28 P21:P28 AC10:AI10 AC12:AI20 AM10:AN10 AM12:AN36 N10:P10 N12:P20 AA10 AA12:AA20 U10:V10 U12:V36">
    <cfRule type="expression" dxfId="48" priority="359">
      <formula>$L6="Reese stiff clay"</formula>
    </cfRule>
  </conditionalFormatting>
  <conditionalFormatting sqref="AB36">
    <cfRule type="expression" dxfId="47" priority="357">
      <formula>$M36="API sand"</formula>
    </cfRule>
  </conditionalFormatting>
  <conditionalFormatting sqref="Z36:AB36">
    <cfRule type="expression" dxfId="46" priority="356">
      <formula>$M36="API clay"</formula>
    </cfRule>
  </conditionalFormatting>
  <conditionalFormatting sqref="N29:P36">
    <cfRule type="expression" dxfId="45" priority="353">
      <formula>$L29="Stiff clay w/o free water"</formula>
    </cfRule>
    <cfRule type="expression" dxfId="44" priority="355">
      <formula>$L29="API clay"</formula>
    </cfRule>
  </conditionalFormatting>
  <conditionalFormatting sqref="N29:P36">
    <cfRule type="expression" dxfId="43" priority="354">
      <formula>$L29="Kirsch soft clay"</formula>
    </cfRule>
  </conditionalFormatting>
  <conditionalFormatting sqref="N29:P36">
    <cfRule type="expression" dxfId="42" priority="352">
      <formula>$L29="Kirsch stiff clay"</formula>
    </cfRule>
  </conditionalFormatting>
  <conditionalFormatting sqref="N29:P36">
    <cfRule type="expression" dxfId="41" priority="349">
      <formula>$L29="Reese stiff clay"</formula>
    </cfRule>
  </conditionalFormatting>
  <conditionalFormatting sqref="AM6:AN7 N6:P7 AC6:AI7 AA6:AA7 U6:V7 AC10:AI10 AC12:AI20 AM10:AN10 AM12:AN20 N10:P10 N12:P20 AA10 AA12:AA20 U10:V10 U12:V20">
    <cfRule type="expression" dxfId="40" priority="348">
      <formula>$L6="PISA clay"</formula>
    </cfRule>
  </conditionalFormatting>
  <conditionalFormatting sqref="AM6:AN7 N6:N7 AM10:AN10 AM12:AN20 N10 N12:N20">
    <cfRule type="expression" dxfId="39" priority="347">
      <formula>$L6="PISA sand"</formula>
    </cfRule>
  </conditionalFormatting>
  <conditionalFormatting sqref="O22:O28">
    <cfRule type="expression" dxfId="38" priority="344">
      <formula>$L22="API sand"</formula>
    </cfRule>
  </conditionalFormatting>
  <conditionalFormatting sqref="O22:O28">
    <cfRule type="expression" dxfId="37" priority="343">
      <formula>$L22="Kirsch sand"</formula>
    </cfRule>
  </conditionalFormatting>
  <conditionalFormatting sqref="AE37:AH37">
    <cfRule type="expression" dxfId="36" priority="1524">
      <formula>#REF!="Modified Weak rock"</formula>
    </cfRule>
  </conditionalFormatting>
  <conditionalFormatting sqref="N8 Q8:T8 W8:Z8 AB8 AJ8 AM8:AO8">
    <cfRule type="expression" dxfId="35" priority="36">
      <formula>$L8="API sand"</formula>
    </cfRule>
  </conditionalFormatting>
  <conditionalFormatting sqref="AK8:AL8 N8">
    <cfRule type="expression" dxfId="34" priority="35">
      <formula>$M8="API sand"</formula>
    </cfRule>
  </conditionalFormatting>
  <conditionalFormatting sqref="AK8:AL8 N8">
    <cfRule type="expression" dxfId="33" priority="34">
      <formula>$M8="API clay"</formula>
    </cfRule>
  </conditionalFormatting>
  <conditionalFormatting sqref="AM8:AN8 N8:P8 AC8:AI8 AA8 U8:V8">
    <cfRule type="expression" dxfId="32" priority="31">
      <formula>$L8="Stiff clay w/o free water"</formula>
    </cfRule>
    <cfRule type="expression" dxfId="31" priority="33">
      <formula>$L8="API clay"</formula>
    </cfRule>
  </conditionalFormatting>
  <conditionalFormatting sqref="AM8:AN8 N8:P8 AC8:AI8 AA8 U8:V8">
    <cfRule type="expression" dxfId="30" priority="32">
      <formula>$L8="Kirsch soft clay"</formula>
    </cfRule>
  </conditionalFormatting>
  <conditionalFormatting sqref="AM8:AN8 N8:P8 AC8:AI8 AA8 U8:V8">
    <cfRule type="expression" dxfId="29" priority="30">
      <formula>$L8="Kirsch stiff clay"</formula>
    </cfRule>
  </conditionalFormatting>
  <conditionalFormatting sqref="N8 Q8:T8 W8:Z8 AB8 AJ8 AM8:AO8">
    <cfRule type="expression" dxfId="28" priority="29">
      <formula>$L8="Kirsch sand"</formula>
    </cfRule>
  </conditionalFormatting>
  <conditionalFormatting sqref="AM8:AN8 N8">
    <cfRule type="expression" dxfId="27" priority="28">
      <formula>$L8="Modified Weak rock"</formula>
    </cfRule>
  </conditionalFormatting>
  <conditionalFormatting sqref="AM8:AN8 N8:P8 AC8:AI8 AA8 U8:V8">
    <cfRule type="expression" dxfId="26" priority="27">
      <formula>$L8="Reese stiff clay"</formula>
    </cfRule>
  </conditionalFormatting>
  <conditionalFormatting sqref="AM8:AN8 N8:P8 AC8:AI8 AA8 U8:V8">
    <cfRule type="expression" dxfId="25" priority="26">
      <formula>$L8="PISA clay"</formula>
    </cfRule>
  </conditionalFormatting>
  <conditionalFormatting sqref="AM8:AN8 N8">
    <cfRule type="expression" dxfId="24" priority="25">
      <formula>$L8="PISA sand"</formula>
    </cfRule>
  </conditionalFormatting>
  <conditionalFormatting sqref="N9 Q9:T9 W9:Z9 AB9 AJ9 AM9:AO9">
    <cfRule type="expression" dxfId="23" priority="24">
      <formula>$L9="API sand"</formula>
    </cfRule>
  </conditionalFormatting>
  <conditionalFormatting sqref="AK9:AL9 N9">
    <cfRule type="expression" dxfId="22" priority="23">
      <formula>$M9="API sand"</formula>
    </cfRule>
  </conditionalFormatting>
  <conditionalFormatting sqref="AK9:AL9 N9">
    <cfRule type="expression" dxfId="21" priority="22">
      <formula>$M9="API clay"</formula>
    </cfRule>
  </conditionalFormatting>
  <conditionalFormatting sqref="AM9:AN9 N9:P9 AC9:AI9 AA9 U9:V9">
    <cfRule type="expression" dxfId="20" priority="19">
      <formula>$L9="Stiff clay w/o free water"</formula>
    </cfRule>
    <cfRule type="expression" dxfId="19" priority="21">
      <formula>$L9="API clay"</formula>
    </cfRule>
  </conditionalFormatting>
  <conditionalFormatting sqref="AM9:AN9 N9:P9 AC9:AI9 AA9 U9:V9">
    <cfRule type="expression" dxfId="18" priority="20">
      <formula>$L9="Kirsch soft clay"</formula>
    </cfRule>
  </conditionalFormatting>
  <conditionalFormatting sqref="AM9:AN9 N9:P9 AC9:AI9 AA9 U9:V9">
    <cfRule type="expression" dxfId="17" priority="18">
      <formula>$L9="Kirsch stiff clay"</formula>
    </cfRule>
  </conditionalFormatting>
  <conditionalFormatting sqref="N9 Q9:T9 W9:Z9 AB9 AJ9 AM9:AO9">
    <cfRule type="expression" dxfId="16" priority="17">
      <formula>$L9="Kirsch sand"</formula>
    </cfRule>
  </conditionalFormatting>
  <conditionalFormatting sqref="AM9:AN9 N9">
    <cfRule type="expression" dxfId="15" priority="16">
      <formula>$L9="Modified Weak rock"</formula>
    </cfRule>
  </conditionalFormatting>
  <conditionalFormatting sqref="AM9:AN9 N9:P9 AC9:AI9 AA9 U9:V9">
    <cfRule type="expression" dxfId="14" priority="15">
      <formula>$L9="Reese stiff clay"</formula>
    </cfRule>
  </conditionalFormatting>
  <conditionalFormatting sqref="AM9:AN9 N9:P9 AC9:AI9 AA9 U9:V9">
    <cfRule type="expression" dxfId="13" priority="14">
      <formula>$L9="PISA clay"</formula>
    </cfRule>
  </conditionalFormatting>
  <conditionalFormatting sqref="AM9:AN9 N9">
    <cfRule type="expression" dxfId="12" priority="13">
      <formula>$L9="PISA sand"</formula>
    </cfRule>
  </conditionalFormatting>
  <conditionalFormatting sqref="Q11:T11 W11:Z11 N11 AB11 AJ11 AM11:AO11">
    <cfRule type="expression" dxfId="11" priority="12">
      <formula>$L11="API sand"</formula>
    </cfRule>
  </conditionalFormatting>
  <conditionalFormatting sqref="AK11:AL11 N11">
    <cfRule type="expression" dxfId="10" priority="11">
      <formula>$M11="API sand"</formula>
    </cfRule>
  </conditionalFormatting>
  <conditionalFormatting sqref="AK11:AL11 N11">
    <cfRule type="expression" dxfId="9" priority="10">
      <formula>$M11="API clay"</formula>
    </cfRule>
  </conditionalFormatting>
  <conditionalFormatting sqref="AC11:AI11 AM11:AN11 N11:P11 AA11 U11:V11">
    <cfRule type="expression" dxfId="8" priority="7">
      <formula>$L11="Stiff clay w/o free water"</formula>
    </cfRule>
    <cfRule type="expression" dxfId="7" priority="9">
      <formula>$L11="API clay"</formula>
    </cfRule>
  </conditionalFormatting>
  <conditionalFormatting sqref="AC11:AI11 AM11:AN11 N11:P11 AA11 U11:V11">
    <cfRule type="expression" dxfId="6" priority="8">
      <formula>$L11="Kirsch soft clay"</formula>
    </cfRule>
  </conditionalFormatting>
  <conditionalFormatting sqref="AC11:AI11 AM11:AN11 N11:P11 AA11 U11:V11">
    <cfRule type="expression" dxfId="5" priority="6">
      <formula>$L11="Kirsch stiff clay"</formula>
    </cfRule>
  </conditionalFormatting>
  <conditionalFormatting sqref="Q11:T11 W11:Z11 N11 AB11 AJ11 AM11:AO11">
    <cfRule type="expression" dxfId="4" priority="5">
      <formula>$L11="Kirsch sand"</formula>
    </cfRule>
  </conditionalFormatting>
  <conditionalFormatting sqref="AM11:AN11 N11">
    <cfRule type="expression" dxfId="3" priority="4">
      <formula>$L11="Modified Weak rock"</formula>
    </cfRule>
  </conditionalFormatting>
  <conditionalFormatting sqref="AC11:AI11 AM11:AN11 N11:P11 AA11 U11:V11">
    <cfRule type="expression" dxfId="2" priority="3">
      <formula>$L11="Reese stiff clay"</formula>
    </cfRule>
  </conditionalFormatting>
  <conditionalFormatting sqref="AC11:AI11 AM11:AN11 N11:P11 AA11 U11:V11">
    <cfRule type="expression" dxfId="1" priority="2">
      <formula>$L11="PISA clay"</formula>
    </cfRule>
  </conditionalFormatting>
  <conditionalFormatting sqref="AM11:AN11 N11">
    <cfRule type="expression" dxfId="0" priority="1">
      <formula>$L11="PISA sand"</formula>
    </cfRule>
  </conditionalFormatting>
  <dataValidations count="3">
    <dataValidation type="list" showInputMessage="1" showErrorMessage="1" sqref="M21:M36" xr:uid="{154D17C7-D685-4DEA-BF14-C1DB4D8801CD}">
      <formula1>"',API sand,API clay"</formula1>
    </dataValidation>
    <dataValidation type="list" showInputMessage="1" showErrorMessage="1" sqref="L6:L255" xr:uid="{377068AA-C2B9-4550-83BF-5107DC5AE16A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20" xr:uid="{0743911F-8BF1-4581-A598-30B0C93F9F7C}">
      <formula1>"Zero soil,API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32"/>
  <sheetViews>
    <sheetView zoomScale="70" zoomScaleNormal="70" workbookViewId="0">
      <selection activeCell="B12" sqref="B12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710937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HS_B4_UB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87" t="s">
        <v>78</v>
      </c>
      <c r="S3" s="87"/>
      <c r="T3" s="30" t="s">
        <v>81</v>
      </c>
      <c r="U3" s="87" t="s">
        <v>79</v>
      </c>
      <c r="V3" s="87"/>
      <c r="W3" s="30" t="s">
        <v>80</v>
      </c>
      <c r="X3" s="30" t="s">
        <v>78</v>
      </c>
      <c r="Y3" s="30" t="s">
        <v>82</v>
      </c>
      <c r="Z3" s="30" t="s">
        <v>83</v>
      </c>
      <c r="AA3" s="88" t="s">
        <v>76</v>
      </c>
      <c r="AB3" s="88"/>
      <c r="AC3" s="88"/>
      <c r="AD3" s="88"/>
      <c r="AE3" s="88"/>
      <c r="AF3" s="88"/>
      <c r="AG3" s="88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12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38.9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85</v>
      </c>
      <c r="J7" s="14">
        <v>2</v>
      </c>
      <c r="K7" s="14">
        <v>-1.1000000000000001</v>
      </c>
      <c r="L7" s="14" t="s">
        <v>64</v>
      </c>
      <c r="M7" s="14" t="str">
        <f>L7</f>
        <v>API sand</v>
      </c>
      <c r="N7" s="14">
        <v>10.5</v>
      </c>
      <c r="O7" s="21">
        <v>0</v>
      </c>
      <c r="P7" s="14">
        <v>0</v>
      </c>
      <c r="Q7" s="14">
        <v>38.5</v>
      </c>
      <c r="R7" s="29">
        <f>2/3*Q7</f>
        <v>25.666666666666664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25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20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5570</v>
      </c>
      <c r="H8" s="7" t="s">
        <v>53</v>
      </c>
      <c r="I8" t="s">
        <v>85</v>
      </c>
      <c r="J8" s="14">
        <v>3</v>
      </c>
      <c r="K8" s="14">
        <v>-5</v>
      </c>
      <c r="L8" s="14" t="s">
        <v>64</v>
      </c>
      <c r="M8" s="14" t="str">
        <f t="shared" ref="M8:M17" si="0">L8</f>
        <v>API sand</v>
      </c>
      <c r="N8" s="14">
        <v>10.5</v>
      </c>
      <c r="O8" s="21">
        <v>0</v>
      </c>
      <c r="P8" s="14">
        <v>0</v>
      </c>
      <c r="Q8" s="14">
        <v>38.5</v>
      </c>
      <c r="R8" s="29">
        <f t="shared" ref="R8:R17" si="1">2/3*Q8</f>
        <v>25.666666666666664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20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-425200</v>
      </c>
      <c r="H9" s="7" t="s">
        <v>54</v>
      </c>
      <c r="I9" t="s">
        <v>86</v>
      </c>
      <c r="J9" s="14">
        <v>4</v>
      </c>
      <c r="K9" s="14">
        <v>-7.6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85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-10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90</v>
      </c>
      <c r="Y10" s="14">
        <v>0</v>
      </c>
      <c r="Z10" s="14">
        <v>100000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87</v>
      </c>
      <c r="J11" s="14">
        <v>6</v>
      </c>
      <c r="K11" s="14">
        <v>-21.8</v>
      </c>
      <c r="L11" s="14" t="s">
        <v>65</v>
      </c>
      <c r="M11" s="14" t="str">
        <f t="shared" si="0"/>
        <v>API clay</v>
      </c>
      <c r="N11" s="14">
        <v>8</v>
      </c>
      <c r="O11" s="21">
        <v>165</v>
      </c>
      <c r="P11" s="14">
        <v>0</v>
      </c>
      <c r="Q11" s="14">
        <v>24.200000000000003</v>
      </c>
      <c r="R11" s="29">
        <f t="shared" si="1"/>
        <v>16.133333333333333</v>
      </c>
      <c r="S11" s="14">
        <v>0.8</v>
      </c>
      <c r="T11" s="14">
        <v>10</v>
      </c>
      <c r="U11" s="14">
        <v>5.0000000000000001E-3</v>
      </c>
      <c r="V11" s="14">
        <v>0</v>
      </c>
      <c r="W11" s="14">
        <v>0.5</v>
      </c>
      <c r="X11" s="14">
        <v>25</v>
      </c>
      <c r="Y11" s="14">
        <v>1</v>
      </c>
      <c r="Z11" s="14">
        <v>100000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s="1" t="s">
        <v>85</v>
      </c>
      <c r="J12" s="14">
        <v>7</v>
      </c>
      <c r="K12" s="14">
        <v>-26.8</v>
      </c>
      <c r="L12" s="14" t="s">
        <v>64</v>
      </c>
      <c r="M12" s="14" t="str">
        <f t="shared" si="0"/>
        <v>API sand</v>
      </c>
      <c r="N12" s="14">
        <v>10.5</v>
      </c>
      <c r="O12" s="21">
        <v>0</v>
      </c>
      <c r="P12" s="14">
        <v>0</v>
      </c>
      <c r="Q12" s="14">
        <v>38.5</v>
      </c>
      <c r="R12" s="29">
        <f t="shared" si="1"/>
        <v>25.666666666666664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50</v>
      </c>
      <c r="Y12" s="14">
        <v>0</v>
      </c>
      <c r="Z12" s="14">
        <v>100000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20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-27.4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88</v>
      </c>
      <c r="J14" s="14">
        <v>9</v>
      </c>
      <c r="K14" s="14">
        <v>-32.4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41.25</v>
      </c>
      <c r="R14" s="29">
        <f t="shared" si="1"/>
        <v>27.5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65</v>
      </c>
      <c r="Y14" s="14">
        <v>0</v>
      </c>
      <c r="Z14" s="14">
        <v>6000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40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s="1" t="s">
        <v>86</v>
      </c>
      <c r="J15" s="14">
        <v>10</v>
      </c>
      <c r="K15" s="14">
        <v>-36.5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95</v>
      </c>
      <c r="Y15" s="14">
        <v>0</v>
      </c>
      <c r="Z15" s="14">
        <v>11000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-40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100</v>
      </c>
      <c r="Y16" s="14">
        <v>0</v>
      </c>
      <c r="Z16" s="14">
        <v>12000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 t="s">
        <v>86</v>
      </c>
      <c r="J17" s="14">
        <v>12</v>
      </c>
      <c r="K17" s="14">
        <v>-50</v>
      </c>
      <c r="L17" s="14" t="s">
        <v>64</v>
      </c>
      <c r="M17" s="14" t="str">
        <f t="shared" si="0"/>
        <v>API sand</v>
      </c>
      <c r="N17" s="14">
        <v>11</v>
      </c>
      <c r="O17" s="21">
        <v>0</v>
      </c>
      <c r="P17" s="14">
        <v>0</v>
      </c>
      <c r="Q17" s="14">
        <v>46.750000000000007</v>
      </c>
      <c r="R17" s="29">
        <f t="shared" si="1"/>
        <v>31.166666666666671</v>
      </c>
      <c r="S17" s="14">
        <v>0.8</v>
      </c>
      <c r="T17" s="14">
        <v>0</v>
      </c>
      <c r="U17" s="14">
        <v>0</v>
      </c>
      <c r="V17" s="14">
        <v>0</v>
      </c>
      <c r="W17" s="14">
        <v>0</v>
      </c>
      <c r="X17" s="14">
        <v>120</v>
      </c>
      <c r="Y17" s="14">
        <v>0</v>
      </c>
      <c r="Z17" s="14">
        <v>18000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50</v>
      </c>
      <c r="AI17" s="14">
        <v>1</v>
      </c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-2.2000000000000002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-8.1999999999999993</v>
      </c>
      <c r="C21" s="4">
        <v>8.2000000000000003E-2</v>
      </c>
      <c r="D21" s="4"/>
    </row>
    <row r="22" spans="1:35" x14ac:dyDescent="0.25">
      <c r="A22" s="4">
        <v>4</v>
      </c>
      <c r="B22" s="4">
        <v>-11.2</v>
      </c>
      <c r="C22" s="4">
        <v>7.4999999999999997E-2</v>
      </c>
      <c r="D22" s="4"/>
    </row>
    <row r="23" spans="1:35" x14ac:dyDescent="0.25">
      <c r="A23" s="2">
        <v>5</v>
      </c>
      <c r="B23" s="2">
        <v>-14.2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I32"/>
  <sheetViews>
    <sheetView zoomScale="70" zoomScaleNormal="70" workbookViewId="0">
      <selection activeCell="B9" sqref="B9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" bestFit="1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HS_E6_obsolete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27" t="s">
        <v>75</v>
      </c>
      <c r="R3" s="87" t="s">
        <v>78</v>
      </c>
      <c r="S3" s="87"/>
      <c r="T3" s="27" t="s">
        <v>81</v>
      </c>
      <c r="U3" s="87" t="s">
        <v>79</v>
      </c>
      <c r="V3" s="87"/>
      <c r="W3" s="27" t="s">
        <v>80</v>
      </c>
      <c r="X3" s="27" t="s">
        <v>78</v>
      </c>
      <c r="Y3" s="27" t="s">
        <v>82</v>
      </c>
      <c r="Z3" s="27" t="s">
        <v>83</v>
      </c>
      <c r="AA3" s="88" t="s">
        <v>76</v>
      </c>
      <c r="AB3" s="88"/>
      <c r="AC3" s="88"/>
      <c r="AD3" s="88"/>
      <c r="AE3" s="88"/>
      <c r="AF3" s="88"/>
      <c r="AG3" s="88"/>
      <c r="AH3" s="27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28" t="s">
        <v>38</v>
      </c>
      <c r="K5" s="28" t="s">
        <v>30</v>
      </c>
      <c r="L5" s="28" t="s">
        <v>31</v>
      </c>
      <c r="M5" s="28" t="s">
        <v>31</v>
      </c>
      <c r="N5" s="28" t="s">
        <v>32</v>
      </c>
      <c r="O5" s="28" t="s">
        <v>33</v>
      </c>
      <c r="P5" s="28" t="s">
        <v>35</v>
      </c>
      <c r="Q5" s="28" t="s">
        <v>36</v>
      </c>
      <c r="R5" s="28" t="s">
        <v>36</v>
      </c>
      <c r="S5" s="28" t="s">
        <v>34</v>
      </c>
      <c r="T5" s="28" t="s">
        <v>33</v>
      </c>
      <c r="U5" s="28" t="s">
        <v>34</v>
      </c>
      <c r="V5" s="28" t="s">
        <v>62</v>
      </c>
      <c r="W5" s="28" t="s">
        <v>34</v>
      </c>
      <c r="X5" s="28" t="s">
        <v>33</v>
      </c>
      <c r="Y5" s="28" t="s">
        <v>34</v>
      </c>
      <c r="Z5" s="28" t="s">
        <v>33</v>
      </c>
      <c r="AA5" s="28" t="s">
        <v>33</v>
      </c>
      <c r="AB5" s="28" t="s">
        <v>35</v>
      </c>
      <c r="AC5" s="28" t="s">
        <v>34</v>
      </c>
      <c r="AD5" s="28" t="s">
        <v>33</v>
      </c>
      <c r="AE5" s="28" t="s">
        <v>35</v>
      </c>
      <c r="AF5" s="28" t="s">
        <v>34</v>
      </c>
      <c r="AG5" s="28" t="s">
        <v>34</v>
      </c>
      <c r="AH5" s="28" t="s">
        <v>34</v>
      </c>
      <c r="AI5" s="28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27.5</v>
      </c>
      <c r="R6" s="29">
        <f>2/3*Q6</f>
        <v>18.333333333333332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32.5</v>
      </c>
      <c r="R7" s="29">
        <f>2/3*Q7</f>
        <v>21.666666666666664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37.5</v>
      </c>
      <c r="R8" s="29">
        <f t="shared" ref="R8:R16" si="1">2/3*Q8</f>
        <v>25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29.2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42.5</v>
      </c>
      <c r="R9" s="29">
        <f t="shared" si="1"/>
        <v>28.333333333333332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29.2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42.5</v>
      </c>
      <c r="R10" s="29">
        <f t="shared" si="1"/>
        <v>28.333333333333332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42.5</v>
      </c>
      <c r="R11" s="29">
        <f t="shared" si="1"/>
        <v>28.333333333333332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42.5</v>
      </c>
      <c r="R12" s="29">
        <f t="shared" si="1"/>
        <v>28.333333333333332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42.5</v>
      </c>
      <c r="R13" s="29">
        <f t="shared" si="1"/>
        <v>28.333333333333332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42.5</v>
      </c>
      <c r="R14" s="29">
        <f t="shared" si="1"/>
        <v>28.333333333333332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42.5</v>
      </c>
      <c r="R15" s="29">
        <f t="shared" si="1"/>
        <v>28.333333333333332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42.5</v>
      </c>
      <c r="R16" s="29">
        <f t="shared" si="1"/>
        <v>28.333333333333332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28" t="s">
        <v>38</v>
      </c>
      <c r="B18" s="28" t="s">
        <v>30</v>
      </c>
      <c r="C18" s="28" t="s">
        <v>59</v>
      </c>
      <c r="D18" s="28"/>
      <c r="E18" s="2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4033-48D0-490E-A93B-BAA87C477EBB}">
  <dimension ref="A1:AO255"/>
  <sheetViews>
    <sheetView tabSelected="1" zoomScaleNormal="100" workbookViewId="0">
      <selection activeCell="K19" sqref="K1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L0GW01_BE_ver5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7"/>
      <c r="R3" s="86"/>
      <c r="S3" s="86"/>
      <c r="T3" s="77"/>
      <c r="U3" s="86"/>
      <c r="V3" s="86"/>
      <c r="W3" s="77"/>
      <c r="X3" s="71" t="s">
        <v>106</v>
      </c>
      <c r="Y3" s="77"/>
      <c r="Z3" s="77"/>
      <c r="AA3" s="77"/>
      <c r="AB3" s="77"/>
      <c r="AC3" s="71" t="s">
        <v>107</v>
      </c>
      <c r="AD3" s="39"/>
      <c r="AE3" s="39"/>
      <c r="AF3" s="39"/>
      <c r="AG3" s="39"/>
      <c r="AH3" s="39"/>
      <c r="AI3" s="39"/>
      <c r="AJ3" s="77"/>
      <c r="AK3" s="77"/>
      <c r="AL3" s="77"/>
      <c r="AM3" s="77"/>
      <c r="AN3" s="77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12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80.999999999999972</v>
      </c>
      <c r="AA6" s="53">
        <v>1</v>
      </c>
      <c r="AB6" s="50">
        <f t="shared" ref="AB6:AB17" si="1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2278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>Q8-5</f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95.999999999999972</v>
      </c>
      <c r="AA8" s="53">
        <v>1</v>
      </c>
      <c r="AB8" s="50">
        <f t="shared" si="1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33">
        <v>33</v>
      </c>
      <c r="F9" s="33" t="s">
        <v>96</v>
      </c>
      <c r="G9" s="58">
        <v>-122786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33</v>
      </c>
      <c r="C10" s="45" t="s">
        <v>28</v>
      </c>
      <c r="D10" s="56">
        <v>60</v>
      </c>
      <c r="F10" s="33" t="s">
        <v>51</v>
      </c>
      <c r="G10" s="60">
        <v>7357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10850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ref="R14:R17" si="5">Q14-5</f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103.59999999999997</v>
      </c>
      <c r="AA14" s="53">
        <v>1</v>
      </c>
      <c r="AB14" s="50">
        <f t="shared" si="1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5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107.39999999999996</v>
      </c>
      <c r="AA15" s="53">
        <v>1</v>
      </c>
      <c r="AB15" s="50">
        <f t="shared" si="1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G16" s="33">
        <f>386.8*9.81</f>
        <v>3794.5080000000003</v>
      </c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5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103.59999999999997</v>
      </c>
      <c r="AA16" s="53">
        <v>1</v>
      </c>
      <c r="AB16" s="50">
        <f t="shared" si="1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5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I19" s="33" t="s">
        <v>109</v>
      </c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6.2E-2</v>
      </c>
      <c r="D20" s="43"/>
      <c r="E20" s="33">
        <v>1</v>
      </c>
      <c r="F20" s="33">
        <v>0</v>
      </c>
      <c r="G20" s="33">
        <v>6.2E-2</v>
      </c>
      <c r="I20" s="33">
        <v>3</v>
      </c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0.82500000000000284</v>
      </c>
      <c r="C21" s="68">
        <v>6.5000000000000002E-2</v>
      </c>
      <c r="D21" s="43"/>
      <c r="E21" s="33">
        <v>2</v>
      </c>
      <c r="F21" s="33">
        <f t="shared" ref="F21:F30" si="6">F22-I21</f>
        <v>0.82500000000000284</v>
      </c>
      <c r="G21" s="33">
        <v>6.5000000000000002E-2</v>
      </c>
      <c r="I21" s="33">
        <v>3</v>
      </c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3.8250000000000028</v>
      </c>
      <c r="C22" s="68">
        <v>5.7000000000000002E-2</v>
      </c>
      <c r="D22" s="35"/>
      <c r="E22" s="33">
        <v>3</v>
      </c>
      <c r="F22" s="33">
        <f t="shared" si="6"/>
        <v>3.8250000000000028</v>
      </c>
      <c r="G22" s="33">
        <v>5.7000000000000002E-2</v>
      </c>
      <c r="I22" s="33">
        <v>3</v>
      </c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6.8250000000000028</v>
      </c>
      <c r="C23" s="68">
        <v>5.5E-2</v>
      </c>
      <c r="D23" s="35"/>
      <c r="E23" s="33">
        <v>4</v>
      </c>
      <c r="F23" s="33">
        <f t="shared" si="6"/>
        <v>6.8250000000000028</v>
      </c>
      <c r="G23" s="33">
        <v>5.5E-2</v>
      </c>
      <c r="I23" s="33">
        <v>3</v>
      </c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9.8250000000000028</v>
      </c>
      <c r="C24" s="68">
        <v>5.1999999999999998E-2</v>
      </c>
      <c r="D24" s="35"/>
      <c r="E24" s="33">
        <v>5</v>
      </c>
      <c r="F24" s="33">
        <f t="shared" si="6"/>
        <v>9.8250000000000028</v>
      </c>
      <c r="G24" s="33">
        <v>5.1999999999999998E-2</v>
      </c>
      <c r="I24" s="33">
        <v>3</v>
      </c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12.825000000000003</v>
      </c>
      <c r="C25" s="68">
        <v>0.05</v>
      </c>
      <c r="D25" s="35"/>
      <c r="E25" s="33">
        <v>6</v>
      </c>
      <c r="F25" s="33">
        <f t="shared" si="6"/>
        <v>12.825000000000003</v>
      </c>
      <c r="G25" s="33">
        <v>0.05</v>
      </c>
      <c r="I25" s="33">
        <v>3</v>
      </c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15.825000000000003</v>
      </c>
      <c r="C26" s="68">
        <v>0.05</v>
      </c>
      <c r="D26" s="35"/>
      <c r="E26" s="33">
        <v>7</v>
      </c>
      <c r="F26" s="33">
        <f t="shared" si="6"/>
        <v>15.825000000000003</v>
      </c>
      <c r="G26" s="33">
        <v>0.05</v>
      </c>
      <c r="I26" s="33">
        <v>3</v>
      </c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18.825000000000003</v>
      </c>
      <c r="C27" s="68">
        <v>0.05</v>
      </c>
      <c r="D27" s="35"/>
      <c r="E27" s="33">
        <v>8</v>
      </c>
      <c r="F27" s="33">
        <f t="shared" si="6"/>
        <v>18.825000000000003</v>
      </c>
      <c r="G27" s="33">
        <v>0.05</v>
      </c>
      <c r="I27" s="33">
        <v>3</v>
      </c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21.825000000000003</v>
      </c>
      <c r="C28" s="68">
        <v>0.05</v>
      </c>
      <c r="D28" s="35"/>
      <c r="E28" s="33">
        <v>9</v>
      </c>
      <c r="F28" s="33">
        <f t="shared" si="6"/>
        <v>21.825000000000003</v>
      </c>
      <c r="G28" s="33">
        <v>0.05</v>
      </c>
      <c r="I28" s="33">
        <v>3</v>
      </c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24.825000000000003</v>
      </c>
      <c r="C29" s="68">
        <v>0.05</v>
      </c>
      <c r="D29" s="35"/>
      <c r="E29" s="33">
        <v>10</v>
      </c>
      <c r="F29" s="33">
        <f t="shared" si="6"/>
        <v>24.825000000000003</v>
      </c>
      <c r="G29" s="33">
        <v>0.05</v>
      </c>
      <c r="I29" s="33">
        <v>3</v>
      </c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27.825000000000003</v>
      </c>
      <c r="C30" s="68">
        <v>0.05</v>
      </c>
      <c r="D30" s="35"/>
      <c r="E30" s="33">
        <v>11</v>
      </c>
      <c r="F30" s="33">
        <f t="shared" si="6"/>
        <v>27.825000000000003</v>
      </c>
      <c r="G30" s="33">
        <v>0.05</v>
      </c>
      <c r="I30" s="33">
        <v>3</v>
      </c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30.825000000000003</v>
      </c>
      <c r="C31" s="68">
        <v>6.2E-2</v>
      </c>
      <c r="D31" s="35"/>
      <c r="E31" s="33">
        <v>12</v>
      </c>
      <c r="F31" s="33">
        <f>40.92-I31-7.42</f>
        <v>30.825000000000003</v>
      </c>
      <c r="G31" s="33">
        <v>6.2E-2</v>
      </c>
      <c r="I31" s="33">
        <v>2.6749999999999998</v>
      </c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/>
      <c r="B32" s="67"/>
      <c r="C32" s="68"/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/>
      <c r="B33" s="67"/>
      <c r="C33" s="68"/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7">AF40+3.8</f>
        <v>55.599999999999994</v>
      </c>
      <c r="AG41" s="33">
        <f t="shared" ref="AG41:AG43" si="8">AG40+200</f>
        <v>2300</v>
      </c>
      <c r="AH41" s="33">
        <f t="shared" ref="AH41:AH44" si="9">AH40+0.8</f>
        <v>9.6000000000000014</v>
      </c>
    </row>
    <row r="42" spans="1:40" x14ac:dyDescent="0.25">
      <c r="L42" s="48"/>
      <c r="AE42" s="33">
        <v>18</v>
      </c>
      <c r="AF42" s="33">
        <f t="shared" si="7"/>
        <v>59.399999999999991</v>
      </c>
      <c r="AG42" s="33">
        <f t="shared" si="8"/>
        <v>2500</v>
      </c>
      <c r="AH42" s="33">
        <f t="shared" si="9"/>
        <v>10.400000000000002</v>
      </c>
    </row>
    <row r="43" spans="1:40" x14ac:dyDescent="0.25">
      <c r="L43" s="48"/>
      <c r="AE43" s="33">
        <v>19</v>
      </c>
      <c r="AF43" s="33">
        <f t="shared" si="7"/>
        <v>63.199999999999989</v>
      </c>
      <c r="AG43" s="33">
        <f t="shared" si="8"/>
        <v>2700</v>
      </c>
      <c r="AH43" s="33">
        <f t="shared" si="9"/>
        <v>11.200000000000003</v>
      </c>
    </row>
    <row r="44" spans="1:40" x14ac:dyDescent="0.25">
      <c r="L44" s="48"/>
      <c r="AE44" s="33">
        <v>20</v>
      </c>
      <c r="AF44" s="33">
        <f t="shared" si="7"/>
        <v>66.999999999999986</v>
      </c>
      <c r="AG44" s="33">
        <f>AG43+200</f>
        <v>2900</v>
      </c>
      <c r="AH44" s="33">
        <f t="shared" si="9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10">AF45+2.8</f>
        <v>72.59999999999998</v>
      </c>
      <c r="AG46" s="33">
        <f t="shared" ref="AG46:AG48" si="11">AG45+380</f>
        <v>3660</v>
      </c>
      <c r="AH46" s="33">
        <f t="shared" ref="AH46:AH49" si="12">AH45+1.6</f>
        <v>15.200000000000003</v>
      </c>
    </row>
    <row r="47" spans="1:40" x14ac:dyDescent="0.25">
      <c r="L47" s="48"/>
      <c r="AE47" s="33">
        <v>23</v>
      </c>
      <c r="AF47" s="33">
        <f t="shared" si="10"/>
        <v>75.399999999999977</v>
      </c>
      <c r="AG47" s="33">
        <f t="shared" si="11"/>
        <v>4040</v>
      </c>
      <c r="AH47" s="33">
        <f t="shared" si="12"/>
        <v>16.800000000000004</v>
      </c>
    </row>
    <row r="48" spans="1:40" x14ac:dyDescent="0.25">
      <c r="L48" s="48"/>
      <c r="AE48" s="33">
        <v>24</v>
      </c>
      <c r="AF48" s="33">
        <f t="shared" si="10"/>
        <v>78.199999999999974</v>
      </c>
      <c r="AG48" s="33">
        <f t="shared" si="11"/>
        <v>4420</v>
      </c>
      <c r="AH48" s="33">
        <f t="shared" si="12"/>
        <v>18.400000000000006</v>
      </c>
    </row>
    <row r="49" spans="12:34" x14ac:dyDescent="0.25">
      <c r="L49" s="48"/>
      <c r="AE49" s="33">
        <v>25</v>
      </c>
      <c r="AF49" s="33">
        <f t="shared" si="10"/>
        <v>80.999999999999972</v>
      </c>
      <c r="AG49" s="33">
        <v>4800</v>
      </c>
      <c r="AH49" s="33">
        <f t="shared" si="12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3">AF50+3</f>
        <v>86.999999999999972</v>
      </c>
      <c r="AG51" s="33">
        <f t="shared" ref="AG51:AG54" si="14">AG50+960</f>
        <v>6720</v>
      </c>
      <c r="AH51" s="33">
        <f t="shared" ref="AH51:AH54" si="15">AH50+4</f>
        <v>28.000000000000007</v>
      </c>
    </row>
    <row r="52" spans="12:34" x14ac:dyDescent="0.25">
      <c r="L52" s="48"/>
      <c r="AE52" s="33">
        <v>28</v>
      </c>
      <c r="AF52" s="33">
        <f t="shared" si="13"/>
        <v>89.999999999999972</v>
      </c>
      <c r="AG52" s="33">
        <f t="shared" si="14"/>
        <v>7680</v>
      </c>
      <c r="AH52" s="33">
        <f t="shared" si="15"/>
        <v>32.000000000000007</v>
      </c>
    </row>
    <row r="53" spans="12:34" x14ac:dyDescent="0.25">
      <c r="L53" s="48"/>
      <c r="AE53" s="33">
        <v>29</v>
      </c>
      <c r="AF53" s="33">
        <f t="shared" si="13"/>
        <v>92.999999999999972</v>
      </c>
      <c r="AG53" s="33">
        <f t="shared" si="14"/>
        <v>8640</v>
      </c>
      <c r="AH53" s="33">
        <f t="shared" si="15"/>
        <v>36.000000000000007</v>
      </c>
    </row>
    <row r="54" spans="12:34" x14ac:dyDescent="0.25">
      <c r="L54" s="48"/>
      <c r="AE54" s="33">
        <v>30</v>
      </c>
      <c r="AF54" s="33">
        <f t="shared" si="13"/>
        <v>95.999999999999972</v>
      </c>
      <c r="AG54" s="33">
        <f t="shared" si="14"/>
        <v>9600</v>
      </c>
      <c r="AH54" s="33">
        <f t="shared" si="15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6">AF55+3.8</f>
        <v>103.59999999999997</v>
      </c>
      <c r="AG56" s="33">
        <f t="shared" ref="AG56:AG59" si="17">AG55+480</f>
        <v>10560</v>
      </c>
      <c r="AH56" s="33">
        <f t="shared" ref="AH56:AH59" si="18">AH55+2</f>
        <v>44.000000000000007</v>
      </c>
    </row>
    <row r="57" spans="12:34" x14ac:dyDescent="0.25">
      <c r="L57" s="48"/>
      <c r="AE57" s="33">
        <v>33</v>
      </c>
      <c r="AF57" s="33">
        <f t="shared" si="16"/>
        <v>107.39999999999996</v>
      </c>
      <c r="AG57" s="33">
        <f t="shared" si="17"/>
        <v>11040</v>
      </c>
      <c r="AH57" s="33">
        <f t="shared" si="18"/>
        <v>46.000000000000007</v>
      </c>
    </row>
    <row r="58" spans="12:34" x14ac:dyDescent="0.25">
      <c r="L58" s="48"/>
      <c r="AE58" s="33">
        <v>34</v>
      </c>
      <c r="AF58" s="33">
        <f t="shared" si="16"/>
        <v>111.19999999999996</v>
      </c>
      <c r="AG58" s="33">
        <f t="shared" si="17"/>
        <v>11520</v>
      </c>
      <c r="AH58" s="33">
        <f t="shared" si="18"/>
        <v>48.000000000000007</v>
      </c>
    </row>
    <row r="59" spans="12:34" x14ac:dyDescent="0.25">
      <c r="L59" s="48"/>
      <c r="AE59" s="33">
        <v>35</v>
      </c>
      <c r="AF59" s="33">
        <f t="shared" si="16"/>
        <v>114.99999999999996</v>
      </c>
      <c r="AG59" s="33">
        <f t="shared" si="17"/>
        <v>12000</v>
      </c>
      <c r="AH59" s="33">
        <f t="shared" si="18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4169" priority="332">
      <formula>$L6="API sand"</formula>
    </cfRule>
  </conditionalFormatting>
  <conditionalFormatting sqref="AK6:AL9 R18:S20 R29:S36 S21:S28 AD21:AD28 AB18:AB35">
    <cfRule type="expression" dxfId="4168" priority="331">
      <formula>$M6="API sand"</formula>
    </cfRule>
  </conditionalFormatting>
  <conditionalFormatting sqref="AK6:AL9 R18:T20 R29:T36 S21:T28 AD21:AD28 AB18:AB35">
    <cfRule type="expression" dxfId="4167" priority="330">
      <formula>$M6="API clay"</formula>
    </cfRule>
  </conditionalFormatting>
  <conditionalFormatting sqref="AM6:AN9 U18:W36">
    <cfRule type="expression" dxfId="4166" priority="327">
      <formula>$L6="Stiff clay w/o free water"</formula>
    </cfRule>
    <cfRule type="expression" dxfId="4165" priority="329">
      <formula>$L6="API clay"</formula>
    </cfRule>
  </conditionalFormatting>
  <conditionalFormatting sqref="AM6:AN9 U18:Y36">
    <cfRule type="expression" dxfId="4164" priority="328">
      <formula>$L6="Kirsch soft clay"</formula>
    </cfRule>
  </conditionalFormatting>
  <conditionalFormatting sqref="AM6:AN9 U18:Y36">
    <cfRule type="expression" dxfId="4163" priority="326">
      <formula>$L6="Kirsch stiff clay"</formula>
    </cfRule>
  </conditionalFormatting>
  <conditionalFormatting sqref="AM6:AN9">
    <cfRule type="expression" dxfId="4162" priority="325">
      <formula>$L6="Kirsch sand"</formula>
    </cfRule>
  </conditionalFormatting>
  <conditionalFormatting sqref="AM6:AN9 AC18:AI18 AC19:AD19 AI19">
    <cfRule type="expression" dxfId="4161" priority="324">
      <formula>$L6="Modified Weak rock"</formula>
    </cfRule>
  </conditionalFormatting>
  <conditionalFormatting sqref="AM6:AN9 U18:V36">
    <cfRule type="expression" dxfId="4160" priority="323">
      <formula>$L6="Reese stiff clay"</formula>
    </cfRule>
  </conditionalFormatting>
  <conditionalFormatting sqref="N18:N36 Q18:Q36 AM18:AN36">
    <cfRule type="expression" dxfId="4159" priority="322">
      <formula>$L18="API sand"</formula>
    </cfRule>
  </conditionalFormatting>
  <conditionalFormatting sqref="N18:N36 Z18:Z36 AB36 AJ18:AL36">
    <cfRule type="expression" dxfId="4158" priority="321">
      <formula>$M18="API sand"</formula>
    </cfRule>
  </conditionalFormatting>
  <conditionalFormatting sqref="Z36:AB36 AK18:AL36 N18:N36 Z18:AA35">
    <cfRule type="expression" dxfId="4157" priority="320">
      <formula>$M18="API clay"</formula>
    </cfRule>
  </conditionalFormatting>
  <conditionalFormatting sqref="N18:P18 AM18:AN36 N29:P36 N19:N28 P19:P28">
    <cfRule type="expression" dxfId="4156" priority="317">
      <formula>$L18="Stiff clay w/o free water"</formula>
    </cfRule>
    <cfRule type="expression" dxfId="4155" priority="319">
      <formula>$L18="API clay"</formula>
    </cfRule>
  </conditionalFormatting>
  <conditionalFormatting sqref="N18:P18 AM18:AN36 N29:P36 N19:N28 P19:P28">
    <cfRule type="expression" dxfId="4154" priority="318">
      <formula>$L18="Kirsch soft clay"</formula>
    </cfRule>
  </conditionalFormatting>
  <conditionalFormatting sqref="N18:P18 AM18:AN36 N29:P36 N19:N28 P19:P28">
    <cfRule type="expression" dxfId="4153" priority="316">
      <formula>$L18="Kirsch stiff clay"</formula>
    </cfRule>
  </conditionalFormatting>
  <conditionalFormatting sqref="N18:N36 Q18:Q36 X18:Y36 AM18:AN36">
    <cfRule type="expression" dxfId="4152" priority="315">
      <formula>$L18="Kirsch sand"</formula>
    </cfRule>
  </conditionalFormatting>
  <conditionalFormatting sqref="N18:N36 AM18:AN36 AC20:AD36 AI20:AI36">
    <cfRule type="expression" dxfId="4151" priority="314">
      <formula>$L18="Modified Weak rock"</formula>
    </cfRule>
  </conditionalFormatting>
  <conditionalFormatting sqref="N18:P18 AM18:AN36 N29:P36 N19:N28 P19:P28">
    <cfRule type="expression" dxfId="4150" priority="313">
      <formula>$L18="Reese stiff clay"</formula>
    </cfRule>
  </conditionalFormatting>
  <conditionalFormatting sqref="AM6:AN9">
    <cfRule type="expression" dxfId="4149" priority="312">
      <formula>$L6="PISA clay"</formula>
    </cfRule>
  </conditionalFormatting>
  <conditionalFormatting sqref="AM6:AN9">
    <cfRule type="expression" dxfId="4148" priority="311">
      <formula>$L6="PISA sand"</formula>
    </cfRule>
  </conditionalFormatting>
  <conditionalFormatting sqref="O19:O21">
    <cfRule type="expression" dxfId="4147" priority="310">
      <formula>$L19="API sand"</formula>
    </cfRule>
  </conditionalFormatting>
  <conditionalFormatting sqref="O19:O21">
    <cfRule type="expression" dxfId="4146" priority="309">
      <formula>$L19="Kirsch sand"</formula>
    </cfRule>
  </conditionalFormatting>
  <conditionalFormatting sqref="O22:O28">
    <cfRule type="expression" dxfId="4145" priority="308">
      <formula>$L22="API sand"</formula>
    </cfRule>
  </conditionalFormatting>
  <conditionalFormatting sqref="O22:O28">
    <cfRule type="expression" dxfId="4144" priority="307">
      <formula>$L22="Kirsch sand"</formula>
    </cfRule>
  </conditionalFormatting>
  <conditionalFormatting sqref="N6:N9 Q6:Q9 S9:T9 W9:Y9">
    <cfRule type="expression" dxfId="4143" priority="306">
      <formula>$L6="API sand"</formula>
    </cfRule>
  </conditionalFormatting>
  <conditionalFormatting sqref="N6:N9">
    <cfRule type="expression" dxfId="4142" priority="305">
      <formula>$M6="API sand"</formula>
    </cfRule>
  </conditionalFormatting>
  <conditionalFormatting sqref="N6:N9">
    <cfRule type="expression" dxfId="4141" priority="304">
      <formula>$M6="API clay"</formula>
    </cfRule>
  </conditionalFormatting>
  <conditionalFormatting sqref="N6:P9">
    <cfRule type="expression" dxfId="4140" priority="301">
      <formula>$L6="Stiff clay w/o free water"</formula>
    </cfRule>
    <cfRule type="expression" dxfId="4139" priority="303">
      <formula>$L6="API clay"</formula>
    </cfRule>
  </conditionalFormatting>
  <conditionalFormatting sqref="N6:P9">
    <cfRule type="expression" dxfId="4138" priority="302">
      <formula>$L6="Kirsch soft clay"</formula>
    </cfRule>
  </conditionalFormatting>
  <conditionalFormatting sqref="N6:P9">
    <cfRule type="expression" dxfId="4137" priority="300">
      <formula>$L6="Kirsch stiff clay"</formula>
    </cfRule>
  </conditionalFormatting>
  <conditionalFormatting sqref="N6:N9 Q6:Q9 S9:T9 W9:Y9">
    <cfRule type="expression" dxfId="4136" priority="299">
      <formula>$L6="Kirsch sand"</formula>
    </cfRule>
  </conditionalFormatting>
  <conditionalFormatting sqref="N6:N9">
    <cfRule type="expression" dxfId="4135" priority="298">
      <formula>$L6="Modified Weak rock"</formula>
    </cfRule>
  </conditionalFormatting>
  <conditionalFormatting sqref="N6:P9">
    <cfRule type="expression" dxfId="4134" priority="297">
      <formula>$L6="Reese stiff clay"</formula>
    </cfRule>
  </conditionalFormatting>
  <conditionalFormatting sqref="N6:P9">
    <cfRule type="expression" dxfId="4133" priority="296">
      <formula>$L6="PISA clay"</formula>
    </cfRule>
  </conditionalFormatting>
  <conditionalFormatting sqref="N6:N9">
    <cfRule type="expression" dxfId="4132" priority="295">
      <formula>$L6="PISA sand"</formula>
    </cfRule>
  </conditionalFormatting>
  <conditionalFormatting sqref="R6:R9 S6:T8 W6:Y8">
    <cfRule type="expression" dxfId="4131" priority="294">
      <formula>$L6="API sand"</formula>
    </cfRule>
  </conditionalFormatting>
  <conditionalFormatting sqref="R6:R9 S6:T8 W6:Y8">
    <cfRule type="expression" dxfId="4130" priority="293">
      <formula>$L6="Kirsch sand"</formula>
    </cfRule>
  </conditionalFormatting>
  <conditionalFormatting sqref="AC6:AI9">
    <cfRule type="expression" dxfId="4129" priority="290">
      <formula>$L6="Stiff clay w/o free water"</formula>
    </cfRule>
    <cfRule type="expression" dxfId="4128" priority="292">
      <formula>$L6="API clay"</formula>
    </cfRule>
  </conditionalFormatting>
  <conditionalFormatting sqref="AC6:AI9">
    <cfRule type="expression" dxfId="4127" priority="291">
      <formula>$L6="Kirsch soft clay"</formula>
    </cfRule>
  </conditionalFormatting>
  <conditionalFormatting sqref="AC6:AI9">
    <cfRule type="expression" dxfId="4126" priority="289">
      <formula>$L6="Kirsch stiff clay"</formula>
    </cfRule>
  </conditionalFormatting>
  <conditionalFormatting sqref="AC6:AI9">
    <cfRule type="expression" dxfId="4125" priority="288">
      <formula>$L6="Reese stiff clay"</formula>
    </cfRule>
  </conditionalFormatting>
  <conditionalFormatting sqref="AC6:AI9">
    <cfRule type="expression" dxfId="4124" priority="287">
      <formula>$L6="PISA clay"</formula>
    </cfRule>
  </conditionalFormatting>
  <conditionalFormatting sqref="AA6:AA9">
    <cfRule type="expression" dxfId="4123" priority="284">
      <formula>$L6="Stiff clay w/o free water"</formula>
    </cfRule>
    <cfRule type="expression" dxfId="4122" priority="286">
      <formula>$L6="API clay"</formula>
    </cfRule>
  </conditionalFormatting>
  <conditionalFormatting sqref="AA6:AA9">
    <cfRule type="expression" dxfId="4121" priority="285">
      <formula>$L6="Kirsch soft clay"</formula>
    </cfRule>
  </conditionalFormatting>
  <conditionalFormatting sqref="AA6:AA9">
    <cfRule type="expression" dxfId="4120" priority="283">
      <formula>$L6="Kirsch stiff clay"</formula>
    </cfRule>
  </conditionalFormatting>
  <conditionalFormatting sqref="AA6:AA9">
    <cfRule type="expression" dxfId="4119" priority="282">
      <formula>$L6="Reese stiff clay"</formula>
    </cfRule>
  </conditionalFormatting>
  <conditionalFormatting sqref="AA6:AA9">
    <cfRule type="expression" dxfId="4118" priority="281">
      <formula>$L6="PISA clay"</formula>
    </cfRule>
  </conditionalFormatting>
  <conditionalFormatting sqref="AM10:AN10">
    <cfRule type="expression" dxfId="4117" priority="280">
      <formula>$L10="API sand"</formula>
    </cfRule>
  </conditionalFormatting>
  <conditionalFormatting sqref="AK10:AL10">
    <cfRule type="expression" dxfId="4116" priority="279">
      <formula>$M10="API sand"</formula>
    </cfRule>
  </conditionalFormatting>
  <conditionalFormatting sqref="AK10:AL10">
    <cfRule type="expression" dxfId="4115" priority="278">
      <formula>$M10="API clay"</formula>
    </cfRule>
  </conditionalFormatting>
  <conditionalFormatting sqref="AM10:AN10">
    <cfRule type="expression" dxfId="4114" priority="275">
      <formula>$L10="Stiff clay w/o free water"</formula>
    </cfRule>
    <cfRule type="expression" dxfId="4113" priority="277">
      <formula>$L10="API clay"</formula>
    </cfRule>
  </conditionalFormatting>
  <conditionalFormatting sqref="AM10:AN10">
    <cfRule type="expression" dxfId="4112" priority="276">
      <formula>$L10="Kirsch soft clay"</formula>
    </cfRule>
  </conditionalFormatting>
  <conditionalFormatting sqref="AM10:AN10">
    <cfRule type="expression" dxfId="4111" priority="274">
      <formula>$L10="Kirsch stiff clay"</formula>
    </cfRule>
  </conditionalFormatting>
  <conditionalFormatting sqref="AM10:AN10">
    <cfRule type="expression" dxfId="4110" priority="273">
      <formula>$L10="Kirsch sand"</formula>
    </cfRule>
  </conditionalFormatting>
  <conditionalFormatting sqref="AM10:AN10">
    <cfRule type="expression" dxfId="4109" priority="272">
      <formula>$L10="Modified Weak rock"</formula>
    </cfRule>
  </conditionalFormatting>
  <conditionalFormatting sqref="AM10:AN10">
    <cfRule type="expression" dxfId="4108" priority="271">
      <formula>$L10="Reese stiff clay"</formula>
    </cfRule>
  </conditionalFormatting>
  <conditionalFormatting sqref="AM10:AN10">
    <cfRule type="expression" dxfId="4107" priority="270">
      <formula>$L10="PISA clay"</formula>
    </cfRule>
  </conditionalFormatting>
  <conditionalFormatting sqref="AM10:AN10">
    <cfRule type="expression" dxfId="4106" priority="269">
      <formula>$L10="PISA sand"</formula>
    </cfRule>
  </conditionalFormatting>
  <conditionalFormatting sqref="N10 Q10 S10:T10 W10 Y10">
    <cfRule type="expression" dxfId="4105" priority="268">
      <formula>$L10="API sand"</formula>
    </cfRule>
  </conditionalFormatting>
  <conditionalFormatting sqref="N10">
    <cfRule type="expression" dxfId="4104" priority="267">
      <formula>$M10="API sand"</formula>
    </cfRule>
  </conditionalFormatting>
  <conditionalFormatting sqref="N10">
    <cfRule type="expression" dxfId="4103" priority="266">
      <formula>$M10="API clay"</formula>
    </cfRule>
  </conditionalFormatting>
  <conditionalFormatting sqref="N10:P10">
    <cfRule type="expression" dxfId="4102" priority="263">
      <formula>$L10="Stiff clay w/o free water"</formula>
    </cfRule>
    <cfRule type="expression" dxfId="4101" priority="265">
      <formula>$L10="API clay"</formula>
    </cfRule>
  </conditionalFormatting>
  <conditionalFormatting sqref="N10:P10">
    <cfRule type="expression" dxfId="4100" priority="264">
      <formula>$L10="Kirsch soft clay"</formula>
    </cfRule>
  </conditionalFormatting>
  <conditionalFormatting sqref="N10:P10">
    <cfRule type="expression" dxfId="4099" priority="262">
      <formula>$L10="Kirsch stiff clay"</formula>
    </cfRule>
  </conditionalFormatting>
  <conditionalFormatting sqref="N10 Q10 S10:T10 W10 Y10">
    <cfRule type="expression" dxfId="4098" priority="261">
      <formula>$L10="Kirsch sand"</formula>
    </cfRule>
  </conditionalFormatting>
  <conditionalFormatting sqref="N10">
    <cfRule type="expression" dxfId="4097" priority="260">
      <formula>$L10="Modified Weak rock"</formula>
    </cfRule>
  </conditionalFormatting>
  <conditionalFormatting sqref="N10:P10">
    <cfRule type="expression" dxfId="4096" priority="259">
      <formula>$L10="Reese stiff clay"</formula>
    </cfRule>
  </conditionalFormatting>
  <conditionalFormatting sqref="N10:P10">
    <cfRule type="expression" dxfId="4095" priority="258">
      <formula>$L10="PISA clay"</formula>
    </cfRule>
  </conditionalFormatting>
  <conditionalFormatting sqref="N10">
    <cfRule type="expression" dxfId="4094" priority="257">
      <formula>$L10="PISA sand"</formula>
    </cfRule>
  </conditionalFormatting>
  <conditionalFormatting sqref="R10">
    <cfRule type="expression" dxfId="4093" priority="256">
      <formula>$L10="API sand"</formula>
    </cfRule>
  </conditionalFormatting>
  <conditionalFormatting sqref="R10">
    <cfRule type="expression" dxfId="4092" priority="255">
      <formula>$L10="Kirsch sand"</formula>
    </cfRule>
  </conditionalFormatting>
  <conditionalFormatting sqref="AD10:AI10">
    <cfRule type="expression" dxfId="4091" priority="252">
      <formula>$L10="Stiff clay w/o free water"</formula>
    </cfRule>
    <cfRule type="expression" dxfId="4090" priority="254">
      <formula>$L10="API clay"</formula>
    </cfRule>
  </conditionalFormatting>
  <conditionalFormatting sqref="AD10:AI10">
    <cfRule type="expression" dxfId="4089" priority="253">
      <formula>$L10="Kirsch soft clay"</formula>
    </cfRule>
  </conditionalFormatting>
  <conditionalFormatting sqref="AD10:AI10">
    <cfRule type="expression" dxfId="4088" priority="251">
      <formula>$L10="Kirsch stiff clay"</formula>
    </cfRule>
  </conditionalFormatting>
  <conditionalFormatting sqref="AD10:AI10">
    <cfRule type="expression" dxfId="4087" priority="250">
      <formula>$L10="Reese stiff clay"</formula>
    </cfRule>
  </conditionalFormatting>
  <conditionalFormatting sqref="AD10:AI10">
    <cfRule type="expression" dxfId="4086" priority="249">
      <formula>$L10="PISA clay"</formula>
    </cfRule>
  </conditionalFormatting>
  <conditionalFormatting sqref="AA10">
    <cfRule type="expression" dxfId="4085" priority="246">
      <formula>$L10="Stiff clay w/o free water"</formula>
    </cfRule>
    <cfRule type="expression" dxfId="4084" priority="248">
      <formula>$L10="API clay"</formula>
    </cfRule>
  </conditionalFormatting>
  <conditionalFormatting sqref="AA10">
    <cfRule type="expression" dxfId="4083" priority="247">
      <formula>$L10="Kirsch soft clay"</formula>
    </cfRule>
  </conditionalFormatting>
  <conditionalFormatting sqref="AA10">
    <cfRule type="expression" dxfId="4082" priority="245">
      <formula>$L10="Kirsch stiff clay"</formula>
    </cfRule>
  </conditionalFormatting>
  <conditionalFormatting sqref="AA10">
    <cfRule type="expression" dxfId="4081" priority="244">
      <formula>$L10="Reese stiff clay"</formula>
    </cfRule>
  </conditionalFormatting>
  <conditionalFormatting sqref="AA10">
    <cfRule type="expression" dxfId="4080" priority="243">
      <formula>$L10="PISA clay"</formula>
    </cfRule>
  </conditionalFormatting>
  <conditionalFormatting sqref="AC10">
    <cfRule type="expression" dxfId="4079" priority="240">
      <formula>$L10="Stiff clay w/o free water"</formula>
    </cfRule>
    <cfRule type="expression" dxfId="4078" priority="242">
      <formula>$L10="API clay"</formula>
    </cfRule>
  </conditionalFormatting>
  <conditionalFormatting sqref="AC10">
    <cfRule type="expression" dxfId="4077" priority="241">
      <formula>$L10="Kirsch soft clay"</formula>
    </cfRule>
  </conditionalFormatting>
  <conditionalFormatting sqref="AC10">
    <cfRule type="expression" dxfId="4076" priority="239">
      <formula>$L10="Kirsch stiff clay"</formula>
    </cfRule>
  </conditionalFormatting>
  <conditionalFormatting sqref="AC10">
    <cfRule type="expression" dxfId="4075" priority="238">
      <formula>$L10="Reese stiff clay"</formula>
    </cfRule>
  </conditionalFormatting>
  <conditionalFormatting sqref="AC10">
    <cfRule type="expression" dxfId="4074" priority="237">
      <formula>$L10="PISA clay"</formula>
    </cfRule>
  </conditionalFormatting>
  <conditionalFormatting sqref="X10">
    <cfRule type="expression" dxfId="4073" priority="236">
      <formula>$L10="API sand"</formula>
    </cfRule>
  </conditionalFormatting>
  <conditionalFormatting sqref="X10">
    <cfRule type="expression" dxfId="4072" priority="235">
      <formula>$L10="Kirsch sand"</formula>
    </cfRule>
  </conditionalFormatting>
  <conditionalFormatting sqref="Z6:Z10">
    <cfRule type="expression" dxfId="4071" priority="234">
      <formula>$L6="API sand"</formula>
    </cfRule>
  </conditionalFormatting>
  <conditionalFormatting sqref="Z6:Z10">
    <cfRule type="expression" dxfId="4070" priority="233">
      <formula>$L6="Kirsch sand"</formula>
    </cfRule>
  </conditionalFormatting>
  <conditionalFormatting sqref="AB6:AB10">
    <cfRule type="expression" dxfId="4069" priority="232">
      <formula>$L6="API sand"</formula>
    </cfRule>
  </conditionalFormatting>
  <conditionalFormatting sqref="AB6:AB10">
    <cfRule type="expression" dxfId="4068" priority="231">
      <formula>$L6="Kirsch sand"</formula>
    </cfRule>
  </conditionalFormatting>
  <conditionalFormatting sqref="AJ6:AJ10">
    <cfRule type="expression" dxfId="4067" priority="230">
      <formula>$L6="API sand"</formula>
    </cfRule>
  </conditionalFormatting>
  <conditionalFormatting sqref="AJ6:AJ10">
    <cfRule type="expression" dxfId="4066" priority="229">
      <formula>$L6="Kirsch sand"</formula>
    </cfRule>
  </conditionalFormatting>
  <conditionalFormatting sqref="AE37:AH37">
    <cfRule type="expression" dxfId="4065" priority="333">
      <formula>$L19="Modified Weak rock"</formula>
    </cfRule>
  </conditionalFormatting>
  <conditionalFormatting sqref="AM11:AN14">
    <cfRule type="expression" dxfId="4064" priority="228">
      <formula>$L11="API sand"</formula>
    </cfRule>
  </conditionalFormatting>
  <conditionalFormatting sqref="AK11:AL14">
    <cfRule type="expression" dxfId="4063" priority="227">
      <formula>$M11="API sand"</formula>
    </cfRule>
  </conditionalFormatting>
  <conditionalFormatting sqref="AK11:AL14">
    <cfRule type="expression" dxfId="4062" priority="226">
      <formula>$M11="API clay"</formula>
    </cfRule>
  </conditionalFormatting>
  <conditionalFormatting sqref="AM11:AN14">
    <cfRule type="expression" dxfId="4061" priority="223">
      <formula>$L11="Stiff clay w/o free water"</formula>
    </cfRule>
    <cfRule type="expression" dxfId="4060" priority="225">
      <formula>$L11="API clay"</formula>
    </cfRule>
  </conditionalFormatting>
  <conditionalFormatting sqref="AM11:AN14">
    <cfRule type="expression" dxfId="4059" priority="224">
      <formula>$L11="Kirsch soft clay"</formula>
    </cfRule>
  </conditionalFormatting>
  <conditionalFormatting sqref="AM11:AN14">
    <cfRule type="expression" dxfId="4058" priority="222">
      <formula>$L11="Kirsch stiff clay"</formula>
    </cfRule>
  </conditionalFormatting>
  <conditionalFormatting sqref="AM11:AN14">
    <cfRule type="expression" dxfId="4057" priority="221">
      <formula>$L11="Kirsch sand"</formula>
    </cfRule>
  </conditionalFormatting>
  <conditionalFormatting sqref="AM11:AN14">
    <cfRule type="expression" dxfId="4056" priority="220">
      <formula>$L11="Modified Weak rock"</formula>
    </cfRule>
  </conditionalFormatting>
  <conditionalFormatting sqref="AM11:AN14">
    <cfRule type="expression" dxfId="4055" priority="219">
      <formula>$L11="Reese stiff clay"</formula>
    </cfRule>
  </conditionalFormatting>
  <conditionalFormatting sqref="AM11:AN14">
    <cfRule type="expression" dxfId="4054" priority="218">
      <formula>$L11="PISA clay"</formula>
    </cfRule>
  </conditionalFormatting>
  <conditionalFormatting sqref="AM11:AN14">
    <cfRule type="expression" dxfId="4053" priority="217">
      <formula>$L11="PISA sand"</formula>
    </cfRule>
  </conditionalFormatting>
  <conditionalFormatting sqref="N11:N14 Q11:Q14 S14:T14 W14:Y14">
    <cfRule type="expression" dxfId="4052" priority="216">
      <formula>$L11="API sand"</formula>
    </cfRule>
  </conditionalFormatting>
  <conditionalFormatting sqref="N11:N14">
    <cfRule type="expression" dxfId="4051" priority="215">
      <formula>$M11="API sand"</formula>
    </cfRule>
  </conditionalFormatting>
  <conditionalFormatting sqref="N11:N14">
    <cfRule type="expression" dxfId="4050" priority="214">
      <formula>$M11="API clay"</formula>
    </cfRule>
  </conditionalFormatting>
  <conditionalFormatting sqref="N11:P14">
    <cfRule type="expression" dxfId="4049" priority="211">
      <formula>$L11="Stiff clay w/o free water"</formula>
    </cfRule>
    <cfRule type="expression" dxfId="4048" priority="213">
      <formula>$L11="API clay"</formula>
    </cfRule>
  </conditionalFormatting>
  <conditionalFormatting sqref="N11:P14">
    <cfRule type="expression" dxfId="4047" priority="212">
      <formula>$L11="Kirsch soft clay"</formula>
    </cfRule>
  </conditionalFormatting>
  <conditionalFormatting sqref="N11:P14">
    <cfRule type="expression" dxfId="4046" priority="210">
      <formula>$L11="Kirsch stiff clay"</formula>
    </cfRule>
  </conditionalFormatting>
  <conditionalFormatting sqref="N11:N14 Q11:Q14 S14:T14 W14:Y14">
    <cfRule type="expression" dxfId="4045" priority="209">
      <formula>$L11="Kirsch sand"</formula>
    </cfRule>
  </conditionalFormatting>
  <conditionalFormatting sqref="N11:N14">
    <cfRule type="expression" dxfId="4044" priority="208">
      <formula>$L11="Modified Weak rock"</formula>
    </cfRule>
  </conditionalFormatting>
  <conditionalFormatting sqref="N11:P14">
    <cfRule type="expression" dxfId="4043" priority="207">
      <formula>$L11="Reese stiff clay"</formula>
    </cfRule>
  </conditionalFormatting>
  <conditionalFormatting sqref="N11:P14">
    <cfRule type="expression" dxfId="4042" priority="206">
      <formula>$L11="PISA clay"</formula>
    </cfRule>
  </conditionalFormatting>
  <conditionalFormatting sqref="N11:N14">
    <cfRule type="expression" dxfId="4041" priority="205">
      <formula>$L11="PISA sand"</formula>
    </cfRule>
  </conditionalFormatting>
  <conditionalFormatting sqref="R11:R14 S11:T13 W11:Y13">
    <cfRule type="expression" dxfId="4040" priority="204">
      <formula>$L11="API sand"</formula>
    </cfRule>
  </conditionalFormatting>
  <conditionalFormatting sqref="R11:R14 S11:T13 W11:Y13">
    <cfRule type="expression" dxfId="4039" priority="203">
      <formula>$L11="Kirsch sand"</formula>
    </cfRule>
  </conditionalFormatting>
  <conditionalFormatting sqref="AC11:AI14">
    <cfRule type="expression" dxfId="4038" priority="200">
      <formula>$L11="Stiff clay w/o free water"</formula>
    </cfRule>
    <cfRule type="expression" dxfId="4037" priority="202">
      <formula>$L11="API clay"</formula>
    </cfRule>
  </conditionalFormatting>
  <conditionalFormatting sqref="AC11:AI14">
    <cfRule type="expression" dxfId="4036" priority="201">
      <formula>$L11="Kirsch soft clay"</formula>
    </cfRule>
  </conditionalFormatting>
  <conditionalFormatting sqref="AC11:AI14">
    <cfRule type="expression" dxfId="4035" priority="199">
      <formula>$L11="Kirsch stiff clay"</formula>
    </cfRule>
  </conditionalFormatting>
  <conditionalFormatting sqref="AC11:AI14">
    <cfRule type="expression" dxfId="4034" priority="198">
      <formula>$L11="Reese stiff clay"</formula>
    </cfRule>
  </conditionalFormatting>
  <conditionalFormatting sqref="AC11:AI14">
    <cfRule type="expression" dxfId="4033" priority="197">
      <formula>$L11="PISA clay"</formula>
    </cfRule>
  </conditionalFormatting>
  <conditionalFormatting sqref="AA11:AA14">
    <cfRule type="expression" dxfId="4032" priority="194">
      <formula>$L11="Stiff clay w/o free water"</formula>
    </cfRule>
    <cfRule type="expression" dxfId="4031" priority="196">
      <formula>$L11="API clay"</formula>
    </cfRule>
  </conditionalFormatting>
  <conditionalFormatting sqref="AA11:AA14">
    <cfRule type="expression" dxfId="4030" priority="195">
      <formula>$L11="Kirsch soft clay"</formula>
    </cfRule>
  </conditionalFormatting>
  <conditionalFormatting sqref="AA11:AA14">
    <cfRule type="expression" dxfId="4029" priority="193">
      <formula>$L11="Kirsch stiff clay"</formula>
    </cfRule>
  </conditionalFormatting>
  <conditionalFormatting sqref="AA11:AA14">
    <cfRule type="expression" dxfId="4028" priority="192">
      <formula>$L11="Reese stiff clay"</formula>
    </cfRule>
  </conditionalFormatting>
  <conditionalFormatting sqref="AA11:AA14">
    <cfRule type="expression" dxfId="4027" priority="191">
      <formula>$L11="PISA clay"</formula>
    </cfRule>
  </conditionalFormatting>
  <conditionalFormatting sqref="AM15:AN15">
    <cfRule type="expression" dxfId="4026" priority="190">
      <formula>$L15="API sand"</formula>
    </cfRule>
  </conditionalFormatting>
  <conditionalFormatting sqref="AK15:AL15">
    <cfRule type="expression" dxfId="4025" priority="189">
      <formula>$M15="API sand"</formula>
    </cfRule>
  </conditionalFormatting>
  <conditionalFormatting sqref="AK15:AL15">
    <cfRule type="expression" dxfId="4024" priority="188">
      <formula>$M15="API clay"</formula>
    </cfRule>
  </conditionalFormatting>
  <conditionalFormatting sqref="AM15:AN15">
    <cfRule type="expression" dxfId="4023" priority="185">
      <formula>$L15="Stiff clay w/o free water"</formula>
    </cfRule>
    <cfRule type="expression" dxfId="4022" priority="187">
      <formula>$L15="API clay"</formula>
    </cfRule>
  </conditionalFormatting>
  <conditionalFormatting sqref="AM15:AN15">
    <cfRule type="expression" dxfId="4021" priority="186">
      <formula>$L15="Kirsch soft clay"</formula>
    </cfRule>
  </conditionalFormatting>
  <conditionalFormatting sqref="AM15:AN15">
    <cfRule type="expression" dxfId="4020" priority="184">
      <formula>$L15="Kirsch stiff clay"</formula>
    </cfRule>
  </conditionalFormatting>
  <conditionalFormatting sqref="AM15:AN15">
    <cfRule type="expression" dxfId="4019" priority="183">
      <formula>$L15="Kirsch sand"</formula>
    </cfRule>
  </conditionalFormatting>
  <conditionalFormatting sqref="AM15:AN15">
    <cfRule type="expression" dxfId="4018" priority="182">
      <formula>$L15="Modified Weak rock"</formula>
    </cfRule>
  </conditionalFormatting>
  <conditionalFormatting sqref="AM15:AN15">
    <cfRule type="expression" dxfId="4017" priority="181">
      <formula>$L15="Reese stiff clay"</formula>
    </cfRule>
  </conditionalFormatting>
  <conditionalFormatting sqref="AM15:AN15">
    <cfRule type="expression" dxfId="4016" priority="180">
      <formula>$L15="PISA clay"</formula>
    </cfRule>
  </conditionalFormatting>
  <conditionalFormatting sqref="AM15:AN15">
    <cfRule type="expression" dxfId="4015" priority="179">
      <formula>$L15="PISA sand"</formula>
    </cfRule>
  </conditionalFormatting>
  <conditionalFormatting sqref="N15 Q15 S15:T15 W15 Y15">
    <cfRule type="expression" dxfId="4014" priority="178">
      <formula>$L15="API sand"</formula>
    </cfRule>
  </conditionalFormatting>
  <conditionalFormatting sqref="N15">
    <cfRule type="expression" dxfId="4013" priority="177">
      <formula>$M15="API sand"</formula>
    </cfRule>
  </conditionalFormatting>
  <conditionalFormatting sqref="N15">
    <cfRule type="expression" dxfId="4012" priority="176">
      <formula>$M15="API clay"</formula>
    </cfRule>
  </conditionalFormatting>
  <conditionalFormatting sqref="N15:P15">
    <cfRule type="expression" dxfId="4011" priority="173">
      <formula>$L15="Stiff clay w/o free water"</formula>
    </cfRule>
    <cfRule type="expression" dxfId="4010" priority="175">
      <formula>$L15="API clay"</formula>
    </cfRule>
  </conditionalFormatting>
  <conditionalFormatting sqref="N15:P15">
    <cfRule type="expression" dxfId="4009" priority="174">
      <formula>$L15="Kirsch soft clay"</formula>
    </cfRule>
  </conditionalFormatting>
  <conditionalFormatting sqref="N15:P15">
    <cfRule type="expression" dxfId="4008" priority="172">
      <formula>$L15="Kirsch stiff clay"</formula>
    </cfRule>
  </conditionalFormatting>
  <conditionalFormatting sqref="N15 Q15 S15:T15 W15 Y15">
    <cfRule type="expression" dxfId="4007" priority="171">
      <formula>$L15="Kirsch sand"</formula>
    </cfRule>
  </conditionalFormatting>
  <conditionalFormatting sqref="N15">
    <cfRule type="expression" dxfId="4006" priority="170">
      <formula>$L15="Modified Weak rock"</formula>
    </cfRule>
  </conditionalFormatting>
  <conditionalFormatting sqref="N15:P15">
    <cfRule type="expression" dxfId="4005" priority="169">
      <formula>$L15="Reese stiff clay"</formula>
    </cfRule>
  </conditionalFormatting>
  <conditionalFormatting sqref="N15:P15">
    <cfRule type="expression" dxfId="4004" priority="168">
      <formula>$L15="PISA clay"</formula>
    </cfRule>
  </conditionalFormatting>
  <conditionalFormatting sqref="N15">
    <cfRule type="expression" dxfId="4003" priority="167">
      <formula>$L15="PISA sand"</formula>
    </cfRule>
  </conditionalFormatting>
  <conditionalFormatting sqref="R15">
    <cfRule type="expression" dxfId="4002" priority="166">
      <formula>$L15="API sand"</formula>
    </cfRule>
  </conditionalFormatting>
  <conditionalFormatting sqref="R15">
    <cfRule type="expression" dxfId="4001" priority="165">
      <formula>$L15="Kirsch sand"</formula>
    </cfRule>
  </conditionalFormatting>
  <conditionalFormatting sqref="AD15:AI15">
    <cfRule type="expression" dxfId="4000" priority="162">
      <formula>$L15="Stiff clay w/o free water"</formula>
    </cfRule>
    <cfRule type="expression" dxfId="3999" priority="164">
      <formula>$L15="API clay"</formula>
    </cfRule>
  </conditionalFormatting>
  <conditionalFormatting sqref="AD15:AI15">
    <cfRule type="expression" dxfId="3998" priority="163">
      <formula>$L15="Kirsch soft clay"</formula>
    </cfRule>
  </conditionalFormatting>
  <conditionalFormatting sqref="AD15:AI15">
    <cfRule type="expression" dxfId="3997" priority="161">
      <formula>$L15="Kirsch stiff clay"</formula>
    </cfRule>
  </conditionalFormatting>
  <conditionalFormatting sqref="AD15:AI15">
    <cfRule type="expression" dxfId="3996" priority="160">
      <formula>$L15="Reese stiff clay"</formula>
    </cfRule>
  </conditionalFormatting>
  <conditionalFormatting sqref="AD15:AI15">
    <cfRule type="expression" dxfId="3995" priority="159">
      <formula>$L15="PISA clay"</formula>
    </cfRule>
  </conditionalFormatting>
  <conditionalFormatting sqref="AA15">
    <cfRule type="expression" dxfId="3994" priority="156">
      <formula>$L15="Stiff clay w/o free water"</formula>
    </cfRule>
    <cfRule type="expression" dxfId="3993" priority="158">
      <formula>$L15="API clay"</formula>
    </cfRule>
  </conditionalFormatting>
  <conditionalFormatting sqref="AA15">
    <cfRule type="expression" dxfId="3992" priority="157">
      <formula>$L15="Kirsch soft clay"</formula>
    </cfRule>
  </conditionalFormatting>
  <conditionalFormatting sqref="AA15">
    <cfRule type="expression" dxfId="3991" priority="155">
      <formula>$L15="Kirsch stiff clay"</formula>
    </cfRule>
  </conditionalFormatting>
  <conditionalFormatting sqref="AA15">
    <cfRule type="expression" dxfId="3990" priority="154">
      <formula>$L15="Reese stiff clay"</formula>
    </cfRule>
  </conditionalFormatting>
  <conditionalFormatting sqref="AA15">
    <cfRule type="expression" dxfId="3989" priority="153">
      <formula>$L15="PISA clay"</formula>
    </cfRule>
  </conditionalFormatting>
  <conditionalFormatting sqref="AC15">
    <cfRule type="expression" dxfId="3988" priority="150">
      <formula>$L15="Stiff clay w/o free water"</formula>
    </cfRule>
    <cfRule type="expression" dxfId="3987" priority="152">
      <formula>$L15="API clay"</formula>
    </cfRule>
  </conditionalFormatting>
  <conditionalFormatting sqref="AC15">
    <cfRule type="expression" dxfId="3986" priority="151">
      <formula>$L15="Kirsch soft clay"</formula>
    </cfRule>
  </conditionalFormatting>
  <conditionalFormatting sqref="AC15">
    <cfRule type="expression" dxfId="3985" priority="149">
      <formula>$L15="Kirsch stiff clay"</formula>
    </cfRule>
  </conditionalFormatting>
  <conditionalFormatting sqref="AC15">
    <cfRule type="expression" dxfId="3984" priority="148">
      <formula>$L15="Reese stiff clay"</formula>
    </cfRule>
  </conditionalFormatting>
  <conditionalFormatting sqref="AC15">
    <cfRule type="expression" dxfId="3983" priority="147">
      <formula>$L15="PISA clay"</formula>
    </cfRule>
  </conditionalFormatting>
  <conditionalFormatting sqref="X15">
    <cfRule type="expression" dxfId="3982" priority="146">
      <formula>$L15="API sand"</formula>
    </cfRule>
  </conditionalFormatting>
  <conditionalFormatting sqref="X15">
    <cfRule type="expression" dxfId="3981" priority="145">
      <formula>$L15="Kirsch sand"</formula>
    </cfRule>
  </conditionalFormatting>
  <conditionalFormatting sqref="Z11:Z15">
    <cfRule type="expression" dxfId="3980" priority="144">
      <formula>$L11="API sand"</formula>
    </cfRule>
  </conditionalFormatting>
  <conditionalFormatting sqref="Z11:Z15">
    <cfRule type="expression" dxfId="3979" priority="143">
      <formula>$L11="Kirsch sand"</formula>
    </cfRule>
  </conditionalFormatting>
  <conditionalFormatting sqref="AB11:AB15">
    <cfRule type="expression" dxfId="3978" priority="142">
      <formula>$L11="API sand"</formula>
    </cfRule>
  </conditionalFormatting>
  <conditionalFormatting sqref="AB11:AB15">
    <cfRule type="expression" dxfId="3977" priority="141">
      <formula>$L11="Kirsch sand"</formula>
    </cfRule>
  </conditionalFormatting>
  <conditionalFormatting sqref="AJ11:AJ15">
    <cfRule type="expression" dxfId="3976" priority="140">
      <formula>$L11="API sand"</formula>
    </cfRule>
  </conditionalFormatting>
  <conditionalFormatting sqref="AJ11:AJ15">
    <cfRule type="expression" dxfId="3975" priority="139">
      <formula>$L11="Kirsch sand"</formula>
    </cfRule>
  </conditionalFormatting>
  <conditionalFormatting sqref="AM16:AN16">
    <cfRule type="expression" dxfId="3974" priority="138">
      <formula>$L16="API sand"</formula>
    </cfRule>
  </conditionalFormatting>
  <conditionalFormatting sqref="AK16:AL16">
    <cfRule type="expression" dxfId="3973" priority="137">
      <formula>$M16="API sand"</formula>
    </cfRule>
  </conditionalFormatting>
  <conditionalFormatting sqref="AK16:AL16">
    <cfRule type="expression" dxfId="3972" priority="136">
      <formula>$M16="API clay"</formula>
    </cfRule>
  </conditionalFormatting>
  <conditionalFormatting sqref="AM16:AN16">
    <cfRule type="expression" dxfId="3971" priority="133">
      <formula>$L16="Stiff clay w/o free water"</formula>
    </cfRule>
    <cfRule type="expression" dxfId="3970" priority="135">
      <formula>$L16="API clay"</formula>
    </cfRule>
  </conditionalFormatting>
  <conditionalFormatting sqref="AM16:AN16">
    <cfRule type="expression" dxfId="3969" priority="134">
      <formula>$L16="Kirsch soft clay"</formula>
    </cfRule>
  </conditionalFormatting>
  <conditionalFormatting sqref="AM16:AN16">
    <cfRule type="expression" dxfId="3968" priority="132">
      <formula>$L16="Kirsch stiff clay"</formula>
    </cfRule>
  </conditionalFormatting>
  <conditionalFormatting sqref="AM16:AN16">
    <cfRule type="expression" dxfId="3967" priority="131">
      <formula>$L16="Kirsch sand"</formula>
    </cfRule>
  </conditionalFormatting>
  <conditionalFormatting sqref="AM16:AN16">
    <cfRule type="expression" dxfId="3966" priority="130">
      <formula>$L16="Modified Weak rock"</formula>
    </cfRule>
  </conditionalFormatting>
  <conditionalFormatting sqref="AM16:AN16">
    <cfRule type="expression" dxfId="3965" priority="129">
      <formula>$L16="Reese stiff clay"</formula>
    </cfRule>
  </conditionalFormatting>
  <conditionalFormatting sqref="AM16:AN16">
    <cfRule type="expression" dxfId="3964" priority="128">
      <formula>$L16="PISA clay"</formula>
    </cfRule>
  </conditionalFormatting>
  <conditionalFormatting sqref="AM16:AN16">
    <cfRule type="expression" dxfId="3963" priority="127">
      <formula>$L16="PISA sand"</formula>
    </cfRule>
  </conditionalFormatting>
  <conditionalFormatting sqref="N16 Q16 S16:T16 W16:Y16">
    <cfRule type="expression" dxfId="3962" priority="126">
      <formula>$L16="API sand"</formula>
    </cfRule>
  </conditionalFormatting>
  <conditionalFormatting sqref="N16">
    <cfRule type="expression" dxfId="3961" priority="125">
      <formula>$M16="API sand"</formula>
    </cfRule>
  </conditionalFormatting>
  <conditionalFormatting sqref="N16">
    <cfRule type="expression" dxfId="3960" priority="124">
      <formula>$M16="API clay"</formula>
    </cfRule>
  </conditionalFormatting>
  <conditionalFormatting sqref="N16:P16">
    <cfRule type="expression" dxfId="3959" priority="121">
      <formula>$L16="Stiff clay w/o free water"</formula>
    </cfRule>
    <cfRule type="expression" dxfId="3958" priority="123">
      <formula>$L16="API clay"</formula>
    </cfRule>
  </conditionalFormatting>
  <conditionalFormatting sqref="N16:P16">
    <cfRule type="expression" dxfId="3957" priority="122">
      <formula>$L16="Kirsch soft clay"</formula>
    </cfRule>
  </conditionalFormatting>
  <conditionalFormatting sqref="N16:P16">
    <cfRule type="expression" dxfId="3956" priority="120">
      <formula>$L16="Kirsch stiff clay"</formula>
    </cfRule>
  </conditionalFormatting>
  <conditionalFormatting sqref="N16 Q16 S16:T16 W16:Y16">
    <cfRule type="expression" dxfId="3955" priority="119">
      <formula>$L16="Kirsch sand"</formula>
    </cfRule>
  </conditionalFormatting>
  <conditionalFormatting sqref="N16">
    <cfRule type="expression" dxfId="3954" priority="118">
      <formula>$L16="Modified Weak rock"</formula>
    </cfRule>
  </conditionalFormatting>
  <conditionalFormatting sqref="N16:P16">
    <cfRule type="expression" dxfId="3953" priority="117">
      <formula>$L16="Reese stiff clay"</formula>
    </cfRule>
  </conditionalFormatting>
  <conditionalFormatting sqref="N16:P16">
    <cfRule type="expression" dxfId="3952" priority="116">
      <formula>$L16="PISA clay"</formula>
    </cfRule>
  </conditionalFormatting>
  <conditionalFormatting sqref="N16">
    <cfRule type="expression" dxfId="3951" priority="115">
      <formula>$L16="PISA sand"</formula>
    </cfRule>
  </conditionalFormatting>
  <conditionalFormatting sqref="R16">
    <cfRule type="expression" dxfId="3950" priority="114">
      <formula>$L16="API sand"</formula>
    </cfRule>
  </conditionalFormatting>
  <conditionalFormatting sqref="R16">
    <cfRule type="expression" dxfId="3949" priority="113">
      <formula>$L16="Kirsch sand"</formula>
    </cfRule>
  </conditionalFormatting>
  <conditionalFormatting sqref="AC16:AI16">
    <cfRule type="expression" dxfId="3948" priority="110">
      <formula>$L16="Stiff clay w/o free water"</formula>
    </cfRule>
    <cfRule type="expression" dxfId="3947" priority="112">
      <formula>$L16="API clay"</formula>
    </cfRule>
  </conditionalFormatting>
  <conditionalFormatting sqref="AC16:AI16">
    <cfRule type="expression" dxfId="3946" priority="111">
      <formula>$L16="Kirsch soft clay"</formula>
    </cfRule>
  </conditionalFormatting>
  <conditionalFormatting sqref="AC16:AI16">
    <cfRule type="expression" dxfId="3945" priority="109">
      <formula>$L16="Kirsch stiff clay"</formula>
    </cfRule>
  </conditionalFormatting>
  <conditionalFormatting sqref="AC16:AI16">
    <cfRule type="expression" dxfId="3944" priority="108">
      <formula>$L16="Reese stiff clay"</formula>
    </cfRule>
  </conditionalFormatting>
  <conditionalFormatting sqref="AC16:AI16">
    <cfRule type="expression" dxfId="3943" priority="107">
      <formula>$L16="PISA clay"</formula>
    </cfRule>
  </conditionalFormatting>
  <conditionalFormatting sqref="AA16">
    <cfRule type="expression" dxfId="3942" priority="104">
      <formula>$L16="Stiff clay w/o free water"</formula>
    </cfRule>
    <cfRule type="expression" dxfId="3941" priority="106">
      <formula>$L16="API clay"</formula>
    </cfRule>
  </conditionalFormatting>
  <conditionalFormatting sqref="AA16">
    <cfRule type="expression" dxfId="3940" priority="105">
      <formula>$L16="Kirsch soft clay"</formula>
    </cfRule>
  </conditionalFormatting>
  <conditionalFormatting sqref="AA16">
    <cfRule type="expression" dxfId="3939" priority="103">
      <formula>$L16="Kirsch stiff clay"</formula>
    </cfRule>
  </conditionalFormatting>
  <conditionalFormatting sqref="AA16">
    <cfRule type="expression" dxfId="3938" priority="102">
      <formula>$L16="Reese stiff clay"</formula>
    </cfRule>
  </conditionalFormatting>
  <conditionalFormatting sqref="AA16">
    <cfRule type="expression" dxfId="3937" priority="101">
      <formula>$L16="PISA clay"</formula>
    </cfRule>
  </conditionalFormatting>
  <conditionalFormatting sqref="AM17:AN17">
    <cfRule type="expression" dxfId="3936" priority="100">
      <formula>$L17="API sand"</formula>
    </cfRule>
  </conditionalFormatting>
  <conditionalFormatting sqref="AK17:AL17">
    <cfRule type="expression" dxfId="3935" priority="99">
      <formula>$M17="API sand"</formula>
    </cfRule>
  </conditionalFormatting>
  <conditionalFormatting sqref="AK17:AL17">
    <cfRule type="expression" dxfId="3934" priority="98">
      <formula>$M17="API clay"</formula>
    </cfRule>
  </conditionalFormatting>
  <conditionalFormatting sqref="AM17:AN17">
    <cfRule type="expression" dxfId="3933" priority="95">
      <formula>$L17="Stiff clay w/o free water"</formula>
    </cfRule>
    <cfRule type="expression" dxfId="3932" priority="97">
      <formula>$L17="API clay"</formula>
    </cfRule>
  </conditionalFormatting>
  <conditionalFormatting sqref="AM17:AN17">
    <cfRule type="expression" dxfId="3931" priority="96">
      <formula>$L17="Kirsch soft clay"</formula>
    </cfRule>
  </conditionalFormatting>
  <conditionalFormatting sqref="AM17:AN17">
    <cfRule type="expression" dxfId="3930" priority="94">
      <formula>$L17="Kirsch stiff clay"</formula>
    </cfRule>
  </conditionalFormatting>
  <conditionalFormatting sqref="AM17:AN17">
    <cfRule type="expression" dxfId="3929" priority="93">
      <formula>$L17="Kirsch sand"</formula>
    </cfRule>
  </conditionalFormatting>
  <conditionalFormatting sqref="AM17:AN17">
    <cfRule type="expression" dxfId="3928" priority="92">
      <formula>$L17="Modified Weak rock"</formula>
    </cfRule>
  </conditionalFormatting>
  <conditionalFormatting sqref="AM17:AN17">
    <cfRule type="expression" dxfId="3927" priority="91">
      <formula>$L17="Reese stiff clay"</formula>
    </cfRule>
  </conditionalFormatting>
  <conditionalFormatting sqref="AM17:AN17">
    <cfRule type="expression" dxfId="3926" priority="90">
      <formula>$L17="PISA clay"</formula>
    </cfRule>
  </conditionalFormatting>
  <conditionalFormatting sqref="AM17:AN17">
    <cfRule type="expression" dxfId="3925" priority="89">
      <formula>$L17="PISA sand"</formula>
    </cfRule>
  </conditionalFormatting>
  <conditionalFormatting sqref="N17 Q17 S17:T17 W17 Y17">
    <cfRule type="expression" dxfId="3924" priority="88">
      <formula>$L17="API sand"</formula>
    </cfRule>
  </conditionalFormatting>
  <conditionalFormatting sqref="N17">
    <cfRule type="expression" dxfId="3923" priority="87">
      <formula>$M17="API sand"</formula>
    </cfRule>
  </conditionalFormatting>
  <conditionalFormatting sqref="N17">
    <cfRule type="expression" dxfId="3922" priority="86">
      <formula>$M17="API clay"</formula>
    </cfRule>
  </conditionalFormatting>
  <conditionalFormatting sqref="N17:P17">
    <cfRule type="expression" dxfId="3921" priority="83">
      <formula>$L17="Stiff clay w/o free water"</formula>
    </cfRule>
    <cfRule type="expression" dxfId="3920" priority="85">
      <formula>$L17="API clay"</formula>
    </cfRule>
  </conditionalFormatting>
  <conditionalFormatting sqref="N17:P17">
    <cfRule type="expression" dxfId="3919" priority="84">
      <formula>$L17="Kirsch soft clay"</formula>
    </cfRule>
  </conditionalFormatting>
  <conditionalFormatting sqref="N17:P17">
    <cfRule type="expression" dxfId="3918" priority="82">
      <formula>$L17="Kirsch stiff clay"</formula>
    </cfRule>
  </conditionalFormatting>
  <conditionalFormatting sqref="N17 Q17 S17:T17 W17 Y17">
    <cfRule type="expression" dxfId="3917" priority="81">
      <formula>$L17="Kirsch sand"</formula>
    </cfRule>
  </conditionalFormatting>
  <conditionalFormatting sqref="N17">
    <cfRule type="expression" dxfId="3916" priority="80">
      <formula>$L17="Modified Weak rock"</formula>
    </cfRule>
  </conditionalFormatting>
  <conditionalFormatting sqref="N17:P17">
    <cfRule type="expression" dxfId="3915" priority="79">
      <formula>$L17="Reese stiff clay"</formula>
    </cfRule>
  </conditionalFormatting>
  <conditionalFormatting sqref="N17:P17">
    <cfRule type="expression" dxfId="3914" priority="78">
      <formula>$L17="PISA clay"</formula>
    </cfRule>
  </conditionalFormatting>
  <conditionalFormatting sqref="N17">
    <cfRule type="expression" dxfId="3913" priority="77">
      <formula>$L17="PISA sand"</formula>
    </cfRule>
  </conditionalFormatting>
  <conditionalFormatting sqref="R17">
    <cfRule type="expression" dxfId="3912" priority="76">
      <formula>$L17="API sand"</formula>
    </cfRule>
  </conditionalFormatting>
  <conditionalFormatting sqref="R17">
    <cfRule type="expression" dxfId="3911" priority="75">
      <formula>$L17="Kirsch sand"</formula>
    </cfRule>
  </conditionalFormatting>
  <conditionalFormatting sqref="AD17:AI17">
    <cfRule type="expression" dxfId="3910" priority="72">
      <formula>$L17="Stiff clay w/o free water"</formula>
    </cfRule>
    <cfRule type="expression" dxfId="3909" priority="74">
      <formula>$L17="API clay"</formula>
    </cfRule>
  </conditionalFormatting>
  <conditionalFormatting sqref="AD17:AI17">
    <cfRule type="expression" dxfId="3908" priority="73">
      <formula>$L17="Kirsch soft clay"</formula>
    </cfRule>
  </conditionalFormatting>
  <conditionalFormatting sqref="AD17:AI17">
    <cfRule type="expression" dxfId="3907" priority="71">
      <formula>$L17="Kirsch stiff clay"</formula>
    </cfRule>
  </conditionalFormatting>
  <conditionalFormatting sqref="AD17:AI17">
    <cfRule type="expression" dxfId="3906" priority="70">
      <formula>$L17="Reese stiff clay"</formula>
    </cfRule>
  </conditionalFormatting>
  <conditionalFormatting sqref="AD17:AI17">
    <cfRule type="expression" dxfId="3905" priority="69">
      <formula>$L17="PISA clay"</formula>
    </cfRule>
  </conditionalFormatting>
  <conditionalFormatting sqref="AA17">
    <cfRule type="expression" dxfId="3904" priority="66">
      <formula>$L17="Stiff clay w/o free water"</formula>
    </cfRule>
    <cfRule type="expression" dxfId="3903" priority="68">
      <formula>$L17="API clay"</formula>
    </cfRule>
  </conditionalFormatting>
  <conditionalFormatting sqref="AA17">
    <cfRule type="expression" dxfId="3902" priority="67">
      <formula>$L17="Kirsch soft clay"</formula>
    </cfRule>
  </conditionalFormatting>
  <conditionalFormatting sqref="AA17">
    <cfRule type="expression" dxfId="3901" priority="65">
      <formula>$L17="Kirsch stiff clay"</formula>
    </cfRule>
  </conditionalFormatting>
  <conditionalFormatting sqref="AA17">
    <cfRule type="expression" dxfId="3900" priority="64">
      <formula>$L17="Reese stiff clay"</formula>
    </cfRule>
  </conditionalFormatting>
  <conditionalFormatting sqref="AA17">
    <cfRule type="expression" dxfId="3899" priority="63">
      <formula>$L17="PISA clay"</formula>
    </cfRule>
  </conditionalFormatting>
  <conditionalFormatting sqref="AC17">
    <cfRule type="expression" dxfId="3898" priority="60">
      <formula>$L17="Stiff clay w/o free water"</formula>
    </cfRule>
    <cfRule type="expression" dxfId="3897" priority="62">
      <formula>$L17="API clay"</formula>
    </cfRule>
  </conditionalFormatting>
  <conditionalFormatting sqref="AC17">
    <cfRule type="expression" dxfId="3896" priority="61">
      <formula>$L17="Kirsch soft clay"</formula>
    </cfRule>
  </conditionalFormatting>
  <conditionalFormatting sqref="AC17">
    <cfRule type="expression" dxfId="3895" priority="59">
      <formula>$L17="Kirsch stiff clay"</formula>
    </cfRule>
  </conditionalFormatting>
  <conditionalFormatting sqref="AC17">
    <cfRule type="expression" dxfId="3894" priority="58">
      <formula>$L17="Reese stiff clay"</formula>
    </cfRule>
  </conditionalFormatting>
  <conditionalFormatting sqref="AC17">
    <cfRule type="expression" dxfId="3893" priority="57">
      <formula>$L17="PISA clay"</formula>
    </cfRule>
  </conditionalFormatting>
  <conditionalFormatting sqref="X17">
    <cfRule type="expression" dxfId="3892" priority="56">
      <formula>$L17="API sand"</formula>
    </cfRule>
  </conditionalFormatting>
  <conditionalFormatting sqref="X17">
    <cfRule type="expression" dxfId="3891" priority="55">
      <formula>$L17="Kirsch sand"</formula>
    </cfRule>
  </conditionalFormatting>
  <conditionalFormatting sqref="Z16:Z17">
    <cfRule type="expression" dxfId="3890" priority="54">
      <formula>$L16="API sand"</formula>
    </cfRule>
  </conditionalFormatting>
  <conditionalFormatting sqref="Z16:Z17">
    <cfRule type="expression" dxfId="3889" priority="53">
      <formula>$L16="Kirsch sand"</formula>
    </cfRule>
  </conditionalFormatting>
  <conditionalFormatting sqref="AB16:AB17">
    <cfRule type="expression" dxfId="3888" priority="52">
      <formula>$L16="API sand"</formula>
    </cfRule>
  </conditionalFormatting>
  <conditionalFormatting sqref="AB16:AB17">
    <cfRule type="expression" dxfId="3887" priority="51">
      <formula>$L16="Kirsch sand"</formula>
    </cfRule>
  </conditionalFormatting>
  <conditionalFormatting sqref="AJ16:AJ17">
    <cfRule type="expression" dxfId="3886" priority="50">
      <formula>$L16="API sand"</formula>
    </cfRule>
  </conditionalFormatting>
  <conditionalFormatting sqref="AJ16:AJ17">
    <cfRule type="expression" dxfId="3885" priority="49">
      <formula>$L16="Kirsch sand"</formula>
    </cfRule>
  </conditionalFormatting>
  <conditionalFormatting sqref="U6:V9">
    <cfRule type="expression" dxfId="3884" priority="46">
      <formula>$L6="Stiff clay w/o free water"</formula>
    </cfRule>
    <cfRule type="expression" dxfId="3883" priority="48">
      <formula>$L6="API clay"</formula>
    </cfRule>
  </conditionalFormatting>
  <conditionalFormatting sqref="U6:V9">
    <cfRule type="expression" dxfId="3882" priority="47">
      <formula>$L6="Kirsch soft clay"</formula>
    </cfRule>
  </conditionalFormatting>
  <conditionalFormatting sqref="U6:V9">
    <cfRule type="expression" dxfId="3881" priority="45">
      <formula>$L6="Kirsch stiff clay"</formula>
    </cfRule>
  </conditionalFormatting>
  <conditionalFormatting sqref="U6:V9">
    <cfRule type="expression" dxfId="3880" priority="44">
      <formula>$L6="Reese stiff clay"</formula>
    </cfRule>
  </conditionalFormatting>
  <conditionalFormatting sqref="U6:V9">
    <cfRule type="expression" dxfId="3879" priority="43">
      <formula>$L6="PISA clay"</formula>
    </cfRule>
  </conditionalFormatting>
  <conditionalFormatting sqref="U10:V10">
    <cfRule type="expression" dxfId="3878" priority="40">
      <formula>$L10="Stiff clay w/o free water"</formula>
    </cfRule>
    <cfRule type="expression" dxfId="3877" priority="42">
      <formula>$L10="API clay"</formula>
    </cfRule>
  </conditionalFormatting>
  <conditionalFormatting sqref="U10:V10">
    <cfRule type="expression" dxfId="3876" priority="41">
      <formula>$L10="Kirsch soft clay"</formula>
    </cfRule>
  </conditionalFormatting>
  <conditionalFormatting sqref="U10:V10">
    <cfRule type="expression" dxfId="3875" priority="39">
      <formula>$L10="Kirsch stiff clay"</formula>
    </cfRule>
  </conditionalFormatting>
  <conditionalFormatting sqref="U10:V10">
    <cfRule type="expression" dxfId="3874" priority="38">
      <formula>$L10="Reese stiff clay"</formula>
    </cfRule>
  </conditionalFormatting>
  <conditionalFormatting sqref="U10:V10">
    <cfRule type="expression" dxfId="3873" priority="37">
      <formula>$L10="PISA clay"</formula>
    </cfRule>
  </conditionalFormatting>
  <conditionalFormatting sqref="U11:V14">
    <cfRule type="expression" dxfId="3872" priority="34">
      <formula>$L11="Stiff clay w/o free water"</formula>
    </cfRule>
    <cfRule type="expression" dxfId="3871" priority="36">
      <formula>$L11="API clay"</formula>
    </cfRule>
  </conditionalFormatting>
  <conditionalFormatting sqref="U11:V14">
    <cfRule type="expression" dxfId="3870" priority="35">
      <formula>$L11="Kirsch soft clay"</formula>
    </cfRule>
  </conditionalFormatting>
  <conditionalFormatting sqref="U11:V14">
    <cfRule type="expression" dxfId="3869" priority="33">
      <formula>$L11="Kirsch stiff clay"</formula>
    </cfRule>
  </conditionalFormatting>
  <conditionalFormatting sqref="U11:V14">
    <cfRule type="expression" dxfId="3868" priority="32">
      <formula>$L11="Reese stiff clay"</formula>
    </cfRule>
  </conditionalFormatting>
  <conditionalFormatting sqref="U11:V14">
    <cfRule type="expression" dxfId="3867" priority="31">
      <formula>$L11="PISA clay"</formula>
    </cfRule>
  </conditionalFormatting>
  <conditionalFormatting sqref="U15:V15">
    <cfRule type="expression" dxfId="3866" priority="28">
      <formula>$L15="Stiff clay w/o free water"</formula>
    </cfRule>
    <cfRule type="expression" dxfId="3865" priority="30">
      <formula>$L15="API clay"</formula>
    </cfRule>
  </conditionalFormatting>
  <conditionalFormatting sqref="U15:V15">
    <cfRule type="expression" dxfId="3864" priority="29">
      <formula>$L15="Kirsch soft clay"</formula>
    </cfRule>
  </conditionalFormatting>
  <conditionalFormatting sqref="U15:V15">
    <cfRule type="expression" dxfId="3863" priority="27">
      <formula>$L15="Kirsch stiff clay"</formula>
    </cfRule>
  </conditionalFormatting>
  <conditionalFormatting sqref="U15:V15">
    <cfRule type="expression" dxfId="3862" priority="26">
      <formula>$L15="Reese stiff clay"</formula>
    </cfRule>
  </conditionalFormatting>
  <conditionalFormatting sqref="U15:V15">
    <cfRule type="expression" dxfId="3861" priority="25">
      <formula>$L15="PISA clay"</formula>
    </cfRule>
  </conditionalFormatting>
  <conditionalFormatting sqref="U16:V16">
    <cfRule type="expression" dxfId="3860" priority="22">
      <formula>$L16="Stiff clay w/o free water"</formula>
    </cfRule>
    <cfRule type="expression" dxfId="3859" priority="24">
      <formula>$L16="API clay"</formula>
    </cfRule>
  </conditionalFormatting>
  <conditionalFormatting sqref="U16:V16">
    <cfRule type="expression" dxfId="3858" priority="23">
      <formula>$L16="Kirsch soft clay"</formula>
    </cfRule>
  </conditionalFormatting>
  <conditionalFormatting sqref="U16:V16">
    <cfRule type="expression" dxfId="3857" priority="21">
      <formula>$L16="Kirsch stiff clay"</formula>
    </cfRule>
  </conditionalFormatting>
  <conditionalFormatting sqref="U16:V16">
    <cfRule type="expression" dxfId="3856" priority="20">
      <formula>$L16="Reese stiff clay"</formula>
    </cfRule>
  </conditionalFormatting>
  <conditionalFormatting sqref="U16:V16">
    <cfRule type="expression" dxfId="3855" priority="19">
      <formula>$L16="PISA clay"</formula>
    </cfRule>
  </conditionalFormatting>
  <conditionalFormatting sqref="U17:V17">
    <cfRule type="expression" dxfId="3854" priority="16">
      <formula>$L17="Stiff clay w/o free water"</formula>
    </cfRule>
    <cfRule type="expression" dxfId="3853" priority="18">
      <formula>$L17="API clay"</formula>
    </cfRule>
  </conditionalFormatting>
  <conditionalFormatting sqref="U17:V17">
    <cfRule type="expression" dxfId="3852" priority="17">
      <formula>$L17="Kirsch soft clay"</formula>
    </cfRule>
  </conditionalFormatting>
  <conditionalFormatting sqref="U17:V17">
    <cfRule type="expression" dxfId="3851" priority="15">
      <formula>$L17="Kirsch stiff clay"</formula>
    </cfRule>
  </conditionalFormatting>
  <conditionalFormatting sqref="U17:V17">
    <cfRule type="expression" dxfId="3850" priority="14">
      <formula>$L17="Reese stiff clay"</formula>
    </cfRule>
  </conditionalFormatting>
  <conditionalFormatting sqref="U17:V17">
    <cfRule type="expression" dxfId="3849" priority="13">
      <formula>$L17="PISA clay"</formula>
    </cfRule>
  </conditionalFormatting>
  <conditionalFormatting sqref="AO6:AO9">
    <cfRule type="expression" dxfId="3848" priority="12">
      <formula>$L6="API sand"</formula>
    </cfRule>
  </conditionalFormatting>
  <conditionalFormatting sqref="AO6:AO9">
    <cfRule type="expression" dxfId="3847" priority="11">
      <formula>$L6="Kirsch sand"</formula>
    </cfRule>
  </conditionalFormatting>
  <conditionalFormatting sqref="AO10">
    <cfRule type="expression" dxfId="3846" priority="10">
      <formula>$L10="API sand"</formula>
    </cfRule>
  </conditionalFormatting>
  <conditionalFormatting sqref="AO10">
    <cfRule type="expression" dxfId="3845" priority="9">
      <formula>$L10="Kirsch sand"</formula>
    </cfRule>
  </conditionalFormatting>
  <conditionalFormatting sqref="AO11:AO14">
    <cfRule type="expression" dxfId="3844" priority="8">
      <formula>$L11="API sand"</formula>
    </cfRule>
  </conditionalFormatting>
  <conditionalFormatting sqref="AO11:AO14">
    <cfRule type="expression" dxfId="3843" priority="7">
      <formula>$L11="Kirsch sand"</formula>
    </cfRule>
  </conditionalFormatting>
  <conditionalFormatting sqref="AO15">
    <cfRule type="expression" dxfId="3842" priority="6">
      <formula>$L15="API sand"</formula>
    </cfRule>
  </conditionalFormatting>
  <conditionalFormatting sqref="AO15">
    <cfRule type="expression" dxfId="3841" priority="5">
      <formula>$L15="Kirsch sand"</formula>
    </cfRule>
  </conditionalFormatting>
  <conditionalFormatting sqref="AO16">
    <cfRule type="expression" dxfId="3840" priority="4">
      <formula>$L16="API sand"</formula>
    </cfRule>
  </conditionalFormatting>
  <conditionalFormatting sqref="AO16">
    <cfRule type="expression" dxfId="3839" priority="3">
      <formula>$L16="Kirsch sand"</formula>
    </cfRule>
  </conditionalFormatting>
  <conditionalFormatting sqref="AO17">
    <cfRule type="expression" dxfId="3838" priority="2">
      <formula>$L17="API sand"</formula>
    </cfRule>
  </conditionalFormatting>
  <conditionalFormatting sqref="AO17">
    <cfRule type="expression" dxfId="3837" priority="1">
      <formula>$L17="Kirsch sand"</formula>
    </cfRule>
  </conditionalFormatting>
  <dataValidations count="3">
    <dataValidation type="list" showInputMessage="1" showErrorMessage="1" sqref="M18:M36" xr:uid="{484368D6-DCFB-4C90-9A35-974CA8BEACFD}">
      <formula1>"',API sand,API clay"</formula1>
    </dataValidation>
    <dataValidation type="list" showInputMessage="1" showErrorMessage="1" sqref="M6:M17" xr:uid="{D5C38422-A821-4024-A716-C17BD4CA721C}">
      <formula1>"Zero soil,API sand,API clay"</formula1>
    </dataValidation>
    <dataValidation type="list" showInputMessage="1" showErrorMessage="1" sqref="L6:L255" xr:uid="{C2690F92-A595-4D41-B02B-F7986058EB0A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I32"/>
  <sheetViews>
    <sheetView zoomScale="70" zoomScaleNormal="70" workbookViewId="0">
      <selection activeCell="Q6" sqref="Q6:Q16"/>
    </sheetView>
  </sheetViews>
  <sheetFormatPr defaultRowHeight="15" x14ac:dyDescent="0.25"/>
  <cols>
    <col min="1" max="1" width="19.5703125" bestFit="1" customWidth="1"/>
    <col min="2" max="3" width="14.5703125" customWidth="1"/>
    <col min="4" max="5" width="14" customWidth="1"/>
    <col min="6" max="6" width="13" bestFit="1" customWidth="1"/>
    <col min="7" max="7" width="9.5703125" bestFit="1" customWidth="1"/>
    <col min="8" max="8" width="11" bestFit="1" customWidth="1"/>
    <col min="9" max="9" width="15.7109375" bestFit="1" customWidth="1"/>
    <col min="10" max="10" width="10.140625" customWidth="1"/>
    <col min="11" max="11" width="9.5703125" customWidth="1"/>
    <col min="12" max="12" width="10.7109375" bestFit="1" customWidth="1"/>
    <col min="13" max="13" width="13.42578125" bestFit="1" customWidth="1"/>
    <col min="14" max="14" width="12.140625" bestFit="1" customWidth="1"/>
    <col min="15" max="15" width="7.140625" bestFit="1" customWidth="1"/>
    <col min="16" max="16" width="9.5703125" bestFit="1" customWidth="1"/>
    <col min="17" max="17" width="12.28515625" customWidth="1"/>
    <col min="18" max="18" width="10.5703125" bestFit="1" customWidth="1"/>
    <col min="19" max="19" width="6.5703125" customWidth="1"/>
    <col min="20" max="20" width="14.5703125" customWidth="1"/>
    <col min="21" max="21" width="10.85546875" bestFit="1" customWidth="1"/>
    <col min="22" max="22" width="17.28515625" bestFit="1" customWidth="1"/>
    <col min="23" max="23" width="18.140625" customWidth="1"/>
    <col min="24" max="24" width="19.28515625" customWidth="1"/>
    <col min="25" max="25" width="14.7109375" customWidth="1"/>
    <col min="26" max="26" width="14.28515625" customWidth="1"/>
    <col min="27" max="27" width="8.7109375" bestFit="1" customWidth="1"/>
    <col min="28" max="28" width="10" bestFit="1" customWidth="1"/>
    <col min="29" max="29" width="9.140625" bestFit="1" customWidth="1"/>
    <col min="30" max="30" width="6.5703125" bestFit="1" customWidth="1"/>
    <col min="31" max="31" width="11" bestFit="1" customWidth="1"/>
    <col min="32" max="32" width="7.7109375" bestFit="1" customWidth="1"/>
    <col min="33" max="33" width="4.85546875" bestFit="1" customWidth="1"/>
    <col min="34" max="34" width="13.42578125" bestFit="1" customWidth="1"/>
    <col min="35" max="35" width="14.85546875" bestFit="1" customWidth="1"/>
  </cols>
  <sheetData>
    <row r="1" spans="1:35" x14ac:dyDescent="0.25">
      <c r="A1" s="23" t="str">
        <f ca="1">TRIM(MID(CELL("filename",A1),FIND("]",CELL("filename",A1),1)+1,255))</f>
        <v>HS_E6_UB</v>
      </c>
      <c r="D1" s="23"/>
    </row>
    <row r="2" spans="1:35" x14ac:dyDescent="0.25"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5" s="2" customFormat="1" ht="45" customHeight="1" x14ac:dyDescent="0.25">
      <c r="F3" s="16" t="s">
        <v>39</v>
      </c>
      <c r="J3" s="26" t="s">
        <v>22</v>
      </c>
      <c r="Q3" s="30" t="s">
        <v>75</v>
      </c>
      <c r="R3" s="87" t="s">
        <v>78</v>
      </c>
      <c r="S3" s="87"/>
      <c r="T3" s="30" t="s">
        <v>81</v>
      </c>
      <c r="U3" s="87" t="s">
        <v>79</v>
      </c>
      <c r="V3" s="87"/>
      <c r="W3" s="30" t="s">
        <v>80</v>
      </c>
      <c r="X3" s="30" t="s">
        <v>78</v>
      </c>
      <c r="Y3" s="30" t="s">
        <v>82</v>
      </c>
      <c r="Z3" s="30" t="s">
        <v>83</v>
      </c>
      <c r="AA3" s="88" t="s">
        <v>76</v>
      </c>
      <c r="AB3" s="88"/>
      <c r="AC3" s="88"/>
      <c r="AD3" s="88"/>
      <c r="AE3" s="88"/>
      <c r="AF3" s="88"/>
      <c r="AG3" s="88"/>
      <c r="AH3" s="30" t="s">
        <v>77</v>
      </c>
      <c r="AI3" s="22" t="s">
        <v>71</v>
      </c>
    </row>
    <row r="4" spans="1:35" s="3" customFormat="1" x14ac:dyDescent="0.25">
      <c r="A4" s="6" t="s">
        <v>60</v>
      </c>
      <c r="B4" s="3">
        <f>COUNTIF(J:J,"&gt;0")</f>
        <v>11</v>
      </c>
      <c r="C4" s="8" t="s">
        <v>58</v>
      </c>
      <c r="D4" s="4"/>
      <c r="F4" s="3" t="s">
        <v>40</v>
      </c>
      <c r="G4" s="10">
        <v>0</v>
      </c>
      <c r="H4" s="8" t="s">
        <v>28</v>
      </c>
      <c r="J4" s="4" t="s">
        <v>0</v>
      </c>
      <c r="K4" s="4" t="s">
        <v>3</v>
      </c>
      <c r="L4" s="4" t="s">
        <v>1</v>
      </c>
      <c r="M4" s="4" t="s">
        <v>2</v>
      </c>
      <c r="N4" s="4" t="s">
        <v>6</v>
      </c>
      <c r="O4" s="4" t="s">
        <v>4</v>
      </c>
      <c r="P4" s="4" t="s">
        <v>5</v>
      </c>
      <c r="Q4" s="4" t="s">
        <v>7</v>
      </c>
      <c r="R4" s="4" t="s">
        <v>13</v>
      </c>
      <c r="S4" s="4" t="s">
        <v>73</v>
      </c>
      <c r="T4" s="4" t="s">
        <v>14</v>
      </c>
      <c r="U4" s="4" t="s">
        <v>8</v>
      </c>
      <c r="V4" s="4" t="s">
        <v>9</v>
      </c>
      <c r="W4" s="4" t="s">
        <v>10</v>
      </c>
      <c r="X4" s="4" t="s">
        <v>15</v>
      </c>
      <c r="Y4" s="4" t="s">
        <v>16</v>
      </c>
      <c r="Z4" s="4" t="s">
        <v>17</v>
      </c>
      <c r="AA4" s="4" t="s">
        <v>11</v>
      </c>
      <c r="AB4" s="4" t="s">
        <v>12</v>
      </c>
      <c r="AC4" s="4" t="s">
        <v>18</v>
      </c>
      <c r="AD4" s="4" t="s">
        <v>19</v>
      </c>
      <c r="AE4" s="4" t="s">
        <v>37</v>
      </c>
      <c r="AF4" s="4" t="s">
        <v>20</v>
      </c>
      <c r="AG4" s="4" t="s">
        <v>21</v>
      </c>
      <c r="AH4" s="4" t="s">
        <v>66</v>
      </c>
      <c r="AI4" s="4" t="s">
        <v>72</v>
      </c>
    </row>
    <row r="5" spans="1:35" ht="17.25" x14ac:dyDescent="0.25">
      <c r="A5" t="s">
        <v>61</v>
      </c>
      <c r="B5">
        <f ca="1">COUNTIF(A:A,"&gt;0")</f>
        <v>5</v>
      </c>
      <c r="C5" s="7" t="s">
        <v>58</v>
      </c>
      <c r="F5" t="s">
        <v>41</v>
      </c>
      <c r="G5" s="11">
        <v>0</v>
      </c>
      <c r="H5" s="7" t="s">
        <v>28</v>
      </c>
      <c r="J5" s="31" t="s">
        <v>38</v>
      </c>
      <c r="K5" s="31" t="s">
        <v>30</v>
      </c>
      <c r="L5" s="31" t="s">
        <v>31</v>
      </c>
      <c r="M5" s="31" t="s">
        <v>31</v>
      </c>
      <c r="N5" s="31" t="s">
        <v>32</v>
      </c>
      <c r="O5" s="31" t="s">
        <v>33</v>
      </c>
      <c r="P5" s="31" t="s">
        <v>35</v>
      </c>
      <c r="Q5" s="31" t="s">
        <v>36</v>
      </c>
      <c r="R5" s="31" t="s">
        <v>36</v>
      </c>
      <c r="S5" s="31" t="s">
        <v>34</v>
      </c>
      <c r="T5" s="31" t="s">
        <v>33</v>
      </c>
      <c r="U5" s="31" t="s">
        <v>34</v>
      </c>
      <c r="V5" s="31" t="s">
        <v>62</v>
      </c>
      <c r="W5" s="31" t="s">
        <v>34</v>
      </c>
      <c r="X5" s="31" t="s">
        <v>33</v>
      </c>
      <c r="Y5" s="31" t="s">
        <v>34</v>
      </c>
      <c r="Z5" s="31" t="s">
        <v>33</v>
      </c>
      <c r="AA5" s="31" t="s">
        <v>33</v>
      </c>
      <c r="AB5" s="31" t="s">
        <v>35</v>
      </c>
      <c r="AC5" s="31" t="s">
        <v>34</v>
      </c>
      <c r="AD5" s="31" t="s">
        <v>33</v>
      </c>
      <c r="AE5" s="31" t="s">
        <v>35</v>
      </c>
      <c r="AF5" s="31" t="s">
        <v>34</v>
      </c>
      <c r="AG5" s="31" t="s">
        <v>34</v>
      </c>
      <c r="AH5" s="31" t="s">
        <v>34</v>
      </c>
      <c r="AI5" s="31" t="s">
        <v>34</v>
      </c>
    </row>
    <row r="6" spans="1:35" x14ac:dyDescent="0.25">
      <c r="C6" s="7"/>
      <c r="F6" t="s">
        <v>67</v>
      </c>
      <c r="G6" s="11">
        <v>36</v>
      </c>
      <c r="H6" s="7" t="s">
        <v>28</v>
      </c>
      <c r="I6" t="s">
        <v>84</v>
      </c>
      <c r="J6" s="14">
        <v>1</v>
      </c>
      <c r="K6" s="14">
        <v>0</v>
      </c>
      <c r="L6" s="14" t="s">
        <v>64</v>
      </c>
      <c r="M6" s="14" t="str">
        <f>L6</f>
        <v>API sand</v>
      </c>
      <c r="N6" s="14">
        <v>9</v>
      </c>
      <c r="O6" s="21">
        <v>0</v>
      </c>
      <c r="P6" s="14">
        <v>0</v>
      </c>
      <c r="Q6" s="14">
        <v>30.250000000000004</v>
      </c>
      <c r="R6" s="29">
        <f>2/3*Q6</f>
        <v>20.166666666666668</v>
      </c>
      <c r="S6" s="14">
        <v>0.8</v>
      </c>
      <c r="T6" s="14">
        <v>0</v>
      </c>
      <c r="U6" s="14">
        <v>0</v>
      </c>
      <c r="V6" s="14">
        <v>0</v>
      </c>
      <c r="W6" s="14">
        <v>0</v>
      </c>
      <c r="X6" s="14">
        <v>10000</v>
      </c>
      <c r="Y6" s="14">
        <v>0</v>
      </c>
      <c r="Z6" s="14">
        <v>100000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8</v>
      </c>
      <c r="AI6" s="14">
        <v>1</v>
      </c>
    </row>
    <row r="7" spans="1:35" x14ac:dyDescent="0.25">
      <c r="A7" s="15" t="s">
        <v>23</v>
      </c>
      <c r="C7" s="7"/>
      <c r="F7" s="20" t="s">
        <v>48</v>
      </c>
      <c r="G7" s="1"/>
      <c r="H7" s="9"/>
      <c r="I7" s="1" t="s">
        <v>89</v>
      </c>
      <c r="J7" s="14">
        <v>2</v>
      </c>
      <c r="K7" s="14">
        <v>-1.2</v>
      </c>
      <c r="L7" s="14" t="s">
        <v>64</v>
      </c>
      <c r="M7" s="14" t="str">
        <f>L7</f>
        <v>API sand</v>
      </c>
      <c r="N7" s="14">
        <v>10</v>
      </c>
      <c r="O7" s="21">
        <v>0</v>
      </c>
      <c r="P7" s="14">
        <v>0</v>
      </c>
      <c r="Q7" s="14">
        <v>35.75</v>
      </c>
      <c r="R7" s="29">
        <f>2/3*Q7</f>
        <v>23.833333333333332</v>
      </c>
      <c r="S7" s="14">
        <v>0.8</v>
      </c>
      <c r="T7" s="14">
        <v>0</v>
      </c>
      <c r="U7" s="14">
        <v>0</v>
      </c>
      <c r="V7" s="14">
        <v>0</v>
      </c>
      <c r="W7" s="14">
        <v>0</v>
      </c>
      <c r="X7" s="14">
        <v>20</v>
      </c>
      <c r="Y7" s="14">
        <v>0</v>
      </c>
      <c r="Z7" s="14">
        <v>100000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12</v>
      </c>
      <c r="AI7" s="14">
        <v>1</v>
      </c>
    </row>
    <row r="8" spans="1:35" x14ac:dyDescent="0.25">
      <c r="A8" t="s">
        <v>24</v>
      </c>
      <c r="B8" s="11">
        <v>0</v>
      </c>
      <c r="C8" s="7" t="s">
        <v>29</v>
      </c>
      <c r="F8" t="s">
        <v>49</v>
      </c>
      <c r="G8" s="12">
        <v>5580</v>
      </c>
      <c r="H8" s="7" t="s">
        <v>53</v>
      </c>
      <c r="I8" t="s">
        <v>88</v>
      </c>
      <c r="J8" s="14">
        <v>3</v>
      </c>
      <c r="K8" s="14">
        <v>-3.8</v>
      </c>
      <c r="L8" s="14" t="s">
        <v>64</v>
      </c>
      <c r="M8" s="14" t="str">
        <f t="shared" ref="M8:M16" si="0">L8</f>
        <v>API sand</v>
      </c>
      <c r="N8" s="14">
        <v>11</v>
      </c>
      <c r="O8" s="21">
        <v>0</v>
      </c>
      <c r="P8" s="14">
        <v>0</v>
      </c>
      <c r="Q8" s="14">
        <v>41.25</v>
      </c>
      <c r="R8" s="29">
        <f t="shared" ref="R8:R16" si="1">2/3*Q8</f>
        <v>27.5</v>
      </c>
      <c r="S8" s="14">
        <v>0.8</v>
      </c>
      <c r="T8" s="14">
        <v>0</v>
      </c>
      <c r="U8" s="14">
        <v>0</v>
      </c>
      <c r="V8" s="14">
        <v>0</v>
      </c>
      <c r="W8" s="14">
        <v>0</v>
      </c>
      <c r="X8" s="14">
        <v>35</v>
      </c>
      <c r="Y8" s="14">
        <v>0</v>
      </c>
      <c r="Z8" s="14">
        <v>100000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40</v>
      </c>
      <c r="AI8" s="14">
        <v>1</v>
      </c>
    </row>
    <row r="9" spans="1:35" x14ac:dyDescent="0.25">
      <c r="A9" t="s">
        <v>68</v>
      </c>
      <c r="B9" s="11">
        <v>40</v>
      </c>
      <c r="C9" s="7" t="s">
        <v>28</v>
      </c>
      <c r="F9" t="s">
        <v>50</v>
      </c>
      <c r="G9" s="12">
        <v>-426700</v>
      </c>
      <c r="H9" s="7" t="s">
        <v>54</v>
      </c>
      <c r="I9" t="s">
        <v>86</v>
      </c>
      <c r="J9" s="14">
        <v>4</v>
      </c>
      <c r="K9" s="14">
        <v>-4.4000000000000004</v>
      </c>
      <c r="L9" s="14" t="s">
        <v>64</v>
      </c>
      <c r="M9" s="14" t="str">
        <f t="shared" si="0"/>
        <v>API sand</v>
      </c>
      <c r="N9" s="14">
        <v>11</v>
      </c>
      <c r="O9" s="21">
        <v>0</v>
      </c>
      <c r="P9" s="14">
        <v>0</v>
      </c>
      <c r="Q9" s="14">
        <v>46.750000000000007</v>
      </c>
      <c r="R9" s="29">
        <f t="shared" si="1"/>
        <v>31.166666666666671</v>
      </c>
      <c r="S9" s="14">
        <v>0.8</v>
      </c>
      <c r="T9" s="14">
        <v>0</v>
      </c>
      <c r="U9" s="14">
        <v>0</v>
      </c>
      <c r="V9" s="14">
        <v>0</v>
      </c>
      <c r="W9" s="14">
        <v>0</v>
      </c>
      <c r="X9" s="14">
        <v>50</v>
      </c>
      <c r="Y9" s="14">
        <v>0</v>
      </c>
      <c r="Z9" s="14">
        <v>100000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50</v>
      </c>
      <c r="AI9" s="14">
        <v>1</v>
      </c>
    </row>
    <row r="10" spans="1:35" s="1" customFormat="1" x14ac:dyDescent="0.25">
      <c r="A10" s="1" t="s">
        <v>69</v>
      </c>
      <c r="B10" s="24">
        <v>40</v>
      </c>
      <c r="C10" s="7" t="s">
        <v>28</v>
      </c>
      <c r="F10" t="s">
        <v>51</v>
      </c>
      <c r="G10" s="12">
        <v>0</v>
      </c>
      <c r="H10" s="7" t="s">
        <v>53</v>
      </c>
      <c r="I10" t="s">
        <v>86</v>
      </c>
      <c r="J10" s="14">
        <v>5</v>
      </c>
      <c r="K10" s="14">
        <v>-5</v>
      </c>
      <c r="L10" s="14" t="s">
        <v>64</v>
      </c>
      <c r="M10" s="14" t="str">
        <f t="shared" si="0"/>
        <v>API sand</v>
      </c>
      <c r="N10" s="14">
        <v>11</v>
      </c>
      <c r="O10" s="21">
        <v>0</v>
      </c>
      <c r="P10" s="14">
        <v>0</v>
      </c>
      <c r="Q10" s="14">
        <v>46.750000000000007</v>
      </c>
      <c r="R10" s="29">
        <f t="shared" si="1"/>
        <v>31.166666666666671</v>
      </c>
      <c r="S10" s="14">
        <v>0.8</v>
      </c>
      <c r="T10" s="14">
        <v>0</v>
      </c>
      <c r="U10" s="14">
        <v>0</v>
      </c>
      <c r="V10" s="14">
        <v>0</v>
      </c>
      <c r="W10" s="14">
        <v>0</v>
      </c>
      <c r="X10" s="14">
        <v>85</v>
      </c>
      <c r="Y10" s="14">
        <v>0</v>
      </c>
      <c r="Z10" s="14">
        <v>8000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50</v>
      </c>
      <c r="AI10" s="14">
        <v>1</v>
      </c>
    </row>
    <row r="11" spans="1:35" x14ac:dyDescent="0.25">
      <c r="A11" t="s">
        <v>70</v>
      </c>
      <c r="B11" s="11">
        <v>1</v>
      </c>
      <c r="C11" s="7" t="s">
        <v>28</v>
      </c>
      <c r="F11" t="s">
        <v>52</v>
      </c>
      <c r="G11" s="12">
        <v>0</v>
      </c>
      <c r="H11" s="7" t="s">
        <v>53</v>
      </c>
      <c r="I11" t="s">
        <v>86</v>
      </c>
      <c r="J11" s="14">
        <v>6</v>
      </c>
      <c r="K11" s="14">
        <v>-10</v>
      </c>
      <c r="L11" s="14" t="s">
        <v>64</v>
      </c>
      <c r="M11" s="14" t="str">
        <f t="shared" si="0"/>
        <v>API sand</v>
      </c>
      <c r="N11" s="14">
        <v>11</v>
      </c>
      <c r="O11" s="21">
        <v>0</v>
      </c>
      <c r="P11" s="14">
        <v>0</v>
      </c>
      <c r="Q11" s="14">
        <v>46.750000000000007</v>
      </c>
      <c r="R11" s="29">
        <f t="shared" si="1"/>
        <v>31.166666666666671</v>
      </c>
      <c r="S11" s="14">
        <v>0.8</v>
      </c>
      <c r="T11" s="14">
        <v>0</v>
      </c>
      <c r="U11" s="14">
        <v>0</v>
      </c>
      <c r="V11" s="14">
        <v>0</v>
      </c>
      <c r="W11" s="14">
        <v>0</v>
      </c>
      <c r="X11" s="14">
        <v>90</v>
      </c>
      <c r="Y11" s="14">
        <v>0</v>
      </c>
      <c r="Z11" s="14">
        <v>10000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50</v>
      </c>
      <c r="AI11" s="14">
        <v>1</v>
      </c>
    </row>
    <row r="12" spans="1:35" x14ac:dyDescent="0.25">
      <c r="A12" t="s">
        <v>74</v>
      </c>
      <c r="B12" s="11">
        <v>8</v>
      </c>
      <c r="C12" s="7" t="s">
        <v>28</v>
      </c>
      <c r="E12" s="12"/>
      <c r="F12" s="1"/>
      <c r="G12" s="1"/>
      <c r="H12" s="1"/>
      <c r="I12" t="s">
        <v>86</v>
      </c>
      <c r="J12" s="14">
        <v>7</v>
      </c>
      <c r="K12" s="14">
        <v>-20</v>
      </c>
      <c r="L12" s="14" t="s">
        <v>64</v>
      </c>
      <c r="M12" s="14" t="str">
        <f t="shared" si="0"/>
        <v>API sand</v>
      </c>
      <c r="N12" s="14">
        <v>11</v>
      </c>
      <c r="O12" s="21">
        <v>0</v>
      </c>
      <c r="P12" s="14">
        <v>0</v>
      </c>
      <c r="Q12" s="14">
        <v>46.750000000000007</v>
      </c>
      <c r="R12" s="29">
        <f t="shared" si="1"/>
        <v>31.166666666666671</v>
      </c>
      <c r="S12" s="14">
        <v>0.8</v>
      </c>
      <c r="T12" s="14">
        <v>0</v>
      </c>
      <c r="U12" s="14">
        <v>0</v>
      </c>
      <c r="V12" s="14">
        <v>0</v>
      </c>
      <c r="W12" s="14">
        <v>0</v>
      </c>
      <c r="X12" s="14">
        <v>95</v>
      </c>
      <c r="Y12" s="14">
        <v>0</v>
      </c>
      <c r="Z12" s="14">
        <v>11000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50</v>
      </c>
      <c r="AI12" s="14">
        <v>1</v>
      </c>
    </row>
    <row r="13" spans="1:35" x14ac:dyDescent="0.25">
      <c r="A13" t="s">
        <v>42</v>
      </c>
      <c r="B13" s="11">
        <v>78</v>
      </c>
      <c r="C13" s="7" t="s">
        <v>46</v>
      </c>
      <c r="E13" s="12"/>
      <c r="F13" s="15" t="s">
        <v>55</v>
      </c>
      <c r="I13" t="s">
        <v>86</v>
      </c>
      <c r="J13" s="14">
        <v>8</v>
      </c>
      <c r="K13" s="14">
        <v>-30</v>
      </c>
      <c r="L13" s="14" t="s">
        <v>64</v>
      </c>
      <c r="M13" s="14" t="str">
        <f t="shared" si="0"/>
        <v>API sand</v>
      </c>
      <c r="N13" s="14">
        <v>11</v>
      </c>
      <c r="O13" s="21">
        <v>0</v>
      </c>
      <c r="P13" s="14">
        <v>0</v>
      </c>
      <c r="Q13" s="14">
        <v>46.750000000000007</v>
      </c>
      <c r="R13" s="29">
        <f t="shared" si="1"/>
        <v>31.166666666666671</v>
      </c>
      <c r="S13" s="14">
        <v>0.8</v>
      </c>
      <c r="T13" s="14">
        <v>0</v>
      </c>
      <c r="U13" s="14">
        <v>0</v>
      </c>
      <c r="V13" s="14">
        <v>0</v>
      </c>
      <c r="W13" s="14">
        <v>0</v>
      </c>
      <c r="X13" s="14">
        <v>95</v>
      </c>
      <c r="Y13" s="14">
        <v>0</v>
      </c>
      <c r="Z13" s="14">
        <v>11000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50</v>
      </c>
      <c r="AI13" s="14">
        <v>1</v>
      </c>
    </row>
    <row r="14" spans="1:35" x14ac:dyDescent="0.25">
      <c r="A14" t="s">
        <v>43</v>
      </c>
      <c r="B14" s="12">
        <v>355000</v>
      </c>
      <c r="C14" s="7" t="s">
        <v>47</v>
      </c>
      <c r="F14" t="s">
        <v>56</v>
      </c>
      <c r="G14" s="17" t="s">
        <v>57</v>
      </c>
      <c r="H14" s="7" t="s">
        <v>63</v>
      </c>
      <c r="I14" t="s">
        <v>86</v>
      </c>
      <c r="J14" s="14">
        <v>9</v>
      </c>
      <c r="K14" s="14">
        <v>-40</v>
      </c>
      <c r="L14" s="14" t="s">
        <v>64</v>
      </c>
      <c r="M14" s="14" t="str">
        <f t="shared" si="0"/>
        <v>API sand</v>
      </c>
      <c r="N14" s="14">
        <v>11</v>
      </c>
      <c r="O14" s="21">
        <v>0</v>
      </c>
      <c r="P14" s="14">
        <v>0</v>
      </c>
      <c r="Q14" s="14">
        <v>46.750000000000007</v>
      </c>
      <c r="R14" s="29">
        <f t="shared" si="1"/>
        <v>31.166666666666671</v>
      </c>
      <c r="S14" s="14">
        <v>0.8</v>
      </c>
      <c r="T14" s="14">
        <v>0</v>
      </c>
      <c r="U14" s="14">
        <v>0</v>
      </c>
      <c r="V14" s="14">
        <v>0</v>
      </c>
      <c r="W14" s="14">
        <v>0</v>
      </c>
      <c r="X14" s="14">
        <v>100</v>
      </c>
      <c r="Y14" s="14">
        <v>0</v>
      </c>
      <c r="Z14" s="14">
        <v>12000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50</v>
      </c>
      <c r="AI14" s="14">
        <v>1</v>
      </c>
    </row>
    <row r="15" spans="1:35" s="1" customFormat="1" x14ac:dyDescent="0.25">
      <c r="A15" t="s">
        <v>44</v>
      </c>
      <c r="B15" s="25">
        <v>207000000</v>
      </c>
      <c r="C15" s="7" t="s">
        <v>47</v>
      </c>
      <c r="D15"/>
      <c r="E15"/>
      <c r="I15" t="s">
        <v>86</v>
      </c>
      <c r="J15" s="14">
        <v>10</v>
      </c>
      <c r="K15" s="14">
        <v>-46.5</v>
      </c>
      <c r="L15" s="14" t="s">
        <v>64</v>
      </c>
      <c r="M15" s="14" t="str">
        <f t="shared" si="0"/>
        <v>API sand</v>
      </c>
      <c r="N15" s="14">
        <v>11</v>
      </c>
      <c r="O15" s="21">
        <v>0</v>
      </c>
      <c r="P15" s="14">
        <v>0</v>
      </c>
      <c r="Q15" s="14">
        <v>46.750000000000007</v>
      </c>
      <c r="R15" s="29">
        <f t="shared" si="1"/>
        <v>31.166666666666671</v>
      </c>
      <c r="S15" s="14">
        <v>0.8</v>
      </c>
      <c r="T15" s="14">
        <v>0</v>
      </c>
      <c r="U15" s="14">
        <v>0</v>
      </c>
      <c r="V15" s="14">
        <v>0</v>
      </c>
      <c r="W15" s="14">
        <v>0</v>
      </c>
      <c r="X15" s="14">
        <v>110</v>
      </c>
      <c r="Y15" s="14">
        <v>0</v>
      </c>
      <c r="Z15" s="14">
        <v>15000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50</v>
      </c>
      <c r="AI15" s="14">
        <v>1</v>
      </c>
    </row>
    <row r="16" spans="1:35" x14ac:dyDescent="0.25">
      <c r="A16" t="s">
        <v>45</v>
      </c>
      <c r="B16" s="25">
        <v>79000000</v>
      </c>
      <c r="C16" s="7" t="s">
        <v>47</v>
      </c>
      <c r="I16" t="s">
        <v>86</v>
      </c>
      <c r="J16" s="14">
        <v>11</v>
      </c>
      <c r="K16" s="14">
        <v>-50</v>
      </c>
      <c r="L16" s="14" t="s">
        <v>64</v>
      </c>
      <c r="M16" s="14" t="str">
        <f t="shared" si="0"/>
        <v>API sand</v>
      </c>
      <c r="N16" s="14">
        <v>11</v>
      </c>
      <c r="O16" s="21">
        <v>0</v>
      </c>
      <c r="P16" s="14">
        <v>0</v>
      </c>
      <c r="Q16" s="14">
        <v>46.750000000000007</v>
      </c>
      <c r="R16" s="29">
        <f t="shared" si="1"/>
        <v>31.166666666666671</v>
      </c>
      <c r="S16" s="14">
        <v>0.8</v>
      </c>
      <c r="T16" s="14">
        <v>0</v>
      </c>
      <c r="U16" s="14">
        <v>0</v>
      </c>
      <c r="V16" s="14">
        <v>0</v>
      </c>
      <c r="W16" s="14">
        <v>0</v>
      </c>
      <c r="X16" s="14">
        <v>120</v>
      </c>
      <c r="Y16" s="14">
        <v>0</v>
      </c>
      <c r="Z16" s="14">
        <v>18000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50</v>
      </c>
      <c r="AI16" s="14">
        <v>1</v>
      </c>
    </row>
    <row r="17" spans="1:35" ht="30" x14ac:dyDescent="0.25">
      <c r="A17" s="2" t="s">
        <v>25</v>
      </c>
      <c r="B17" s="5" t="s">
        <v>26</v>
      </c>
      <c r="C17" s="5" t="s">
        <v>27</v>
      </c>
      <c r="D17" s="19"/>
      <c r="E17" s="19"/>
      <c r="I17" s="1"/>
      <c r="J17" s="14"/>
      <c r="K17" s="14"/>
      <c r="L17" s="14"/>
      <c r="M17" s="14"/>
      <c r="N17" s="14"/>
      <c r="O17" s="21"/>
      <c r="P17" s="14"/>
      <c r="Q17" s="14"/>
      <c r="R17" s="2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1" customFormat="1" x14ac:dyDescent="0.25">
      <c r="A18" s="31" t="s">
        <v>38</v>
      </c>
      <c r="B18" s="31" t="s">
        <v>30</v>
      </c>
      <c r="C18" s="31" t="s">
        <v>59</v>
      </c>
      <c r="D18" s="31"/>
      <c r="E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x14ac:dyDescent="0.25">
      <c r="A19" s="13">
        <v>1</v>
      </c>
      <c r="B19" s="13">
        <f>B8</f>
        <v>0</v>
      </c>
      <c r="C19" s="13">
        <v>8.2000000000000003E-2</v>
      </c>
      <c r="D19" s="13"/>
      <c r="E19" s="13"/>
      <c r="J19" s="14"/>
      <c r="K19" s="14"/>
      <c r="L19" s="14"/>
      <c r="M19" s="14"/>
      <c r="N19" s="14"/>
      <c r="O19" s="21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21"/>
      <c r="AH19" s="14"/>
      <c r="AI19" s="14"/>
    </row>
    <row r="20" spans="1:35" x14ac:dyDescent="0.25">
      <c r="A20" s="4">
        <v>2</v>
      </c>
      <c r="B20" s="4">
        <v>1.4</v>
      </c>
      <c r="C20" s="4">
        <v>8.5000000000000006E-2</v>
      </c>
      <c r="D20" s="4"/>
      <c r="E20" s="2"/>
      <c r="O20" s="18"/>
      <c r="P20" s="13"/>
      <c r="Q20" s="13"/>
      <c r="R20" s="13"/>
      <c r="S20" s="13"/>
      <c r="T20" s="13"/>
      <c r="U20" s="13"/>
      <c r="V20" s="13"/>
      <c r="W20" s="13"/>
      <c r="Y20" s="13"/>
      <c r="AA20" s="13"/>
      <c r="AB20" s="13"/>
      <c r="AC20" s="13"/>
      <c r="AD20" s="13"/>
    </row>
    <row r="21" spans="1:35" x14ac:dyDescent="0.25">
      <c r="A21" s="4">
        <v>3</v>
      </c>
      <c r="B21" s="4">
        <v>7.4</v>
      </c>
      <c r="C21" s="4">
        <v>8.2000000000000003E-2</v>
      </c>
      <c r="D21" s="4"/>
    </row>
    <row r="22" spans="1:35" x14ac:dyDescent="0.25">
      <c r="A22" s="4">
        <v>4</v>
      </c>
      <c r="B22" s="4">
        <v>10.4</v>
      </c>
      <c r="C22" s="4">
        <v>7.4999999999999997E-2</v>
      </c>
      <c r="D22" s="4"/>
    </row>
    <row r="23" spans="1:35" x14ac:dyDescent="0.25">
      <c r="A23" s="2">
        <v>5</v>
      </c>
      <c r="B23" s="2">
        <v>13.4</v>
      </c>
      <c r="C23" s="2">
        <v>6.7000000000000004E-2</v>
      </c>
      <c r="D23" s="2"/>
    </row>
    <row r="24" spans="1:35" x14ac:dyDescent="0.25">
      <c r="A24" s="2"/>
      <c r="B24" s="2"/>
      <c r="C24" s="2"/>
      <c r="D24" s="2"/>
    </row>
    <row r="25" spans="1:35" x14ac:dyDescent="0.25">
      <c r="A25" s="4"/>
      <c r="B25" s="4"/>
      <c r="C25" s="4"/>
      <c r="D25" s="4"/>
    </row>
    <row r="26" spans="1:35" x14ac:dyDescent="0.25">
      <c r="A26" s="4"/>
      <c r="B26" s="4"/>
      <c r="C26" s="4"/>
      <c r="D26" s="4"/>
    </row>
    <row r="27" spans="1:35" x14ac:dyDescent="0.25">
      <c r="A27" s="4"/>
      <c r="B27" s="4"/>
      <c r="C27" s="4"/>
      <c r="D27" s="4"/>
    </row>
    <row r="28" spans="1:35" x14ac:dyDescent="0.25">
      <c r="A28" s="4"/>
      <c r="B28" s="4"/>
      <c r="C28" s="4"/>
      <c r="D28" s="4"/>
    </row>
    <row r="29" spans="1:35" x14ac:dyDescent="0.25">
      <c r="A29" s="4"/>
      <c r="B29" s="4"/>
      <c r="C29" s="4"/>
      <c r="D29" s="4"/>
    </row>
    <row r="30" spans="1:35" x14ac:dyDescent="0.25">
      <c r="A30" s="4"/>
      <c r="B30" s="4"/>
      <c r="C30" s="4"/>
      <c r="D30" s="4"/>
      <c r="R30" s="32"/>
      <c r="S30" s="32"/>
    </row>
    <row r="31" spans="1:35" x14ac:dyDescent="0.25">
      <c r="A31" s="4"/>
      <c r="B31" s="4"/>
      <c r="C31" s="4"/>
      <c r="D31" s="4"/>
    </row>
    <row r="32" spans="1:35" x14ac:dyDescent="0.25">
      <c r="A32" s="4"/>
      <c r="B32" s="4"/>
      <c r="C32" s="4"/>
      <c r="D32" s="4"/>
    </row>
  </sheetData>
  <mergeCells count="3">
    <mergeCell ref="R3:S3"/>
    <mergeCell ref="U3:V3"/>
    <mergeCell ref="AA3:AG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B0C6-4AE7-4D5B-B491-D3D26D46430E}">
  <dimension ref="A1:AO255"/>
  <sheetViews>
    <sheetView zoomScaleNormal="100" workbookViewId="0">
      <selection activeCell="D15" sqref="D15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L0GW01_ULS_BE_ver5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7"/>
      <c r="R3" s="86"/>
      <c r="S3" s="86"/>
      <c r="T3" s="77"/>
      <c r="U3" s="86"/>
      <c r="V3" s="86"/>
      <c r="W3" s="77"/>
      <c r="X3" s="71" t="s">
        <v>106</v>
      </c>
      <c r="Y3" s="77"/>
      <c r="Z3" s="77"/>
      <c r="AA3" s="77"/>
      <c r="AB3" s="77"/>
      <c r="AC3" s="71" t="s">
        <v>107</v>
      </c>
      <c r="AD3" s="39"/>
      <c r="AE3" s="39"/>
      <c r="AF3" s="39"/>
      <c r="AG3" s="39"/>
      <c r="AH3" s="39"/>
      <c r="AI3" s="39"/>
      <c r="AJ3" s="77"/>
      <c r="AK3" s="77"/>
      <c r="AL3" s="77"/>
      <c r="AM3" s="77"/>
      <c r="AN3" s="77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12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80.999999999999972</v>
      </c>
      <c r="AA6" s="53">
        <v>1</v>
      </c>
      <c r="AB6" s="50">
        <f t="shared" ref="AB6:AB17" si="1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2790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>Q8-5</f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95.999999999999972</v>
      </c>
      <c r="AA8" s="53">
        <v>1</v>
      </c>
      <c r="AB8" s="50">
        <f t="shared" si="1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33">
        <v>33</v>
      </c>
      <c r="F9" s="33" t="s">
        <v>96</v>
      </c>
      <c r="G9" s="58">
        <v>-135065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33</v>
      </c>
      <c r="C10" s="45" t="s">
        <v>28</v>
      </c>
      <c r="D10" s="56">
        <v>60</v>
      </c>
      <c r="F10" s="33" t="s">
        <v>51</v>
      </c>
      <c r="G10" s="60">
        <v>10715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13523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ref="R14:R17" si="5">Q14-5</f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103.59999999999997</v>
      </c>
      <c r="AA14" s="53">
        <v>1</v>
      </c>
      <c r="AB14" s="50">
        <f t="shared" si="1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5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107.39999999999996</v>
      </c>
      <c r="AA15" s="53">
        <v>1</v>
      </c>
      <c r="AB15" s="50">
        <f t="shared" si="1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5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103.59999999999997</v>
      </c>
      <c r="AA16" s="53">
        <v>1</v>
      </c>
      <c r="AB16" s="50">
        <f t="shared" si="1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5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6.2E-2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0.82500000000000284</v>
      </c>
      <c r="C21" s="68">
        <v>6.5000000000000002E-2</v>
      </c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3.8250000000000028</v>
      </c>
      <c r="C22" s="68">
        <v>5.7000000000000002E-2</v>
      </c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6.8250000000000028</v>
      </c>
      <c r="C23" s="68">
        <v>5.5E-2</v>
      </c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9.8250000000000028</v>
      </c>
      <c r="C24" s="68">
        <v>5.1999999999999998E-2</v>
      </c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12.825000000000003</v>
      </c>
      <c r="C25" s="68">
        <v>0.05</v>
      </c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15.825000000000003</v>
      </c>
      <c r="C26" s="68">
        <v>0.05</v>
      </c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18.825000000000003</v>
      </c>
      <c r="C27" s="68">
        <v>0.05</v>
      </c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21.825000000000003</v>
      </c>
      <c r="C28" s="68">
        <v>0.05</v>
      </c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24.825000000000003</v>
      </c>
      <c r="C29" s="68">
        <v>0.05</v>
      </c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27.825000000000003</v>
      </c>
      <c r="C30" s="68">
        <v>0.05</v>
      </c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30.825000000000003</v>
      </c>
      <c r="C31" s="68">
        <v>6.2E-2</v>
      </c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/>
      <c r="B32" s="67"/>
      <c r="C32" s="68"/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/>
      <c r="B33" s="67"/>
      <c r="C33" s="68"/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3836" priority="332">
      <formula>$L6="API sand"</formula>
    </cfRule>
  </conditionalFormatting>
  <conditionalFormatting sqref="AK6:AL9 R18:S20 R29:S36 S21:S28 AD21:AD28 AB18:AB35">
    <cfRule type="expression" dxfId="3835" priority="331">
      <formula>$M6="API sand"</formula>
    </cfRule>
  </conditionalFormatting>
  <conditionalFormatting sqref="AK6:AL9 R18:T20 R29:T36 S21:T28 AD21:AD28 AB18:AB35">
    <cfRule type="expression" dxfId="3834" priority="330">
      <formula>$M6="API clay"</formula>
    </cfRule>
  </conditionalFormatting>
  <conditionalFormatting sqref="AM6:AN9 U18:W36">
    <cfRule type="expression" dxfId="3833" priority="327">
      <formula>$L6="Stiff clay w/o free water"</formula>
    </cfRule>
    <cfRule type="expression" dxfId="3832" priority="329">
      <formula>$L6="API clay"</formula>
    </cfRule>
  </conditionalFormatting>
  <conditionalFormatting sqref="AM6:AN9 U18:Y36">
    <cfRule type="expression" dxfId="3831" priority="328">
      <formula>$L6="Kirsch soft clay"</formula>
    </cfRule>
  </conditionalFormatting>
  <conditionalFormatting sqref="AM6:AN9 U18:Y36">
    <cfRule type="expression" dxfId="3830" priority="326">
      <formula>$L6="Kirsch stiff clay"</formula>
    </cfRule>
  </conditionalFormatting>
  <conditionalFormatting sqref="AM6:AN9">
    <cfRule type="expression" dxfId="3829" priority="325">
      <formula>$L6="Kirsch sand"</formula>
    </cfRule>
  </conditionalFormatting>
  <conditionalFormatting sqref="AM6:AN9 AC18:AI18 AC19:AD19 AI19">
    <cfRule type="expression" dxfId="3828" priority="324">
      <formula>$L6="Modified Weak rock"</formula>
    </cfRule>
  </conditionalFormatting>
  <conditionalFormatting sqref="AM6:AN9 U18:V36">
    <cfRule type="expression" dxfId="3827" priority="323">
      <formula>$L6="Reese stiff clay"</formula>
    </cfRule>
  </conditionalFormatting>
  <conditionalFormatting sqref="N18:N36 Q18:Q36 AM18:AN36">
    <cfRule type="expression" dxfId="3826" priority="322">
      <formula>$L18="API sand"</formula>
    </cfRule>
  </conditionalFormatting>
  <conditionalFormatting sqref="N18:N36 Z18:Z36 AB36 AJ18:AL36">
    <cfRule type="expression" dxfId="3825" priority="321">
      <formula>$M18="API sand"</formula>
    </cfRule>
  </conditionalFormatting>
  <conditionalFormatting sqref="Z36:AB36 AK18:AL36 N18:N36 Z18:AA35">
    <cfRule type="expression" dxfId="3824" priority="320">
      <formula>$M18="API clay"</formula>
    </cfRule>
  </conditionalFormatting>
  <conditionalFormatting sqref="N18:P18 AM18:AN36 N29:P36 N19:N28 P19:P28">
    <cfRule type="expression" dxfId="3823" priority="317">
      <formula>$L18="Stiff clay w/o free water"</formula>
    </cfRule>
    <cfRule type="expression" dxfId="3822" priority="319">
      <formula>$L18="API clay"</formula>
    </cfRule>
  </conditionalFormatting>
  <conditionalFormatting sqref="N18:P18 AM18:AN36 N29:P36 N19:N28 P19:P28">
    <cfRule type="expression" dxfId="3821" priority="318">
      <formula>$L18="Kirsch soft clay"</formula>
    </cfRule>
  </conditionalFormatting>
  <conditionalFormatting sqref="N18:P18 AM18:AN36 N29:P36 N19:N28 P19:P28">
    <cfRule type="expression" dxfId="3820" priority="316">
      <formula>$L18="Kirsch stiff clay"</formula>
    </cfRule>
  </conditionalFormatting>
  <conditionalFormatting sqref="N18:N36 Q18:Q36 X18:Y36 AM18:AN36">
    <cfRule type="expression" dxfId="3819" priority="315">
      <formula>$L18="Kirsch sand"</formula>
    </cfRule>
  </conditionalFormatting>
  <conditionalFormatting sqref="N18:N36 AM18:AN36 AC20:AD36 AI20:AI36">
    <cfRule type="expression" dxfId="3818" priority="314">
      <formula>$L18="Modified Weak rock"</formula>
    </cfRule>
  </conditionalFormatting>
  <conditionalFormatting sqref="N18:P18 AM18:AN36 N29:P36 N19:N28 P19:P28">
    <cfRule type="expression" dxfId="3817" priority="313">
      <formula>$L18="Reese stiff clay"</formula>
    </cfRule>
  </conditionalFormatting>
  <conditionalFormatting sqref="AM6:AN9">
    <cfRule type="expression" dxfId="3816" priority="312">
      <formula>$L6="PISA clay"</formula>
    </cfRule>
  </conditionalFormatting>
  <conditionalFormatting sqref="AM6:AN9">
    <cfRule type="expression" dxfId="3815" priority="311">
      <formula>$L6="PISA sand"</formula>
    </cfRule>
  </conditionalFormatting>
  <conditionalFormatting sqref="O19:O21">
    <cfRule type="expression" dxfId="3814" priority="310">
      <formula>$L19="API sand"</formula>
    </cfRule>
  </conditionalFormatting>
  <conditionalFormatting sqref="O19:O21">
    <cfRule type="expression" dxfId="3813" priority="309">
      <formula>$L19="Kirsch sand"</formula>
    </cfRule>
  </conditionalFormatting>
  <conditionalFormatting sqref="O22:O28">
    <cfRule type="expression" dxfId="3812" priority="308">
      <formula>$L22="API sand"</formula>
    </cfRule>
  </conditionalFormatting>
  <conditionalFormatting sqref="O22:O28">
    <cfRule type="expression" dxfId="3811" priority="307">
      <formula>$L22="Kirsch sand"</formula>
    </cfRule>
  </conditionalFormatting>
  <conditionalFormatting sqref="N6:N9 Q6:Q9 S9:T9 W9:Y9">
    <cfRule type="expression" dxfId="3810" priority="306">
      <formula>$L6="API sand"</formula>
    </cfRule>
  </conditionalFormatting>
  <conditionalFormatting sqref="N6:N9">
    <cfRule type="expression" dxfId="3809" priority="305">
      <formula>$M6="API sand"</formula>
    </cfRule>
  </conditionalFormatting>
  <conditionalFormatting sqref="N6:N9">
    <cfRule type="expression" dxfId="3808" priority="304">
      <formula>$M6="API clay"</formula>
    </cfRule>
  </conditionalFormatting>
  <conditionalFormatting sqref="N6:P9">
    <cfRule type="expression" dxfId="3807" priority="301">
      <formula>$L6="Stiff clay w/o free water"</formula>
    </cfRule>
    <cfRule type="expression" dxfId="3806" priority="303">
      <formula>$L6="API clay"</formula>
    </cfRule>
  </conditionalFormatting>
  <conditionalFormatting sqref="N6:P9">
    <cfRule type="expression" dxfId="3805" priority="302">
      <formula>$L6="Kirsch soft clay"</formula>
    </cfRule>
  </conditionalFormatting>
  <conditionalFormatting sqref="N6:P9">
    <cfRule type="expression" dxfId="3804" priority="300">
      <formula>$L6="Kirsch stiff clay"</formula>
    </cfRule>
  </conditionalFormatting>
  <conditionalFormatting sqref="N6:N9 Q6:Q9 S9:T9 W9:Y9">
    <cfRule type="expression" dxfId="3803" priority="299">
      <formula>$L6="Kirsch sand"</formula>
    </cfRule>
  </conditionalFormatting>
  <conditionalFormatting sqref="N6:N9">
    <cfRule type="expression" dxfId="3802" priority="298">
      <formula>$L6="Modified Weak rock"</formula>
    </cfRule>
  </conditionalFormatting>
  <conditionalFormatting sqref="N6:P9">
    <cfRule type="expression" dxfId="3801" priority="297">
      <formula>$L6="Reese stiff clay"</formula>
    </cfRule>
  </conditionalFormatting>
  <conditionalFormatting sqref="N6:P9">
    <cfRule type="expression" dxfId="3800" priority="296">
      <formula>$L6="PISA clay"</formula>
    </cfRule>
  </conditionalFormatting>
  <conditionalFormatting sqref="N6:N9">
    <cfRule type="expression" dxfId="3799" priority="295">
      <formula>$L6="PISA sand"</formula>
    </cfRule>
  </conditionalFormatting>
  <conditionalFormatting sqref="R6:R9 S6:T8 W6:Y8">
    <cfRule type="expression" dxfId="3798" priority="294">
      <formula>$L6="API sand"</formula>
    </cfRule>
  </conditionalFormatting>
  <conditionalFormatting sqref="R6:R9 S6:T8 W6:Y8">
    <cfRule type="expression" dxfId="3797" priority="293">
      <formula>$L6="Kirsch sand"</formula>
    </cfRule>
  </conditionalFormatting>
  <conditionalFormatting sqref="AC6:AI9">
    <cfRule type="expression" dxfId="3796" priority="290">
      <formula>$L6="Stiff clay w/o free water"</formula>
    </cfRule>
    <cfRule type="expression" dxfId="3795" priority="292">
      <formula>$L6="API clay"</formula>
    </cfRule>
  </conditionalFormatting>
  <conditionalFormatting sqref="AC6:AI9">
    <cfRule type="expression" dxfId="3794" priority="291">
      <formula>$L6="Kirsch soft clay"</formula>
    </cfRule>
  </conditionalFormatting>
  <conditionalFormatting sqref="AC6:AI9">
    <cfRule type="expression" dxfId="3793" priority="289">
      <formula>$L6="Kirsch stiff clay"</formula>
    </cfRule>
  </conditionalFormatting>
  <conditionalFormatting sqref="AC6:AI9">
    <cfRule type="expression" dxfId="3792" priority="288">
      <formula>$L6="Reese stiff clay"</formula>
    </cfRule>
  </conditionalFormatting>
  <conditionalFormatting sqref="AC6:AI9">
    <cfRule type="expression" dxfId="3791" priority="287">
      <formula>$L6="PISA clay"</formula>
    </cfRule>
  </conditionalFormatting>
  <conditionalFormatting sqref="AA6:AA9">
    <cfRule type="expression" dxfId="3790" priority="284">
      <formula>$L6="Stiff clay w/o free water"</formula>
    </cfRule>
    <cfRule type="expression" dxfId="3789" priority="286">
      <formula>$L6="API clay"</formula>
    </cfRule>
  </conditionalFormatting>
  <conditionalFormatting sqref="AA6:AA9">
    <cfRule type="expression" dxfId="3788" priority="285">
      <formula>$L6="Kirsch soft clay"</formula>
    </cfRule>
  </conditionalFormatting>
  <conditionalFormatting sqref="AA6:AA9">
    <cfRule type="expression" dxfId="3787" priority="283">
      <formula>$L6="Kirsch stiff clay"</formula>
    </cfRule>
  </conditionalFormatting>
  <conditionalFormatting sqref="AA6:AA9">
    <cfRule type="expression" dxfId="3786" priority="282">
      <formula>$L6="Reese stiff clay"</formula>
    </cfRule>
  </conditionalFormatting>
  <conditionalFormatting sqref="AA6:AA9">
    <cfRule type="expression" dxfId="3785" priority="281">
      <formula>$L6="PISA clay"</formula>
    </cfRule>
  </conditionalFormatting>
  <conditionalFormatting sqref="AM10:AN10">
    <cfRule type="expression" dxfId="3784" priority="280">
      <formula>$L10="API sand"</formula>
    </cfRule>
  </conditionalFormatting>
  <conditionalFormatting sqref="AK10:AL10">
    <cfRule type="expression" dxfId="3783" priority="279">
      <formula>$M10="API sand"</formula>
    </cfRule>
  </conditionalFormatting>
  <conditionalFormatting sqref="AK10:AL10">
    <cfRule type="expression" dxfId="3782" priority="278">
      <formula>$M10="API clay"</formula>
    </cfRule>
  </conditionalFormatting>
  <conditionalFormatting sqref="AM10:AN10">
    <cfRule type="expression" dxfId="3781" priority="275">
      <formula>$L10="Stiff clay w/o free water"</formula>
    </cfRule>
    <cfRule type="expression" dxfId="3780" priority="277">
      <formula>$L10="API clay"</formula>
    </cfRule>
  </conditionalFormatting>
  <conditionalFormatting sqref="AM10:AN10">
    <cfRule type="expression" dxfId="3779" priority="276">
      <formula>$L10="Kirsch soft clay"</formula>
    </cfRule>
  </conditionalFormatting>
  <conditionalFormatting sqref="AM10:AN10">
    <cfRule type="expression" dxfId="3778" priority="274">
      <formula>$L10="Kirsch stiff clay"</formula>
    </cfRule>
  </conditionalFormatting>
  <conditionalFormatting sqref="AM10:AN10">
    <cfRule type="expression" dxfId="3777" priority="273">
      <formula>$L10="Kirsch sand"</formula>
    </cfRule>
  </conditionalFormatting>
  <conditionalFormatting sqref="AM10:AN10">
    <cfRule type="expression" dxfId="3776" priority="272">
      <formula>$L10="Modified Weak rock"</formula>
    </cfRule>
  </conditionalFormatting>
  <conditionalFormatting sqref="AM10:AN10">
    <cfRule type="expression" dxfId="3775" priority="271">
      <formula>$L10="Reese stiff clay"</formula>
    </cfRule>
  </conditionalFormatting>
  <conditionalFormatting sqref="AM10:AN10">
    <cfRule type="expression" dxfId="3774" priority="270">
      <formula>$L10="PISA clay"</formula>
    </cfRule>
  </conditionalFormatting>
  <conditionalFormatting sqref="AM10:AN10">
    <cfRule type="expression" dxfId="3773" priority="269">
      <formula>$L10="PISA sand"</formula>
    </cfRule>
  </conditionalFormatting>
  <conditionalFormatting sqref="N10 Q10 S10:T10 W10 Y10">
    <cfRule type="expression" dxfId="3772" priority="268">
      <formula>$L10="API sand"</formula>
    </cfRule>
  </conditionalFormatting>
  <conditionalFormatting sqref="N10">
    <cfRule type="expression" dxfId="3771" priority="267">
      <formula>$M10="API sand"</formula>
    </cfRule>
  </conditionalFormatting>
  <conditionalFormatting sqref="N10">
    <cfRule type="expression" dxfId="3770" priority="266">
      <formula>$M10="API clay"</formula>
    </cfRule>
  </conditionalFormatting>
  <conditionalFormatting sqref="N10:P10">
    <cfRule type="expression" dxfId="3769" priority="263">
      <formula>$L10="Stiff clay w/o free water"</formula>
    </cfRule>
    <cfRule type="expression" dxfId="3768" priority="265">
      <formula>$L10="API clay"</formula>
    </cfRule>
  </conditionalFormatting>
  <conditionalFormatting sqref="N10:P10">
    <cfRule type="expression" dxfId="3767" priority="264">
      <formula>$L10="Kirsch soft clay"</formula>
    </cfRule>
  </conditionalFormatting>
  <conditionalFormatting sqref="N10:P10">
    <cfRule type="expression" dxfId="3766" priority="262">
      <formula>$L10="Kirsch stiff clay"</formula>
    </cfRule>
  </conditionalFormatting>
  <conditionalFormatting sqref="N10 Q10 S10:T10 W10 Y10">
    <cfRule type="expression" dxfId="3765" priority="261">
      <formula>$L10="Kirsch sand"</formula>
    </cfRule>
  </conditionalFormatting>
  <conditionalFormatting sqref="N10">
    <cfRule type="expression" dxfId="3764" priority="260">
      <formula>$L10="Modified Weak rock"</formula>
    </cfRule>
  </conditionalFormatting>
  <conditionalFormatting sqref="N10:P10">
    <cfRule type="expression" dxfId="3763" priority="259">
      <formula>$L10="Reese stiff clay"</formula>
    </cfRule>
  </conditionalFormatting>
  <conditionalFormatting sqref="N10:P10">
    <cfRule type="expression" dxfId="3762" priority="258">
      <formula>$L10="PISA clay"</formula>
    </cfRule>
  </conditionalFormatting>
  <conditionalFormatting sqref="N10">
    <cfRule type="expression" dxfId="3761" priority="257">
      <formula>$L10="PISA sand"</formula>
    </cfRule>
  </conditionalFormatting>
  <conditionalFormatting sqref="R10">
    <cfRule type="expression" dxfId="3760" priority="256">
      <formula>$L10="API sand"</formula>
    </cfRule>
  </conditionalFormatting>
  <conditionalFormatting sqref="R10">
    <cfRule type="expression" dxfId="3759" priority="255">
      <formula>$L10="Kirsch sand"</formula>
    </cfRule>
  </conditionalFormatting>
  <conditionalFormatting sqref="AD10:AI10">
    <cfRule type="expression" dxfId="3758" priority="252">
      <formula>$L10="Stiff clay w/o free water"</formula>
    </cfRule>
    <cfRule type="expression" dxfId="3757" priority="254">
      <formula>$L10="API clay"</formula>
    </cfRule>
  </conditionalFormatting>
  <conditionalFormatting sqref="AD10:AI10">
    <cfRule type="expression" dxfId="3756" priority="253">
      <formula>$L10="Kirsch soft clay"</formula>
    </cfRule>
  </conditionalFormatting>
  <conditionalFormatting sqref="AD10:AI10">
    <cfRule type="expression" dxfId="3755" priority="251">
      <formula>$L10="Kirsch stiff clay"</formula>
    </cfRule>
  </conditionalFormatting>
  <conditionalFormatting sqref="AD10:AI10">
    <cfRule type="expression" dxfId="3754" priority="250">
      <formula>$L10="Reese stiff clay"</formula>
    </cfRule>
  </conditionalFormatting>
  <conditionalFormatting sqref="AD10:AI10">
    <cfRule type="expression" dxfId="3753" priority="249">
      <formula>$L10="PISA clay"</formula>
    </cfRule>
  </conditionalFormatting>
  <conditionalFormatting sqref="AA10">
    <cfRule type="expression" dxfId="3752" priority="246">
      <formula>$L10="Stiff clay w/o free water"</formula>
    </cfRule>
    <cfRule type="expression" dxfId="3751" priority="248">
      <formula>$L10="API clay"</formula>
    </cfRule>
  </conditionalFormatting>
  <conditionalFormatting sqref="AA10">
    <cfRule type="expression" dxfId="3750" priority="247">
      <formula>$L10="Kirsch soft clay"</formula>
    </cfRule>
  </conditionalFormatting>
  <conditionalFormatting sqref="AA10">
    <cfRule type="expression" dxfId="3749" priority="245">
      <formula>$L10="Kirsch stiff clay"</formula>
    </cfRule>
  </conditionalFormatting>
  <conditionalFormatting sqref="AA10">
    <cfRule type="expression" dxfId="3748" priority="244">
      <formula>$L10="Reese stiff clay"</formula>
    </cfRule>
  </conditionalFormatting>
  <conditionalFormatting sqref="AA10">
    <cfRule type="expression" dxfId="3747" priority="243">
      <formula>$L10="PISA clay"</formula>
    </cfRule>
  </conditionalFormatting>
  <conditionalFormatting sqref="AC10">
    <cfRule type="expression" dxfId="3746" priority="240">
      <formula>$L10="Stiff clay w/o free water"</formula>
    </cfRule>
    <cfRule type="expression" dxfId="3745" priority="242">
      <formula>$L10="API clay"</formula>
    </cfRule>
  </conditionalFormatting>
  <conditionalFormatting sqref="AC10">
    <cfRule type="expression" dxfId="3744" priority="241">
      <formula>$L10="Kirsch soft clay"</formula>
    </cfRule>
  </conditionalFormatting>
  <conditionalFormatting sqref="AC10">
    <cfRule type="expression" dxfId="3743" priority="239">
      <formula>$L10="Kirsch stiff clay"</formula>
    </cfRule>
  </conditionalFormatting>
  <conditionalFormatting sqref="AC10">
    <cfRule type="expression" dxfId="3742" priority="238">
      <formula>$L10="Reese stiff clay"</formula>
    </cfRule>
  </conditionalFormatting>
  <conditionalFormatting sqref="AC10">
    <cfRule type="expression" dxfId="3741" priority="237">
      <formula>$L10="PISA clay"</formula>
    </cfRule>
  </conditionalFormatting>
  <conditionalFormatting sqref="X10">
    <cfRule type="expression" dxfId="3740" priority="236">
      <formula>$L10="API sand"</formula>
    </cfRule>
  </conditionalFormatting>
  <conditionalFormatting sqref="X10">
    <cfRule type="expression" dxfId="3739" priority="235">
      <formula>$L10="Kirsch sand"</formula>
    </cfRule>
  </conditionalFormatting>
  <conditionalFormatting sqref="Z6:Z10">
    <cfRule type="expression" dxfId="3738" priority="234">
      <formula>$L6="API sand"</formula>
    </cfRule>
  </conditionalFormatting>
  <conditionalFormatting sqref="Z6:Z10">
    <cfRule type="expression" dxfId="3737" priority="233">
      <formula>$L6="Kirsch sand"</formula>
    </cfRule>
  </conditionalFormatting>
  <conditionalFormatting sqref="AB6:AB10">
    <cfRule type="expression" dxfId="3736" priority="232">
      <formula>$L6="API sand"</formula>
    </cfRule>
  </conditionalFormatting>
  <conditionalFormatting sqref="AB6:AB10">
    <cfRule type="expression" dxfId="3735" priority="231">
      <formula>$L6="Kirsch sand"</formula>
    </cfRule>
  </conditionalFormatting>
  <conditionalFormatting sqref="AJ6:AJ10">
    <cfRule type="expression" dxfId="3734" priority="230">
      <formula>$L6="API sand"</formula>
    </cfRule>
  </conditionalFormatting>
  <conditionalFormatting sqref="AJ6:AJ10">
    <cfRule type="expression" dxfId="3733" priority="229">
      <formula>$L6="Kirsch sand"</formula>
    </cfRule>
  </conditionalFormatting>
  <conditionalFormatting sqref="AE37:AH37">
    <cfRule type="expression" dxfId="3732" priority="333">
      <formula>$L19="Modified Weak rock"</formula>
    </cfRule>
  </conditionalFormatting>
  <conditionalFormatting sqref="AM11:AN14">
    <cfRule type="expression" dxfId="3731" priority="228">
      <formula>$L11="API sand"</formula>
    </cfRule>
  </conditionalFormatting>
  <conditionalFormatting sqref="AK11:AL14">
    <cfRule type="expression" dxfId="3730" priority="227">
      <formula>$M11="API sand"</formula>
    </cfRule>
  </conditionalFormatting>
  <conditionalFormatting sqref="AK11:AL14">
    <cfRule type="expression" dxfId="3729" priority="226">
      <formula>$M11="API clay"</formula>
    </cfRule>
  </conditionalFormatting>
  <conditionalFormatting sqref="AM11:AN14">
    <cfRule type="expression" dxfId="3728" priority="223">
      <formula>$L11="Stiff clay w/o free water"</formula>
    </cfRule>
    <cfRule type="expression" dxfId="3727" priority="225">
      <formula>$L11="API clay"</formula>
    </cfRule>
  </conditionalFormatting>
  <conditionalFormatting sqref="AM11:AN14">
    <cfRule type="expression" dxfId="3726" priority="224">
      <formula>$L11="Kirsch soft clay"</formula>
    </cfRule>
  </conditionalFormatting>
  <conditionalFormatting sqref="AM11:AN14">
    <cfRule type="expression" dxfId="3725" priority="222">
      <formula>$L11="Kirsch stiff clay"</formula>
    </cfRule>
  </conditionalFormatting>
  <conditionalFormatting sqref="AM11:AN14">
    <cfRule type="expression" dxfId="3724" priority="221">
      <formula>$L11="Kirsch sand"</formula>
    </cfRule>
  </conditionalFormatting>
  <conditionalFormatting sqref="AM11:AN14">
    <cfRule type="expression" dxfId="3723" priority="220">
      <formula>$L11="Modified Weak rock"</formula>
    </cfRule>
  </conditionalFormatting>
  <conditionalFormatting sqref="AM11:AN14">
    <cfRule type="expression" dxfId="3722" priority="219">
      <formula>$L11="Reese stiff clay"</formula>
    </cfRule>
  </conditionalFormatting>
  <conditionalFormatting sqref="AM11:AN14">
    <cfRule type="expression" dxfId="3721" priority="218">
      <formula>$L11="PISA clay"</formula>
    </cfRule>
  </conditionalFormatting>
  <conditionalFormatting sqref="AM11:AN14">
    <cfRule type="expression" dxfId="3720" priority="217">
      <formula>$L11="PISA sand"</formula>
    </cfRule>
  </conditionalFormatting>
  <conditionalFormatting sqref="N11:N14 Q11:Q14 S14:T14 W14:Y14">
    <cfRule type="expression" dxfId="3719" priority="216">
      <formula>$L11="API sand"</formula>
    </cfRule>
  </conditionalFormatting>
  <conditionalFormatting sqref="N11:N14">
    <cfRule type="expression" dxfId="3718" priority="215">
      <formula>$M11="API sand"</formula>
    </cfRule>
  </conditionalFormatting>
  <conditionalFormatting sqref="N11:N14">
    <cfRule type="expression" dxfId="3717" priority="214">
      <formula>$M11="API clay"</formula>
    </cfRule>
  </conditionalFormatting>
  <conditionalFormatting sqref="N11:P14">
    <cfRule type="expression" dxfId="3716" priority="211">
      <formula>$L11="Stiff clay w/o free water"</formula>
    </cfRule>
    <cfRule type="expression" dxfId="3715" priority="213">
      <formula>$L11="API clay"</formula>
    </cfRule>
  </conditionalFormatting>
  <conditionalFormatting sqref="N11:P14">
    <cfRule type="expression" dxfId="3714" priority="212">
      <formula>$L11="Kirsch soft clay"</formula>
    </cfRule>
  </conditionalFormatting>
  <conditionalFormatting sqref="N11:P14">
    <cfRule type="expression" dxfId="3713" priority="210">
      <formula>$L11="Kirsch stiff clay"</formula>
    </cfRule>
  </conditionalFormatting>
  <conditionalFormatting sqref="N11:N14 Q11:Q14 S14:T14 W14:Y14">
    <cfRule type="expression" dxfId="3712" priority="209">
      <formula>$L11="Kirsch sand"</formula>
    </cfRule>
  </conditionalFormatting>
  <conditionalFormatting sqref="N11:N14">
    <cfRule type="expression" dxfId="3711" priority="208">
      <formula>$L11="Modified Weak rock"</formula>
    </cfRule>
  </conditionalFormatting>
  <conditionalFormatting sqref="N11:P14">
    <cfRule type="expression" dxfId="3710" priority="207">
      <formula>$L11="Reese stiff clay"</formula>
    </cfRule>
  </conditionalFormatting>
  <conditionalFormatting sqref="N11:P14">
    <cfRule type="expression" dxfId="3709" priority="206">
      <formula>$L11="PISA clay"</formula>
    </cfRule>
  </conditionalFormatting>
  <conditionalFormatting sqref="N11:N14">
    <cfRule type="expression" dxfId="3708" priority="205">
      <formula>$L11="PISA sand"</formula>
    </cfRule>
  </conditionalFormatting>
  <conditionalFormatting sqref="R11:R14 S11:T13 W11:Y13">
    <cfRule type="expression" dxfId="3707" priority="204">
      <formula>$L11="API sand"</formula>
    </cfRule>
  </conditionalFormatting>
  <conditionalFormatting sqref="R11:R14 S11:T13 W11:Y13">
    <cfRule type="expression" dxfId="3706" priority="203">
      <formula>$L11="Kirsch sand"</formula>
    </cfRule>
  </conditionalFormatting>
  <conditionalFormatting sqref="AC11:AI14">
    <cfRule type="expression" dxfId="3705" priority="200">
      <formula>$L11="Stiff clay w/o free water"</formula>
    </cfRule>
    <cfRule type="expression" dxfId="3704" priority="202">
      <formula>$L11="API clay"</formula>
    </cfRule>
  </conditionalFormatting>
  <conditionalFormatting sqref="AC11:AI14">
    <cfRule type="expression" dxfId="3703" priority="201">
      <formula>$L11="Kirsch soft clay"</formula>
    </cfRule>
  </conditionalFormatting>
  <conditionalFormatting sqref="AC11:AI14">
    <cfRule type="expression" dxfId="3702" priority="199">
      <formula>$L11="Kirsch stiff clay"</formula>
    </cfRule>
  </conditionalFormatting>
  <conditionalFormatting sqref="AC11:AI14">
    <cfRule type="expression" dxfId="3701" priority="198">
      <formula>$L11="Reese stiff clay"</formula>
    </cfRule>
  </conditionalFormatting>
  <conditionalFormatting sqref="AC11:AI14">
    <cfRule type="expression" dxfId="3700" priority="197">
      <formula>$L11="PISA clay"</formula>
    </cfRule>
  </conditionalFormatting>
  <conditionalFormatting sqref="AA11:AA14">
    <cfRule type="expression" dxfId="3699" priority="194">
      <formula>$L11="Stiff clay w/o free water"</formula>
    </cfRule>
    <cfRule type="expression" dxfId="3698" priority="196">
      <formula>$L11="API clay"</formula>
    </cfRule>
  </conditionalFormatting>
  <conditionalFormatting sqref="AA11:AA14">
    <cfRule type="expression" dxfId="3697" priority="195">
      <formula>$L11="Kirsch soft clay"</formula>
    </cfRule>
  </conditionalFormatting>
  <conditionalFormatting sqref="AA11:AA14">
    <cfRule type="expression" dxfId="3696" priority="193">
      <formula>$L11="Kirsch stiff clay"</formula>
    </cfRule>
  </conditionalFormatting>
  <conditionalFormatting sqref="AA11:AA14">
    <cfRule type="expression" dxfId="3695" priority="192">
      <formula>$L11="Reese stiff clay"</formula>
    </cfRule>
  </conditionalFormatting>
  <conditionalFormatting sqref="AA11:AA14">
    <cfRule type="expression" dxfId="3694" priority="191">
      <formula>$L11="PISA clay"</formula>
    </cfRule>
  </conditionalFormatting>
  <conditionalFormatting sqref="AM15:AN15">
    <cfRule type="expression" dxfId="3693" priority="190">
      <formula>$L15="API sand"</formula>
    </cfRule>
  </conditionalFormatting>
  <conditionalFormatting sqref="AK15:AL15">
    <cfRule type="expression" dxfId="3692" priority="189">
      <formula>$M15="API sand"</formula>
    </cfRule>
  </conditionalFormatting>
  <conditionalFormatting sqref="AK15:AL15">
    <cfRule type="expression" dxfId="3691" priority="188">
      <formula>$M15="API clay"</formula>
    </cfRule>
  </conditionalFormatting>
  <conditionalFormatting sqref="AM15:AN15">
    <cfRule type="expression" dxfId="3690" priority="185">
      <formula>$L15="Stiff clay w/o free water"</formula>
    </cfRule>
    <cfRule type="expression" dxfId="3689" priority="187">
      <formula>$L15="API clay"</formula>
    </cfRule>
  </conditionalFormatting>
  <conditionalFormatting sqref="AM15:AN15">
    <cfRule type="expression" dxfId="3688" priority="186">
      <formula>$L15="Kirsch soft clay"</formula>
    </cfRule>
  </conditionalFormatting>
  <conditionalFormatting sqref="AM15:AN15">
    <cfRule type="expression" dxfId="3687" priority="184">
      <formula>$L15="Kirsch stiff clay"</formula>
    </cfRule>
  </conditionalFormatting>
  <conditionalFormatting sqref="AM15:AN15">
    <cfRule type="expression" dxfId="3686" priority="183">
      <formula>$L15="Kirsch sand"</formula>
    </cfRule>
  </conditionalFormatting>
  <conditionalFormatting sqref="AM15:AN15">
    <cfRule type="expression" dxfId="3685" priority="182">
      <formula>$L15="Modified Weak rock"</formula>
    </cfRule>
  </conditionalFormatting>
  <conditionalFormatting sqref="AM15:AN15">
    <cfRule type="expression" dxfId="3684" priority="181">
      <formula>$L15="Reese stiff clay"</formula>
    </cfRule>
  </conditionalFormatting>
  <conditionalFormatting sqref="AM15:AN15">
    <cfRule type="expression" dxfId="3683" priority="180">
      <formula>$L15="PISA clay"</formula>
    </cfRule>
  </conditionalFormatting>
  <conditionalFormatting sqref="AM15:AN15">
    <cfRule type="expression" dxfId="3682" priority="179">
      <formula>$L15="PISA sand"</formula>
    </cfRule>
  </conditionalFormatting>
  <conditionalFormatting sqref="N15 Q15 S15:T15 W15 Y15">
    <cfRule type="expression" dxfId="3681" priority="178">
      <formula>$L15="API sand"</formula>
    </cfRule>
  </conditionalFormatting>
  <conditionalFormatting sqref="N15">
    <cfRule type="expression" dxfId="3680" priority="177">
      <formula>$M15="API sand"</formula>
    </cfRule>
  </conditionalFormatting>
  <conditionalFormatting sqref="N15">
    <cfRule type="expression" dxfId="3679" priority="176">
      <formula>$M15="API clay"</formula>
    </cfRule>
  </conditionalFormatting>
  <conditionalFormatting sqref="N15:P15">
    <cfRule type="expression" dxfId="3678" priority="173">
      <formula>$L15="Stiff clay w/o free water"</formula>
    </cfRule>
    <cfRule type="expression" dxfId="3677" priority="175">
      <formula>$L15="API clay"</formula>
    </cfRule>
  </conditionalFormatting>
  <conditionalFormatting sqref="N15:P15">
    <cfRule type="expression" dxfId="3676" priority="174">
      <formula>$L15="Kirsch soft clay"</formula>
    </cfRule>
  </conditionalFormatting>
  <conditionalFormatting sqref="N15:P15">
    <cfRule type="expression" dxfId="3675" priority="172">
      <formula>$L15="Kirsch stiff clay"</formula>
    </cfRule>
  </conditionalFormatting>
  <conditionalFormatting sqref="N15 Q15 S15:T15 W15 Y15">
    <cfRule type="expression" dxfId="3674" priority="171">
      <formula>$L15="Kirsch sand"</formula>
    </cfRule>
  </conditionalFormatting>
  <conditionalFormatting sqref="N15">
    <cfRule type="expression" dxfId="3673" priority="170">
      <formula>$L15="Modified Weak rock"</formula>
    </cfRule>
  </conditionalFormatting>
  <conditionalFormatting sqref="N15:P15">
    <cfRule type="expression" dxfId="3672" priority="169">
      <formula>$L15="Reese stiff clay"</formula>
    </cfRule>
  </conditionalFormatting>
  <conditionalFormatting sqref="N15:P15">
    <cfRule type="expression" dxfId="3671" priority="168">
      <formula>$L15="PISA clay"</formula>
    </cfRule>
  </conditionalFormatting>
  <conditionalFormatting sqref="N15">
    <cfRule type="expression" dxfId="3670" priority="167">
      <formula>$L15="PISA sand"</formula>
    </cfRule>
  </conditionalFormatting>
  <conditionalFormatting sqref="R15">
    <cfRule type="expression" dxfId="3669" priority="166">
      <formula>$L15="API sand"</formula>
    </cfRule>
  </conditionalFormatting>
  <conditionalFormatting sqref="R15">
    <cfRule type="expression" dxfId="3668" priority="165">
      <formula>$L15="Kirsch sand"</formula>
    </cfRule>
  </conditionalFormatting>
  <conditionalFormatting sqref="AD15:AI15">
    <cfRule type="expression" dxfId="3667" priority="162">
      <formula>$L15="Stiff clay w/o free water"</formula>
    </cfRule>
    <cfRule type="expression" dxfId="3666" priority="164">
      <formula>$L15="API clay"</formula>
    </cfRule>
  </conditionalFormatting>
  <conditionalFormatting sqref="AD15:AI15">
    <cfRule type="expression" dxfId="3665" priority="163">
      <formula>$L15="Kirsch soft clay"</formula>
    </cfRule>
  </conditionalFormatting>
  <conditionalFormatting sqref="AD15:AI15">
    <cfRule type="expression" dxfId="3664" priority="161">
      <formula>$L15="Kirsch stiff clay"</formula>
    </cfRule>
  </conditionalFormatting>
  <conditionalFormatting sqref="AD15:AI15">
    <cfRule type="expression" dxfId="3663" priority="160">
      <formula>$L15="Reese stiff clay"</formula>
    </cfRule>
  </conditionalFormatting>
  <conditionalFormatting sqref="AD15:AI15">
    <cfRule type="expression" dxfId="3662" priority="159">
      <formula>$L15="PISA clay"</formula>
    </cfRule>
  </conditionalFormatting>
  <conditionalFormatting sqref="AA15">
    <cfRule type="expression" dxfId="3661" priority="156">
      <formula>$L15="Stiff clay w/o free water"</formula>
    </cfRule>
    <cfRule type="expression" dxfId="3660" priority="158">
      <formula>$L15="API clay"</formula>
    </cfRule>
  </conditionalFormatting>
  <conditionalFormatting sqref="AA15">
    <cfRule type="expression" dxfId="3659" priority="157">
      <formula>$L15="Kirsch soft clay"</formula>
    </cfRule>
  </conditionalFormatting>
  <conditionalFormatting sqref="AA15">
    <cfRule type="expression" dxfId="3658" priority="155">
      <formula>$L15="Kirsch stiff clay"</formula>
    </cfRule>
  </conditionalFormatting>
  <conditionalFormatting sqref="AA15">
    <cfRule type="expression" dxfId="3657" priority="154">
      <formula>$L15="Reese stiff clay"</formula>
    </cfRule>
  </conditionalFormatting>
  <conditionalFormatting sqref="AA15">
    <cfRule type="expression" dxfId="3656" priority="153">
      <formula>$L15="PISA clay"</formula>
    </cfRule>
  </conditionalFormatting>
  <conditionalFormatting sqref="AC15">
    <cfRule type="expression" dxfId="3655" priority="150">
      <formula>$L15="Stiff clay w/o free water"</formula>
    </cfRule>
    <cfRule type="expression" dxfId="3654" priority="152">
      <formula>$L15="API clay"</formula>
    </cfRule>
  </conditionalFormatting>
  <conditionalFormatting sqref="AC15">
    <cfRule type="expression" dxfId="3653" priority="151">
      <formula>$L15="Kirsch soft clay"</formula>
    </cfRule>
  </conditionalFormatting>
  <conditionalFormatting sqref="AC15">
    <cfRule type="expression" dxfId="3652" priority="149">
      <formula>$L15="Kirsch stiff clay"</formula>
    </cfRule>
  </conditionalFormatting>
  <conditionalFormatting sqref="AC15">
    <cfRule type="expression" dxfId="3651" priority="148">
      <formula>$L15="Reese stiff clay"</formula>
    </cfRule>
  </conditionalFormatting>
  <conditionalFormatting sqref="AC15">
    <cfRule type="expression" dxfId="3650" priority="147">
      <formula>$L15="PISA clay"</formula>
    </cfRule>
  </conditionalFormatting>
  <conditionalFormatting sqref="X15">
    <cfRule type="expression" dxfId="3649" priority="146">
      <formula>$L15="API sand"</formula>
    </cfRule>
  </conditionalFormatting>
  <conditionalFormatting sqref="X15">
    <cfRule type="expression" dxfId="3648" priority="145">
      <formula>$L15="Kirsch sand"</formula>
    </cfRule>
  </conditionalFormatting>
  <conditionalFormatting sqref="Z11:Z15">
    <cfRule type="expression" dxfId="3647" priority="144">
      <formula>$L11="API sand"</formula>
    </cfRule>
  </conditionalFormatting>
  <conditionalFormatting sqref="Z11:Z15">
    <cfRule type="expression" dxfId="3646" priority="143">
      <formula>$L11="Kirsch sand"</formula>
    </cfRule>
  </conditionalFormatting>
  <conditionalFormatting sqref="AB11:AB15">
    <cfRule type="expression" dxfId="3645" priority="142">
      <formula>$L11="API sand"</formula>
    </cfRule>
  </conditionalFormatting>
  <conditionalFormatting sqref="AB11:AB15">
    <cfRule type="expression" dxfId="3644" priority="141">
      <formula>$L11="Kirsch sand"</formula>
    </cfRule>
  </conditionalFormatting>
  <conditionalFormatting sqref="AJ11:AJ15">
    <cfRule type="expression" dxfId="3643" priority="140">
      <formula>$L11="API sand"</formula>
    </cfRule>
  </conditionalFormatting>
  <conditionalFormatting sqref="AJ11:AJ15">
    <cfRule type="expression" dxfId="3642" priority="139">
      <formula>$L11="Kirsch sand"</formula>
    </cfRule>
  </conditionalFormatting>
  <conditionalFormatting sqref="AM16:AN16">
    <cfRule type="expression" dxfId="3641" priority="138">
      <formula>$L16="API sand"</formula>
    </cfRule>
  </conditionalFormatting>
  <conditionalFormatting sqref="AK16:AL16">
    <cfRule type="expression" dxfId="3640" priority="137">
      <formula>$M16="API sand"</formula>
    </cfRule>
  </conditionalFormatting>
  <conditionalFormatting sqref="AK16:AL16">
    <cfRule type="expression" dxfId="3639" priority="136">
      <formula>$M16="API clay"</formula>
    </cfRule>
  </conditionalFormatting>
  <conditionalFormatting sqref="AM16:AN16">
    <cfRule type="expression" dxfId="3638" priority="133">
      <formula>$L16="Stiff clay w/o free water"</formula>
    </cfRule>
    <cfRule type="expression" dxfId="3637" priority="135">
      <formula>$L16="API clay"</formula>
    </cfRule>
  </conditionalFormatting>
  <conditionalFormatting sqref="AM16:AN16">
    <cfRule type="expression" dxfId="3636" priority="134">
      <formula>$L16="Kirsch soft clay"</formula>
    </cfRule>
  </conditionalFormatting>
  <conditionalFormatting sqref="AM16:AN16">
    <cfRule type="expression" dxfId="3635" priority="132">
      <formula>$L16="Kirsch stiff clay"</formula>
    </cfRule>
  </conditionalFormatting>
  <conditionalFormatting sqref="AM16:AN16">
    <cfRule type="expression" dxfId="3634" priority="131">
      <formula>$L16="Kirsch sand"</formula>
    </cfRule>
  </conditionalFormatting>
  <conditionalFormatting sqref="AM16:AN16">
    <cfRule type="expression" dxfId="3633" priority="130">
      <formula>$L16="Modified Weak rock"</formula>
    </cfRule>
  </conditionalFormatting>
  <conditionalFormatting sqref="AM16:AN16">
    <cfRule type="expression" dxfId="3632" priority="129">
      <formula>$L16="Reese stiff clay"</formula>
    </cfRule>
  </conditionalFormatting>
  <conditionalFormatting sqref="AM16:AN16">
    <cfRule type="expression" dxfId="3631" priority="128">
      <formula>$L16="PISA clay"</formula>
    </cfRule>
  </conditionalFormatting>
  <conditionalFormatting sqref="AM16:AN16">
    <cfRule type="expression" dxfId="3630" priority="127">
      <formula>$L16="PISA sand"</formula>
    </cfRule>
  </conditionalFormatting>
  <conditionalFormatting sqref="N16 Q16 S16:T16 W16:Y16">
    <cfRule type="expression" dxfId="3629" priority="126">
      <formula>$L16="API sand"</formula>
    </cfRule>
  </conditionalFormatting>
  <conditionalFormatting sqref="N16">
    <cfRule type="expression" dxfId="3628" priority="125">
      <formula>$M16="API sand"</formula>
    </cfRule>
  </conditionalFormatting>
  <conditionalFormatting sqref="N16">
    <cfRule type="expression" dxfId="3627" priority="124">
      <formula>$M16="API clay"</formula>
    </cfRule>
  </conditionalFormatting>
  <conditionalFormatting sqref="N16:P16">
    <cfRule type="expression" dxfId="3626" priority="121">
      <formula>$L16="Stiff clay w/o free water"</formula>
    </cfRule>
    <cfRule type="expression" dxfId="3625" priority="123">
      <formula>$L16="API clay"</formula>
    </cfRule>
  </conditionalFormatting>
  <conditionalFormatting sqref="N16:P16">
    <cfRule type="expression" dxfId="3624" priority="122">
      <formula>$L16="Kirsch soft clay"</formula>
    </cfRule>
  </conditionalFormatting>
  <conditionalFormatting sqref="N16:P16">
    <cfRule type="expression" dxfId="3623" priority="120">
      <formula>$L16="Kirsch stiff clay"</formula>
    </cfRule>
  </conditionalFormatting>
  <conditionalFormatting sqref="N16 Q16 S16:T16 W16:Y16">
    <cfRule type="expression" dxfId="3622" priority="119">
      <formula>$L16="Kirsch sand"</formula>
    </cfRule>
  </conditionalFormatting>
  <conditionalFormatting sqref="N16">
    <cfRule type="expression" dxfId="3621" priority="118">
      <formula>$L16="Modified Weak rock"</formula>
    </cfRule>
  </conditionalFormatting>
  <conditionalFormatting sqref="N16:P16">
    <cfRule type="expression" dxfId="3620" priority="117">
      <formula>$L16="Reese stiff clay"</formula>
    </cfRule>
  </conditionalFormatting>
  <conditionalFormatting sqref="N16:P16">
    <cfRule type="expression" dxfId="3619" priority="116">
      <formula>$L16="PISA clay"</formula>
    </cfRule>
  </conditionalFormatting>
  <conditionalFormatting sqref="N16">
    <cfRule type="expression" dxfId="3618" priority="115">
      <formula>$L16="PISA sand"</formula>
    </cfRule>
  </conditionalFormatting>
  <conditionalFormatting sqref="R16">
    <cfRule type="expression" dxfId="3617" priority="114">
      <formula>$L16="API sand"</formula>
    </cfRule>
  </conditionalFormatting>
  <conditionalFormatting sqref="R16">
    <cfRule type="expression" dxfId="3616" priority="113">
      <formula>$L16="Kirsch sand"</formula>
    </cfRule>
  </conditionalFormatting>
  <conditionalFormatting sqref="AC16:AI16">
    <cfRule type="expression" dxfId="3615" priority="110">
      <formula>$L16="Stiff clay w/o free water"</formula>
    </cfRule>
    <cfRule type="expression" dxfId="3614" priority="112">
      <formula>$L16="API clay"</formula>
    </cfRule>
  </conditionalFormatting>
  <conditionalFormatting sqref="AC16:AI16">
    <cfRule type="expression" dxfId="3613" priority="111">
      <formula>$L16="Kirsch soft clay"</formula>
    </cfRule>
  </conditionalFormatting>
  <conditionalFormatting sqref="AC16:AI16">
    <cfRule type="expression" dxfId="3612" priority="109">
      <formula>$L16="Kirsch stiff clay"</formula>
    </cfRule>
  </conditionalFormatting>
  <conditionalFormatting sqref="AC16:AI16">
    <cfRule type="expression" dxfId="3611" priority="108">
      <formula>$L16="Reese stiff clay"</formula>
    </cfRule>
  </conditionalFormatting>
  <conditionalFormatting sqref="AC16:AI16">
    <cfRule type="expression" dxfId="3610" priority="107">
      <formula>$L16="PISA clay"</formula>
    </cfRule>
  </conditionalFormatting>
  <conditionalFormatting sqref="AA16">
    <cfRule type="expression" dxfId="3609" priority="104">
      <formula>$L16="Stiff clay w/o free water"</formula>
    </cfRule>
    <cfRule type="expression" dxfId="3608" priority="106">
      <formula>$L16="API clay"</formula>
    </cfRule>
  </conditionalFormatting>
  <conditionalFormatting sqref="AA16">
    <cfRule type="expression" dxfId="3607" priority="105">
      <formula>$L16="Kirsch soft clay"</formula>
    </cfRule>
  </conditionalFormatting>
  <conditionalFormatting sqref="AA16">
    <cfRule type="expression" dxfId="3606" priority="103">
      <formula>$L16="Kirsch stiff clay"</formula>
    </cfRule>
  </conditionalFormatting>
  <conditionalFormatting sqref="AA16">
    <cfRule type="expression" dxfId="3605" priority="102">
      <formula>$L16="Reese stiff clay"</formula>
    </cfRule>
  </conditionalFormatting>
  <conditionalFormatting sqref="AA16">
    <cfRule type="expression" dxfId="3604" priority="101">
      <formula>$L16="PISA clay"</formula>
    </cfRule>
  </conditionalFormatting>
  <conditionalFormatting sqref="AM17:AN17">
    <cfRule type="expression" dxfId="3603" priority="100">
      <formula>$L17="API sand"</formula>
    </cfRule>
  </conditionalFormatting>
  <conditionalFormatting sqref="AK17:AL17">
    <cfRule type="expression" dxfId="3602" priority="99">
      <formula>$M17="API sand"</formula>
    </cfRule>
  </conditionalFormatting>
  <conditionalFormatting sqref="AK17:AL17">
    <cfRule type="expression" dxfId="3601" priority="98">
      <formula>$M17="API clay"</formula>
    </cfRule>
  </conditionalFormatting>
  <conditionalFormatting sqref="AM17:AN17">
    <cfRule type="expression" dxfId="3600" priority="95">
      <formula>$L17="Stiff clay w/o free water"</formula>
    </cfRule>
    <cfRule type="expression" dxfId="3599" priority="97">
      <formula>$L17="API clay"</formula>
    </cfRule>
  </conditionalFormatting>
  <conditionalFormatting sqref="AM17:AN17">
    <cfRule type="expression" dxfId="3598" priority="96">
      <formula>$L17="Kirsch soft clay"</formula>
    </cfRule>
  </conditionalFormatting>
  <conditionalFormatting sqref="AM17:AN17">
    <cfRule type="expression" dxfId="3597" priority="94">
      <formula>$L17="Kirsch stiff clay"</formula>
    </cfRule>
  </conditionalFormatting>
  <conditionalFormatting sqref="AM17:AN17">
    <cfRule type="expression" dxfId="3596" priority="93">
      <formula>$L17="Kirsch sand"</formula>
    </cfRule>
  </conditionalFormatting>
  <conditionalFormatting sqref="AM17:AN17">
    <cfRule type="expression" dxfId="3595" priority="92">
      <formula>$L17="Modified Weak rock"</formula>
    </cfRule>
  </conditionalFormatting>
  <conditionalFormatting sqref="AM17:AN17">
    <cfRule type="expression" dxfId="3594" priority="91">
      <formula>$L17="Reese stiff clay"</formula>
    </cfRule>
  </conditionalFormatting>
  <conditionalFormatting sqref="AM17:AN17">
    <cfRule type="expression" dxfId="3593" priority="90">
      <formula>$L17="PISA clay"</formula>
    </cfRule>
  </conditionalFormatting>
  <conditionalFormatting sqref="AM17:AN17">
    <cfRule type="expression" dxfId="3592" priority="89">
      <formula>$L17="PISA sand"</formula>
    </cfRule>
  </conditionalFormatting>
  <conditionalFormatting sqref="N17 Q17 S17:T17 W17 Y17">
    <cfRule type="expression" dxfId="3591" priority="88">
      <formula>$L17="API sand"</formula>
    </cfRule>
  </conditionalFormatting>
  <conditionalFormatting sqref="N17">
    <cfRule type="expression" dxfId="3590" priority="87">
      <formula>$M17="API sand"</formula>
    </cfRule>
  </conditionalFormatting>
  <conditionalFormatting sqref="N17">
    <cfRule type="expression" dxfId="3589" priority="86">
      <formula>$M17="API clay"</formula>
    </cfRule>
  </conditionalFormatting>
  <conditionalFormatting sqref="N17:P17">
    <cfRule type="expression" dxfId="3588" priority="83">
      <formula>$L17="Stiff clay w/o free water"</formula>
    </cfRule>
    <cfRule type="expression" dxfId="3587" priority="85">
      <formula>$L17="API clay"</formula>
    </cfRule>
  </conditionalFormatting>
  <conditionalFormatting sqref="N17:P17">
    <cfRule type="expression" dxfId="3586" priority="84">
      <formula>$L17="Kirsch soft clay"</formula>
    </cfRule>
  </conditionalFormatting>
  <conditionalFormatting sqref="N17:P17">
    <cfRule type="expression" dxfId="3585" priority="82">
      <formula>$L17="Kirsch stiff clay"</formula>
    </cfRule>
  </conditionalFormatting>
  <conditionalFormatting sqref="N17 Q17 S17:T17 W17 Y17">
    <cfRule type="expression" dxfId="3584" priority="81">
      <formula>$L17="Kirsch sand"</formula>
    </cfRule>
  </conditionalFormatting>
  <conditionalFormatting sqref="N17">
    <cfRule type="expression" dxfId="3583" priority="80">
      <formula>$L17="Modified Weak rock"</formula>
    </cfRule>
  </conditionalFormatting>
  <conditionalFormatting sqref="N17:P17">
    <cfRule type="expression" dxfId="3582" priority="79">
      <formula>$L17="Reese stiff clay"</formula>
    </cfRule>
  </conditionalFormatting>
  <conditionalFormatting sqref="N17:P17">
    <cfRule type="expression" dxfId="3581" priority="78">
      <formula>$L17="PISA clay"</formula>
    </cfRule>
  </conditionalFormatting>
  <conditionalFormatting sqref="N17">
    <cfRule type="expression" dxfId="3580" priority="77">
      <formula>$L17="PISA sand"</formula>
    </cfRule>
  </conditionalFormatting>
  <conditionalFormatting sqref="R17">
    <cfRule type="expression" dxfId="3579" priority="76">
      <formula>$L17="API sand"</formula>
    </cfRule>
  </conditionalFormatting>
  <conditionalFormatting sqref="R17">
    <cfRule type="expression" dxfId="3578" priority="75">
      <formula>$L17="Kirsch sand"</formula>
    </cfRule>
  </conditionalFormatting>
  <conditionalFormatting sqref="AD17:AI17">
    <cfRule type="expression" dxfId="3577" priority="72">
      <formula>$L17="Stiff clay w/o free water"</formula>
    </cfRule>
    <cfRule type="expression" dxfId="3576" priority="74">
      <formula>$L17="API clay"</formula>
    </cfRule>
  </conditionalFormatting>
  <conditionalFormatting sqref="AD17:AI17">
    <cfRule type="expression" dxfId="3575" priority="73">
      <formula>$L17="Kirsch soft clay"</formula>
    </cfRule>
  </conditionalFormatting>
  <conditionalFormatting sqref="AD17:AI17">
    <cfRule type="expression" dxfId="3574" priority="71">
      <formula>$L17="Kirsch stiff clay"</formula>
    </cfRule>
  </conditionalFormatting>
  <conditionalFormatting sqref="AD17:AI17">
    <cfRule type="expression" dxfId="3573" priority="70">
      <formula>$L17="Reese stiff clay"</formula>
    </cfRule>
  </conditionalFormatting>
  <conditionalFormatting sqref="AD17:AI17">
    <cfRule type="expression" dxfId="3572" priority="69">
      <formula>$L17="PISA clay"</formula>
    </cfRule>
  </conditionalFormatting>
  <conditionalFormatting sqref="AA17">
    <cfRule type="expression" dxfId="3571" priority="66">
      <formula>$L17="Stiff clay w/o free water"</formula>
    </cfRule>
    <cfRule type="expression" dxfId="3570" priority="68">
      <formula>$L17="API clay"</formula>
    </cfRule>
  </conditionalFormatting>
  <conditionalFormatting sqref="AA17">
    <cfRule type="expression" dxfId="3569" priority="67">
      <formula>$L17="Kirsch soft clay"</formula>
    </cfRule>
  </conditionalFormatting>
  <conditionalFormatting sqref="AA17">
    <cfRule type="expression" dxfId="3568" priority="65">
      <formula>$L17="Kirsch stiff clay"</formula>
    </cfRule>
  </conditionalFormatting>
  <conditionalFormatting sqref="AA17">
    <cfRule type="expression" dxfId="3567" priority="64">
      <formula>$L17="Reese stiff clay"</formula>
    </cfRule>
  </conditionalFormatting>
  <conditionalFormatting sqref="AA17">
    <cfRule type="expression" dxfId="3566" priority="63">
      <formula>$L17="PISA clay"</formula>
    </cfRule>
  </conditionalFormatting>
  <conditionalFormatting sqref="AC17">
    <cfRule type="expression" dxfId="3565" priority="60">
      <formula>$L17="Stiff clay w/o free water"</formula>
    </cfRule>
    <cfRule type="expression" dxfId="3564" priority="62">
      <formula>$L17="API clay"</formula>
    </cfRule>
  </conditionalFormatting>
  <conditionalFormatting sqref="AC17">
    <cfRule type="expression" dxfId="3563" priority="61">
      <formula>$L17="Kirsch soft clay"</formula>
    </cfRule>
  </conditionalFormatting>
  <conditionalFormatting sqref="AC17">
    <cfRule type="expression" dxfId="3562" priority="59">
      <formula>$L17="Kirsch stiff clay"</formula>
    </cfRule>
  </conditionalFormatting>
  <conditionalFormatting sqref="AC17">
    <cfRule type="expression" dxfId="3561" priority="58">
      <formula>$L17="Reese stiff clay"</formula>
    </cfRule>
  </conditionalFormatting>
  <conditionalFormatting sqref="AC17">
    <cfRule type="expression" dxfId="3560" priority="57">
      <formula>$L17="PISA clay"</formula>
    </cfRule>
  </conditionalFormatting>
  <conditionalFormatting sqref="X17">
    <cfRule type="expression" dxfId="3559" priority="56">
      <formula>$L17="API sand"</formula>
    </cfRule>
  </conditionalFormatting>
  <conditionalFormatting sqref="X17">
    <cfRule type="expression" dxfId="3558" priority="55">
      <formula>$L17="Kirsch sand"</formula>
    </cfRule>
  </conditionalFormatting>
  <conditionalFormatting sqref="Z16:Z17">
    <cfRule type="expression" dxfId="3557" priority="54">
      <formula>$L16="API sand"</formula>
    </cfRule>
  </conditionalFormatting>
  <conditionalFormatting sqref="Z16:Z17">
    <cfRule type="expression" dxfId="3556" priority="53">
      <formula>$L16="Kirsch sand"</formula>
    </cfRule>
  </conditionalFormatting>
  <conditionalFormatting sqref="AB16:AB17">
    <cfRule type="expression" dxfId="3555" priority="52">
      <formula>$L16="API sand"</formula>
    </cfRule>
  </conditionalFormatting>
  <conditionalFormatting sqref="AB16:AB17">
    <cfRule type="expression" dxfId="3554" priority="51">
      <formula>$L16="Kirsch sand"</formula>
    </cfRule>
  </conditionalFormatting>
  <conditionalFormatting sqref="AJ16:AJ17">
    <cfRule type="expression" dxfId="3553" priority="50">
      <formula>$L16="API sand"</formula>
    </cfRule>
  </conditionalFormatting>
  <conditionalFormatting sqref="AJ16:AJ17">
    <cfRule type="expression" dxfId="3552" priority="49">
      <formula>$L16="Kirsch sand"</formula>
    </cfRule>
  </conditionalFormatting>
  <conditionalFormatting sqref="U6:V9">
    <cfRule type="expression" dxfId="3551" priority="46">
      <formula>$L6="Stiff clay w/o free water"</formula>
    </cfRule>
    <cfRule type="expression" dxfId="3550" priority="48">
      <formula>$L6="API clay"</formula>
    </cfRule>
  </conditionalFormatting>
  <conditionalFormatting sqref="U6:V9">
    <cfRule type="expression" dxfId="3549" priority="47">
      <formula>$L6="Kirsch soft clay"</formula>
    </cfRule>
  </conditionalFormatting>
  <conditionalFormatting sqref="U6:V9">
    <cfRule type="expression" dxfId="3548" priority="45">
      <formula>$L6="Kirsch stiff clay"</formula>
    </cfRule>
  </conditionalFormatting>
  <conditionalFormatting sqref="U6:V9">
    <cfRule type="expression" dxfId="3547" priority="44">
      <formula>$L6="Reese stiff clay"</formula>
    </cfRule>
  </conditionalFormatting>
  <conditionalFormatting sqref="U6:V9">
    <cfRule type="expression" dxfId="3546" priority="43">
      <formula>$L6="PISA clay"</formula>
    </cfRule>
  </conditionalFormatting>
  <conditionalFormatting sqref="U10:V10">
    <cfRule type="expression" dxfId="3545" priority="40">
      <formula>$L10="Stiff clay w/o free water"</formula>
    </cfRule>
    <cfRule type="expression" dxfId="3544" priority="42">
      <formula>$L10="API clay"</formula>
    </cfRule>
  </conditionalFormatting>
  <conditionalFormatting sqref="U10:V10">
    <cfRule type="expression" dxfId="3543" priority="41">
      <formula>$L10="Kirsch soft clay"</formula>
    </cfRule>
  </conditionalFormatting>
  <conditionalFormatting sqref="U10:V10">
    <cfRule type="expression" dxfId="3542" priority="39">
      <formula>$L10="Kirsch stiff clay"</formula>
    </cfRule>
  </conditionalFormatting>
  <conditionalFormatting sqref="U10:V10">
    <cfRule type="expression" dxfId="3541" priority="38">
      <formula>$L10="Reese stiff clay"</formula>
    </cfRule>
  </conditionalFormatting>
  <conditionalFormatting sqref="U10:V10">
    <cfRule type="expression" dxfId="3540" priority="37">
      <formula>$L10="PISA clay"</formula>
    </cfRule>
  </conditionalFormatting>
  <conditionalFormatting sqref="U11:V14">
    <cfRule type="expression" dxfId="3539" priority="34">
      <formula>$L11="Stiff clay w/o free water"</formula>
    </cfRule>
    <cfRule type="expression" dxfId="3538" priority="36">
      <formula>$L11="API clay"</formula>
    </cfRule>
  </conditionalFormatting>
  <conditionalFormatting sqref="U11:V14">
    <cfRule type="expression" dxfId="3537" priority="35">
      <formula>$L11="Kirsch soft clay"</formula>
    </cfRule>
  </conditionalFormatting>
  <conditionalFormatting sqref="U11:V14">
    <cfRule type="expression" dxfId="3536" priority="33">
      <formula>$L11="Kirsch stiff clay"</formula>
    </cfRule>
  </conditionalFormatting>
  <conditionalFormatting sqref="U11:V14">
    <cfRule type="expression" dxfId="3535" priority="32">
      <formula>$L11="Reese stiff clay"</formula>
    </cfRule>
  </conditionalFormatting>
  <conditionalFormatting sqref="U11:V14">
    <cfRule type="expression" dxfId="3534" priority="31">
      <formula>$L11="PISA clay"</formula>
    </cfRule>
  </conditionalFormatting>
  <conditionalFormatting sqref="U15:V15">
    <cfRule type="expression" dxfId="3533" priority="28">
      <formula>$L15="Stiff clay w/o free water"</formula>
    </cfRule>
    <cfRule type="expression" dxfId="3532" priority="30">
      <formula>$L15="API clay"</formula>
    </cfRule>
  </conditionalFormatting>
  <conditionalFormatting sqref="U15:V15">
    <cfRule type="expression" dxfId="3531" priority="29">
      <formula>$L15="Kirsch soft clay"</formula>
    </cfRule>
  </conditionalFormatting>
  <conditionalFormatting sqref="U15:V15">
    <cfRule type="expression" dxfId="3530" priority="27">
      <formula>$L15="Kirsch stiff clay"</formula>
    </cfRule>
  </conditionalFormatting>
  <conditionalFormatting sqref="U15:V15">
    <cfRule type="expression" dxfId="3529" priority="26">
      <formula>$L15="Reese stiff clay"</formula>
    </cfRule>
  </conditionalFormatting>
  <conditionalFormatting sqref="U15:V15">
    <cfRule type="expression" dxfId="3528" priority="25">
      <formula>$L15="PISA clay"</formula>
    </cfRule>
  </conditionalFormatting>
  <conditionalFormatting sqref="U16:V16">
    <cfRule type="expression" dxfId="3527" priority="22">
      <formula>$L16="Stiff clay w/o free water"</formula>
    </cfRule>
    <cfRule type="expression" dxfId="3526" priority="24">
      <formula>$L16="API clay"</formula>
    </cfRule>
  </conditionalFormatting>
  <conditionalFormatting sqref="U16:V16">
    <cfRule type="expression" dxfId="3525" priority="23">
      <formula>$L16="Kirsch soft clay"</formula>
    </cfRule>
  </conditionalFormatting>
  <conditionalFormatting sqref="U16:V16">
    <cfRule type="expression" dxfId="3524" priority="21">
      <formula>$L16="Kirsch stiff clay"</formula>
    </cfRule>
  </conditionalFormatting>
  <conditionalFormatting sqref="U16:V16">
    <cfRule type="expression" dxfId="3523" priority="20">
      <formula>$L16="Reese stiff clay"</formula>
    </cfRule>
  </conditionalFormatting>
  <conditionalFormatting sqref="U16:V16">
    <cfRule type="expression" dxfId="3522" priority="19">
      <formula>$L16="PISA clay"</formula>
    </cfRule>
  </conditionalFormatting>
  <conditionalFormatting sqref="U17:V17">
    <cfRule type="expression" dxfId="3521" priority="16">
      <formula>$L17="Stiff clay w/o free water"</formula>
    </cfRule>
    <cfRule type="expression" dxfId="3520" priority="18">
      <formula>$L17="API clay"</formula>
    </cfRule>
  </conditionalFormatting>
  <conditionalFormatting sqref="U17:V17">
    <cfRule type="expression" dxfId="3519" priority="17">
      <formula>$L17="Kirsch soft clay"</formula>
    </cfRule>
  </conditionalFormatting>
  <conditionalFormatting sqref="U17:V17">
    <cfRule type="expression" dxfId="3518" priority="15">
      <formula>$L17="Kirsch stiff clay"</formula>
    </cfRule>
  </conditionalFormatting>
  <conditionalFormatting sqref="U17:V17">
    <cfRule type="expression" dxfId="3517" priority="14">
      <formula>$L17="Reese stiff clay"</formula>
    </cfRule>
  </conditionalFormatting>
  <conditionalFormatting sqref="U17:V17">
    <cfRule type="expression" dxfId="3516" priority="13">
      <formula>$L17="PISA clay"</formula>
    </cfRule>
  </conditionalFormatting>
  <conditionalFormatting sqref="AO6:AO9">
    <cfRule type="expression" dxfId="3515" priority="12">
      <formula>$L6="API sand"</formula>
    </cfRule>
  </conditionalFormatting>
  <conditionalFormatting sqref="AO6:AO9">
    <cfRule type="expression" dxfId="3514" priority="11">
      <formula>$L6="Kirsch sand"</formula>
    </cfRule>
  </conditionalFormatting>
  <conditionalFormatting sqref="AO10">
    <cfRule type="expression" dxfId="3513" priority="10">
      <formula>$L10="API sand"</formula>
    </cfRule>
  </conditionalFormatting>
  <conditionalFormatting sqref="AO10">
    <cfRule type="expression" dxfId="3512" priority="9">
      <formula>$L10="Kirsch sand"</formula>
    </cfRule>
  </conditionalFormatting>
  <conditionalFormatting sqref="AO11:AO14">
    <cfRule type="expression" dxfId="3511" priority="8">
      <formula>$L11="API sand"</formula>
    </cfRule>
  </conditionalFormatting>
  <conditionalFormatting sqref="AO11:AO14">
    <cfRule type="expression" dxfId="3510" priority="7">
      <formula>$L11="Kirsch sand"</formula>
    </cfRule>
  </conditionalFormatting>
  <conditionalFormatting sqref="AO15">
    <cfRule type="expression" dxfId="3509" priority="6">
      <formula>$L15="API sand"</formula>
    </cfRule>
  </conditionalFormatting>
  <conditionalFormatting sqref="AO15">
    <cfRule type="expression" dxfId="3508" priority="5">
      <formula>$L15="Kirsch sand"</formula>
    </cfRule>
  </conditionalFormatting>
  <conditionalFormatting sqref="AO16">
    <cfRule type="expression" dxfId="3507" priority="4">
      <formula>$L16="API sand"</formula>
    </cfRule>
  </conditionalFormatting>
  <conditionalFormatting sqref="AO16">
    <cfRule type="expression" dxfId="3506" priority="3">
      <formula>$L16="Kirsch sand"</formula>
    </cfRule>
  </conditionalFormatting>
  <conditionalFormatting sqref="AO17">
    <cfRule type="expression" dxfId="3505" priority="2">
      <formula>$L17="API sand"</formula>
    </cfRule>
  </conditionalFormatting>
  <conditionalFormatting sqref="AO17">
    <cfRule type="expression" dxfId="3504" priority="1">
      <formula>$L17="Kirsch sand"</formula>
    </cfRule>
  </conditionalFormatting>
  <dataValidations count="3">
    <dataValidation type="list" showInputMessage="1" showErrorMessage="1" sqref="L6:L255" xr:uid="{C79CC462-35A6-440D-894B-2D522A7B105A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5980286F-3242-46A0-AECD-D6FD22171B4F}">
      <formula1>"Zero soil,API sand,API clay"</formula1>
    </dataValidation>
    <dataValidation type="list" showInputMessage="1" showErrorMessage="1" sqref="M18:M36" xr:uid="{00A7E85C-B25F-428D-9A7D-EFD29C7F6F6C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D0CD-AB8E-4C35-8AED-B6B8462996EF}">
  <dimension ref="A1:AO255"/>
  <sheetViews>
    <sheetView zoomScaleNormal="100" workbookViewId="0">
      <selection activeCell="M18" sqref="M18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L0GW01_BE_ver5_selfweight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85"/>
      <c r="R3" s="86"/>
      <c r="S3" s="86"/>
      <c r="T3" s="85"/>
      <c r="U3" s="86"/>
      <c r="V3" s="86"/>
      <c r="W3" s="85"/>
      <c r="X3" s="71" t="s">
        <v>106</v>
      </c>
      <c r="Y3" s="85"/>
      <c r="Z3" s="85"/>
      <c r="AA3" s="85"/>
      <c r="AB3" s="85"/>
      <c r="AC3" s="71" t="s">
        <v>107</v>
      </c>
      <c r="AD3" s="39"/>
      <c r="AE3" s="39"/>
      <c r="AF3" s="39"/>
      <c r="AG3" s="39"/>
      <c r="AH3" s="39"/>
      <c r="AI3" s="39"/>
      <c r="AJ3" s="85"/>
      <c r="AK3" s="85"/>
      <c r="AL3" s="85"/>
      <c r="AM3" s="85"/>
      <c r="AN3" s="85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12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80.999999999999972</v>
      </c>
      <c r="AA6" s="53">
        <v>1</v>
      </c>
      <c r="AB6" s="50">
        <f t="shared" ref="AB6:AB17" si="1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2278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>Q8-5</f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95.999999999999972</v>
      </c>
      <c r="AA8" s="53">
        <v>1</v>
      </c>
      <c r="AB8" s="50">
        <f t="shared" si="1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33">
        <v>33</v>
      </c>
      <c r="F9" s="33" t="s">
        <v>96</v>
      </c>
      <c r="G9" s="58">
        <v>-122786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33</v>
      </c>
      <c r="C10" s="45" t="s">
        <v>28</v>
      </c>
      <c r="D10" s="56">
        <v>60</v>
      </c>
      <c r="F10" s="33" t="s">
        <v>51</v>
      </c>
      <c r="G10" s="58">
        <f>386.8*9.81</f>
        <v>3794.5080000000003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10850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ref="R14:R17" si="5">Q14-5</f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103.59999999999997</v>
      </c>
      <c r="AA14" s="53">
        <v>1</v>
      </c>
      <c r="AB14" s="50">
        <f t="shared" si="1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5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107.39999999999996</v>
      </c>
      <c r="AA15" s="53">
        <v>1</v>
      </c>
      <c r="AB15" s="50">
        <f t="shared" si="1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5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103.59999999999997</v>
      </c>
      <c r="AA16" s="53">
        <v>1</v>
      </c>
      <c r="AB16" s="50">
        <f t="shared" si="1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5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I19" s="33" t="s">
        <v>109</v>
      </c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6.2E-2</v>
      </c>
      <c r="D20" s="43"/>
      <c r="E20" s="33">
        <v>1</v>
      </c>
      <c r="F20" s="33">
        <v>0</v>
      </c>
      <c r="G20" s="33">
        <v>6.2E-2</v>
      </c>
      <c r="I20" s="33">
        <v>3</v>
      </c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0.82500000000000284</v>
      </c>
      <c r="C21" s="68">
        <v>6.5000000000000002E-2</v>
      </c>
      <c r="D21" s="43"/>
      <c r="E21" s="33">
        <v>2</v>
      </c>
      <c r="F21" s="33">
        <f t="shared" ref="F21:F30" si="6">F22-I21</f>
        <v>0.82500000000000284</v>
      </c>
      <c r="G21" s="33">
        <v>6.5000000000000002E-2</v>
      </c>
      <c r="I21" s="33">
        <v>3</v>
      </c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3.8250000000000028</v>
      </c>
      <c r="C22" s="68">
        <v>5.7000000000000002E-2</v>
      </c>
      <c r="D22" s="35"/>
      <c r="E22" s="33">
        <v>3</v>
      </c>
      <c r="F22" s="33">
        <f t="shared" si="6"/>
        <v>3.8250000000000028</v>
      </c>
      <c r="G22" s="33">
        <v>5.7000000000000002E-2</v>
      </c>
      <c r="I22" s="33">
        <v>3</v>
      </c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6.8250000000000028</v>
      </c>
      <c r="C23" s="68">
        <v>5.5E-2</v>
      </c>
      <c r="D23" s="35"/>
      <c r="E23" s="33">
        <v>4</v>
      </c>
      <c r="F23" s="33">
        <f t="shared" si="6"/>
        <v>6.8250000000000028</v>
      </c>
      <c r="G23" s="33">
        <v>5.5E-2</v>
      </c>
      <c r="I23" s="33">
        <v>3</v>
      </c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9.8250000000000028</v>
      </c>
      <c r="C24" s="68">
        <v>5.1999999999999998E-2</v>
      </c>
      <c r="D24" s="35"/>
      <c r="E24" s="33">
        <v>5</v>
      </c>
      <c r="F24" s="33">
        <f t="shared" si="6"/>
        <v>9.8250000000000028</v>
      </c>
      <c r="G24" s="33">
        <v>5.1999999999999998E-2</v>
      </c>
      <c r="I24" s="33">
        <v>3</v>
      </c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12.825000000000003</v>
      </c>
      <c r="C25" s="68">
        <v>0.05</v>
      </c>
      <c r="D25" s="35"/>
      <c r="E25" s="33">
        <v>6</v>
      </c>
      <c r="F25" s="33">
        <f t="shared" si="6"/>
        <v>12.825000000000003</v>
      </c>
      <c r="G25" s="33">
        <v>0.05</v>
      </c>
      <c r="I25" s="33">
        <v>3</v>
      </c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15.825000000000003</v>
      </c>
      <c r="C26" s="68">
        <v>0.05</v>
      </c>
      <c r="D26" s="35"/>
      <c r="E26" s="33">
        <v>7</v>
      </c>
      <c r="F26" s="33">
        <f t="shared" si="6"/>
        <v>15.825000000000003</v>
      </c>
      <c r="G26" s="33">
        <v>0.05</v>
      </c>
      <c r="I26" s="33">
        <v>3</v>
      </c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18.825000000000003</v>
      </c>
      <c r="C27" s="68">
        <v>0.05</v>
      </c>
      <c r="D27" s="35"/>
      <c r="E27" s="33">
        <v>8</v>
      </c>
      <c r="F27" s="33">
        <f t="shared" si="6"/>
        <v>18.825000000000003</v>
      </c>
      <c r="G27" s="33">
        <v>0.05</v>
      </c>
      <c r="I27" s="33">
        <v>3</v>
      </c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21.825000000000003</v>
      </c>
      <c r="C28" s="68">
        <v>0.05</v>
      </c>
      <c r="D28" s="35"/>
      <c r="E28" s="33">
        <v>9</v>
      </c>
      <c r="F28" s="33">
        <f t="shared" si="6"/>
        <v>21.825000000000003</v>
      </c>
      <c r="G28" s="33">
        <v>0.05</v>
      </c>
      <c r="I28" s="33">
        <v>3</v>
      </c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24.825000000000003</v>
      </c>
      <c r="C29" s="68">
        <v>0.05</v>
      </c>
      <c r="D29" s="35"/>
      <c r="E29" s="33">
        <v>10</v>
      </c>
      <c r="F29" s="33">
        <f t="shared" si="6"/>
        <v>24.825000000000003</v>
      </c>
      <c r="G29" s="33">
        <v>0.05</v>
      </c>
      <c r="I29" s="33">
        <v>3</v>
      </c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27.825000000000003</v>
      </c>
      <c r="C30" s="68">
        <v>0.05</v>
      </c>
      <c r="D30" s="35"/>
      <c r="E30" s="33">
        <v>11</v>
      </c>
      <c r="F30" s="33">
        <f t="shared" si="6"/>
        <v>27.825000000000003</v>
      </c>
      <c r="G30" s="33">
        <v>0.05</v>
      </c>
      <c r="I30" s="33">
        <v>3</v>
      </c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30.825000000000003</v>
      </c>
      <c r="C31" s="68">
        <v>6.2E-2</v>
      </c>
      <c r="D31" s="35"/>
      <c r="E31" s="33">
        <v>12</v>
      </c>
      <c r="F31" s="33">
        <f>40.92-I31-7.42</f>
        <v>30.825000000000003</v>
      </c>
      <c r="G31" s="33">
        <v>6.2E-2</v>
      </c>
      <c r="I31" s="33">
        <v>2.6749999999999998</v>
      </c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/>
      <c r="B32" s="67"/>
      <c r="C32" s="68"/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/>
      <c r="B33" s="67"/>
      <c r="C33" s="68"/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7">AF40+3.8</f>
        <v>55.599999999999994</v>
      </c>
      <c r="AG41" s="33">
        <f t="shared" ref="AG41:AG43" si="8">AG40+200</f>
        <v>2300</v>
      </c>
      <c r="AH41" s="33">
        <f t="shared" ref="AH41:AH44" si="9">AH40+0.8</f>
        <v>9.6000000000000014</v>
      </c>
    </row>
    <row r="42" spans="1:40" x14ac:dyDescent="0.25">
      <c r="L42" s="48"/>
      <c r="AE42" s="33">
        <v>18</v>
      </c>
      <c r="AF42" s="33">
        <f t="shared" si="7"/>
        <v>59.399999999999991</v>
      </c>
      <c r="AG42" s="33">
        <f t="shared" si="8"/>
        <v>2500</v>
      </c>
      <c r="AH42" s="33">
        <f t="shared" si="9"/>
        <v>10.400000000000002</v>
      </c>
    </row>
    <row r="43" spans="1:40" x14ac:dyDescent="0.25">
      <c r="L43" s="48"/>
      <c r="AE43" s="33">
        <v>19</v>
      </c>
      <c r="AF43" s="33">
        <f t="shared" si="7"/>
        <v>63.199999999999989</v>
      </c>
      <c r="AG43" s="33">
        <f t="shared" si="8"/>
        <v>2700</v>
      </c>
      <c r="AH43" s="33">
        <f t="shared" si="9"/>
        <v>11.200000000000003</v>
      </c>
    </row>
    <row r="44" spans="1:40" x14ac:dyDescent="0.25">
      <c r="L44" s="48"/>
      <c r="AE44" s="33">
        <v>20</v>
      </c>
      <c r="AF44" s="33">
        <f t="shared" si="7"/>
        <v>66.999999999999986</v>
      </c>
      <c r="AG44" s="33">
        <f>AG43+200</f>
        <v>2900</v>
      </c>
      <c r="AH44" s="33">
        <f t="shared" si="9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10">AF45+2.8</f>
        <v>72.59999999999998</v>
      </c>
      <c r="AG46" s="33">
        <f t="shared" ref="AG46:AG48" si="11">AG45+380</f>
        <v>3660</v>
      </c>
      <c r="AH46" s="33">
        <f t="shared" ref="AH46:AH49" si="12">AH45+1.6</f>
        <v>15.200000000000003</v>
      </c>
    </row>
    <row r="47" spans="1:40" x14ac:dyDescent="0.25">
      <c r="L47" s="48"/>
      <c r="AE47" s="33">
        <v>23</v>
      </c>
      <c r="AF47" s="33">
        <f t="shared" si="10"/>
        <v>75.399999999999977</v>
      </c>
      <c r="AG47" s="33">
        <f t="shared" si="11"/>
        <v>4040</v>
      </c>
      <c r="AH47" s="33">
        <f t="shared" si="12"/>
        <v>16.800000000000004</v>
      </c>
    </row>
    <row r="48" spans="1:40" x14ac:dyDescent="0.25">
      <c r="L48" s="48"/>
      <c r="AE48" s="33">
        <v>24</v>
      </c>
      <c r="AF48" s="33">
        <f t="shared" si="10"/>
        <v>78.199999999999974</v>
      </c>
      <c r="AG48" s="33">
        <f t="shared" si="11"/>
        <v>4420</v>
      </c>
      <c r="AH48" s="33">
        <f t="shared" si="12"/>
        <v>18.400000000000006</v>
      </c>
    </row>
    <row r="49" spans="12:34" x14ac:dyDescent="0.25">
      <c r="L49" s="48"/>
      <c r="AE49" s="33">
        <v>25</v>
      </c>
      <c r="AF49" s="33">
        <f t="shared" si="10"/>
        <v>80.999999999999972</v>
      </c>
      <c r="AG49" s="33">
        <v>4800</v>
      </c>
      <c r="AH49" s="33">
        <f t="shared" si="12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3">AF50+3</f>
        <v>86.999999999999972</v>
      </c>
      <c r="AG51" s="33">
        <f t="shared" ref="AG51:AG54" si="14">AG50+960</f>
        <v>6720</v>
      </c>
      <c r="AH51" s="33">
        <f t="shared" ref="AH51:AH54" si="15">AH50+4</f>
        <v>28.000000000000007</v>
      </c>
    </row>
    <row r="52" spans="12:34" x14ac:dyDescent="0.25">
      <c r="L52" s="48"/>
      <c r="AE52" s="33">
        <v>28</v>
      </c>
      <c r="AF52" s="33">
        <f t="shared" si="13"/>
        <v>89.999999999999972</v>
      </c>
      <c r="AG52" s="33">
        <f t="shared" si="14"/>
        <v>7680</v>
      </c>
      <c r="AH52" s="33">
        <f t="shared" si="15"/>
        <v>32.000000000000007</v>
      </c>
    </row>
    <row r="53" spans="12:34" x14ac:dyDescent="0.25">
      <c r="L53" s="48"/>
      <c r="AE53" s="33">
        <v>29</v>
      </c>
      <c r="AF53" s="33">
        <f t="shared" si="13"/>
        <v>92.999999999999972</v>
      </c>
      <c r="AG53" s="33">
        <f t="shared" si="14"/>
        <v>8640</v>
      </c>
      <c r="AH53" s="33">
        <f t="shared" si="15"/>
        <v>36.000000000000007</v>
      </c>
    </row>
    <row r="54" spans="12:34" x14ac:dyDescent="0.25">
      <c r="L54" s="48"/>
      <c r="AE54" s="33">
        <v>30</v>
      </c>
      <c r="AF54" s="33">
        <f t="shared" si="13"/>
        <v>95.999999999999972</v>
      </c>
      <c r="AG54" s="33">
        <f t="shared" si="14"/>
        <v>9600</v>
      </c>
      <c r="AH54" s="33">
        <f t="shared" si="15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6">AF55+3.8</f>
        <v>103.59999999999997</v>
      </c>
      <c r="AG56" s="33">
        <f t="shared" ref="AG56:AG59" si="17">AG55+480</f>
        <v>10560</v>
      </c>
      <c r="AH56" s="33">
        <f t="shared" ref="AH56:AH59" si="18">AH55+2</f>
        <v>44.000000000000007</v>
      </c>
    </row>
    <row r="57" spans="12:34" x14ac:dyDescent="0.25">
      <c r="L57" s="48"/>
      <c r="AE57" s="33">
        <v>33</v>
      </c>
      <c r="AF57" s="33">
        <f t="shared" si="16"/>
        <v>107.39999999999996</v>
      </c>
      <c r="AG57" s="33">
        <f t="shared" si="17"/>
        <v>11040</v>
      </c>
      <c r="AH57" s="33">
        <f t="shared" si="18"/>
        <v>46.000000000000007</v>
      </c>
    </row>
    <row r="58" spans="12:34" x14ac:dyDescent="0.25">
      <c r="L58" s="48"/>
      <c r="AE58" s="33">
        <v>34</v>
      </c>
      <c r="AF58" s="33">
        <f t="shared" si="16"/>
        <v>111.19999999999996</v>
      </c>
      <c r="AG58" s="33">
        <f t="shared" si="17"/>
        <v>11520</v>
      </c>
      <c r="AH58" s="33">
        <f t="shared" si="18"/>
        <v>48.000000000000007</v>
      </c>
    </row>
    <row r="59" spans="12:34" x14ac:dyDescent="0.25">
      <c r="L59" s="48"/>
      <c r="AE59" s="33">
        <v>35</v>
      </c>
      <c r="AF59" s="33">
        <f t="shared" si="16"/>
        <v>114.99999999999996</v>
      </c>
      <c r="AG59" s="33">
        <f t="shared" si="17"/>
        <v>12000</v>
      </c>
      <c r="AH59" s="33">
        <f t="shared" si="18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3503" priority="332">
      <formula>$L6="API sand"</formula>
    </cfRule>
  </conditionalFormatting>
  <conditionalFormatting sqref="AK6:AL9 R18:S20 R29:S36 S21:S28 AD21:AD28 AB18:AB35">
    <cfRule type="expression" dxfId="3502" priority="331">
      <formula>$M6="API sand"</formula>
    </cfRule>
  </conditionalFormatting>
  <conditionalFormatting sqref="AK6:AL9 R18:T20 R29:T36 S21:T28 AD21:AD28 AB18:AB35">
    <cfRule type="expression" dxfId="3501" priority="330">
      <formula>$M6="API clay"</formula>
    </cfRule>
  </conditionalFormatting>
  <conditionalFormatting sqref="AM6:AN9 U18:W36">
    <cfRule type="expression" dxfId="3500" priority="327">
      <formula>$L6="Stiff clay w/o free water"</formula>
    </cfRule>
    <cfRule type="expression" dxfId="3499" priority="329">
      <formula>$L6="API clay"</formula>
    </cfRule>
  </conditionalFormatting>
  <conditionalFormatting sqref="AM6:AN9 U18:Y36">
    <cfRule type="expression" dxfId="3498" priority="328">
      <formula>$L6="Kirsch soft clay"</formula>
    </cfRule>
  </conditionalFormatting>
  <conditionalFormatting sqref="AM6:AN9 U18:Y36">
    <cfRule type="expression" dxfId="3497" priority="326">
      <formula>$L6="Kirsch stiff clay"</formula>
    </cfRule>
  </conditionalFormatting>
  <conditionalFormatting sqref="AM6:AN9">
    <cfRule type="expression" dxfId="3496" priority="325">
      <formula>$L6="Kirsch sand"</formula>
    </cfRule>
  </conditionalFormatting>
  <conditionalFormatting sqref="AM6:AN9 AC18:AI18 AC19:AD19 AI19">
    <cfRule type="expression" dxfId="3495" priority="324">
      <formula>$L6="Modified Weak rock"</formula>
    </cfRule>
  </conditionalFormatting>
  <conditionalFormatting sqref="AM6:AN9 U18:V36">
    <cfRule type="expression" dxfId="3494" priority="323">
      <formula>$L6="Reese stiff clay"</formula>
    </cfRule>
  </conditionalFormatting>
  <conditionalFormatting sqref="N18:N36 Q18:Q36 AM18:AN36">
    <cfRule type="expression" dxfId="3493" priority="322">
      <formula>$L18="API sand"</formula>
    </cfRule>
  </conditionalFormatting>
  <conditionalFormatting sqref="N18:N36 Z18:Z36 AB36 AJ18:AL36">
    <cfRule type="expression" dxfId="3492" priority="321">
      <formula>$M18="API sand"</formula>
    </cfRule>
  </conditionalFormatting>
  <conditionalFormatting sqref="Z36:AB36 AK18:AL36 N18:N36 Z18:AA35">
    <cfRule type="expression" dxfId="3491" priority="320">
      <formula>$M18="API clay"</formula>
    </cfRule>
  </conditionalFormatting>
  <conditionalFormatting sqref="N18:P18 AM18:AN36 N29:P36 N19:N28 P19:P28">
    <cfRule type="expression" dxfId="3490" priority="317">
      <formula>$L18="Stiff clay w/o free water"</formula>
    </cfRule>
    <cfRule type="expression" dxfId="3489" priority="319">
      <formula>$L18="API clay"</formula>
    </cfRule>
  </conditionalFormatting>
  <conditionalFormatting sqref="N18:P18 AM18:AN36 N29:P36 N19:N28 P19:P28">
    <cfRule type="expression" dxfId="3488" priority="318">
      <formula>$L18="Kirsch soft clay"</formula>
    </cfRule>
  </conditionalFormatting>
  <conditionalFormatting sqref="N18:P18 AM18:AN36 N29:P36 N19:N28 P19:P28">
    <cfRule type="expression" dxfId="3487" priority="316">
      <formula>$L18="Kirsch stiff clay"</formula>
    </cfRule>
  </conditionalFormatting>
  <conditionalFormatting sqref="N18:N36 Q18:Q36 X18:Y36 AM18:AN36">
    <cfRule type="expression" dxfId="3486" priority="315">
      <formula>$L18="Kirsch sand"</formula>
    </cfRule>
  </conditionalFormatting>
  <conditionalFormatting sqref="N18:N36 AM18:AN36 AC20:AD36 AI20:AI36">
    <cfRule type="expression" dxfId="3485" priority="314">
      <formula>$L18="Modified Weak rock"</formula>
    </cfRule>
  </conditionalFormatting>
  <conditionalFormatting sqref="N18:P18 AM18:AN36 N29:P36 N19:N28 P19:P28">
    <cfRule type="expression" dxfId="3484" priority="313">
      <formula>$L18="Reese stiff clay"</formula>
    </cfRule>
  </conditionalFormatting>
  <conditionalFormatting sqref="AM6:AN9">
    <cfRule type="expression" dxfId="3483" priority="312">
      <formula>$L6="PISA clay"</formula>
    </cfRule>
  </conditionalFormatting>
  <conditionalFormatting sqref="AM6:AN9">
    <cfRule type="expression" dxfId="3482" priority="311">
      <formula>$L6="PISA sand"</formula>
    </cfRule>
  </conditionalFormatting>
  <conditionalFormatting sqref="O19:O21">
    <cfRule type="expression" dxfId="3481" priority="310">
      <formula>$L19="API sand"</formula>
    </cfRule>
  </conditionalFormatting>
  <conditionalFormatting sqref="O19:O21">
    <cfRule type="expression" dxfId="3480" priority="309">
      <formula>$L19="Kirsch sand"</formula>
    </cfRule>
  </conditionalFormatting>
  <conditionalFormatting sqref="O22:O28">
    <cfRule type="expression" dxfId="3479" priority="308">
      <formula>$L22="API sand"</formula>
    </cfRule>
  </conditionalFormatting>
  <conditionalFormatting sqref="O22:O28">
    <cfRule type="expression" dxfId="3478" priority="307">
      <formula>$L22="Kirsch sand"</formula>
    </cfRule>
  </conditionalFormatting>
  <conditionalFormatting sqref="N6:N9 Q6:Q9 S9:T9 W9:Y9">
    <cfRule type="expression" dxfId="3477" priority="306">
      <formula>$L6="API sand"</formula>
    </cfRule>
  </conditionalFormatting>
  <conditionalFormatting sqref="N6:N9">
    <cfRule type="expression" dxfId="3476" priority="305">
      <formula>$M6="API sand"</formula>
    </cfRule>
  </conditionalFormatting>
  <conditionalFormatting sqref="N6:N9">
    <cfRule type="expression" dxfId="3475" priority="304">
      <formula>$M6="API clay"</formula>
    </cfRule>
  </conditionalFormatting>
  <conditionalFormatting sqref="N6:P9">
    <cfRule type="expression" dxfId="3474" priority="301">
      <formula>$L6="Stiff clay w/o free water"</formula>
    </cfRule>
    <cfRule type="expression" dxfId="3473" priority="303">
      <formula>$L6="API clay"</formula>
    </cfRule>
  </conditionalFormatting>
  <conditionalFormatting sqref="N6:P9">
    <cfRule type="expression" dxfId="3472" priority="302">
      <formula>$L6="Kirsch soft clay"</formula>
    </cfRule>
  </conditionalFormatting>
  <conditionalFormatting sqref="N6:P9">
    <cfRule type="expression" dxfId="3471" priority="300">
      <formula>$L6="Kirsch stiff clay"</formula>
    </cfRule>
  </conditionalFormatting>
  <conditionalFormatting sqref="N6:N9 Q6:Q9 S9:T9 W9:Y9">
    <cfRule type="expression" dxfId="3470" priority="299">
      <formula>$L6="Kirsch sand"</formula>
    </cfRule>
  </conditionalFormatting>
  <conditionalFormatting sqref="N6:N9">
    <cfRule type="expression" dxfId="3469" priority="298">
      <formula>$L6="Modified Weak rock"</formula>
    </cfRule>
  </conditionalFormatting>
  <conditionalFormatting sqref="N6:P9">
    <cfRule type="expression" dxfId="3468" priority="297">
      <formula>$L6="Reese stiff clay"</formula>
    </cfRule>
  </conditionalFormatting>
  <conditionalFormatting sqref="N6:P9">
    <cfRule type="expression" dxfId="3467" priority="296">
      <formula>$L6="PISA clay"</formula>
    </cfRule>
  </conditionalFormatting>
  <conditionalFormatting sqref="N6:N9">
    <cfRule type="expression" dxfId="3466" priority="295">
      <formula>$L6="PISA sand"</formula>
    </cfRule>
  </conditionalFormatting>
  <conditionalFormatting sqref="R6:R9 S6:T8 W6:Y8">
    <cfRule type="expression" dxfId="3465" priority="294">
      <formula>$L6="API sand"</formula>
    </cfRule>
  </conditionalFormatting>
  <conditionalFormatting sqref="R6:R9 S6:T8 W6:Y8">
    <cfRule type="expression" dxfId="3464" priority="293">
      <formula>$L6="Kirsch sand"</formula>
    </cfRule>
  </conditionalFormatting>
  <conditionalFormatting sqref="AC6:AI9">
    <cfRule type="expression" dxfId="3463" priority="290">
      <formula>$L6="Stiff clay w/o free water"</formula>
    </cfRule>
    <cfRule type="expression" dxfId="3462" priority="292">
      <formula>$L6="API clay"</formula>
    </cfRule>
  </conditionalFormatting>
  <conditionalFormatting sqref="AC6:AI9">
    <cfRule type="expression" dxfId="3461" priority="291">
      <formula>$L6="Kirsch soft clay"</formula>
    </cfRule>
  </conditionalFormatting>
  <conditionalFormatting sqref="AC6:AI9">
    <cfRule type="expression" dxfId="3460" priority="289">
      <formula>$L6="Kirsch stiff clay"</formula>
    </cfRule>
  </conditionalFormatting>
  <conditionalFormatting sqref="AC6:AI9">
    <cfRule type="expression" dxfId="3459" priority="288">
      <formula>$L6="Reese stiff clay"</formula>
    </cfRule>
  </conditionalFormatting>
  <conditionalFormatting sqref="AC6:AI9">
    <cfRule type="expression" dxfId="3458" priority="287">
      <formula>$L6="PISA clay"</formula>
    </cfRule>
  </conditionalFormatting>
  <conditionalFormatting sqref="AA6:AA9">
    <cfRule type="expression" dxfId="3457" priority="284">
      <formula>$L6="Stiff clay w/o free water"</formula>
    </cfRule>
    <cfRule type="expression" dxfId="3456" priority="286">
      <formula>$L6="API clay"</formula>
    </cfRule>
  </conditionalFormatting>
  <conditionalFormatting sqref="AA6:AA9">
    <cfRule type="expression" dxfId="3455" priority="285">
      <formula>$L6="Kirsch soft clay"</formula>
    </cfRule>
  </conditionalFormatting>
  <conditionalFormatting sqref="AA6:AA9">
    <cfRule type="expression" dxfId="3454" priority="283">
      <formula>$L6="Kirsch stiff clay"</formula>
    </cfRule>
  </conditionalFormatting>
  <conditionalFormatting sqref="AA6:AA9">
    <cfRule type="expression" dxfId="3453" priority="282">
      <formula>$L6="Reese stiff clay"</formula>
    </cfRule>
  </conditionalFormatting>
  <conditionalFormatting sqref="AA6:AA9">
    <cfRule type="expression" dxfId="3452" priority="281">
      <formula>$L6="PISA clay"</formula>
    </cfRule>
  </conditionalFormatting>
  <conditionalFormatting sqref="AM10:AN10">
    <cfRule type="expression" dxfId="3451" priority="280">
      <formula>$L10="API sand"</formula>
    </cfRule>
  </conditionalFormatting>
  <conditionalFormatting sqref="AK10:AL10">
    <cfRule type="expression" dxfId="3450" priority="279">
      <formula>$M10="API sand"</formula>
    </cfRule>
  </conditionalFormatting>
  <conditionalFormatting sqref="AK10:AL10">
    <cfRule type="expression" dxfId="3449" priority="278">
      <formula>$M10="API clay"</formula>
    </cfRule>
  </conditionalFormatting>
  <conditionalFormatting sqref="AM10:AN10">
    <cfRule type="expression" dxfId="3448" priority="275">
      <formula>$L10="Stiff clay w/o free water"</formula>
    </cfRule>
    <cfRule type="expression" dxfId="3447" priority="277">
      <formula>$L10="API clay"</formula>
    </cfRule>
  </conditionalFormatting>
  <conditionalFormatting sqref="AM10:AN10">
    <cfRule type="expression" dxfId="3446" priority="276">
      <formula>$L10="Kirsch soft clay"</formula>
    </cfRule>
  </conditionalFormatting>
  <conditionalFormatting sqref="AM10:AN10">
    <cfRule type="expression" dxfId="3445" priority="274">
      <formula>$L10="Kirsch stiff clay"</formula>
    </cfRule>
  </conditionalFormatting>
  <conditionalFormatting sqref="AM10:AN10">
    <cfRule type="expression" dxfId="3444" priority="273">
      <formula>$L10="Kirsch sand"</formula>
    </cfRule>
  </conditionalFormatting>
  <conditionalFormatting sqref="AM10:AN10">
    <cfRule type="expression" dxfId="3443" priority="272">
      <formula>$L10="Modified Weak rock"</formula>
    </cfRule>
  </conditionalFormatting>
  <conditionalFormatting sqref="AM10:AN10">
    <cfRule type="expression" dxfId="3442" priority="271">
      <formula>$L10="Reese stiff clay"</formula>
    </cfRule>
  </conditionalFormatting>
  <conditionalFormatting sqref="AM10:AN10">
    <cfRule type="expression" dxfId="3441" priority="270">
      <formula>$L10="PISA clay"</formula>
    </cfRule>
  </conditionalFormatting>
  <conditionalFormatting sqref="AM10:AN10">
    <cfRule type="expression" dxfId="3440" priority="269">
      <formula>$L10="PISA sand"</formula>
    </cfRule>
  </conditionalFormatting>
  <conditionalFormatting sqref="N10 Q10 S10:T10 W10 Y10">
    <cfRule type="expression" dxfId="3439" priority="268">
      <formula>$L10="API sand"</formula>
    </cfRule>
  </conditionalFormatting>
  <conditionalFormatting sqref="N10">
    <cfRule type="expression" dxfId="3438" priority="267">
      <formula>$M10="API sand"</formula>
    </cfRule>
  </conditionalFormatting>
  <conditionalFormatting sqref="N10">
    <cfRule type="expression" dxfId="3437" priority="266">
      <formula>$M10="API clay"</formula>
    </cfRule>
  </conditionalFormatting>
  <conditionalFormatting sqref="N10:P10">
    <cfRule type="expression" dxfId="3436" priority="263">
      <formula>$L10="Stiff clay w/o free water"</formula>
    </cfRule>
    <cfRule type="expression" dxfId="3435" priority="265">
      <formula>$L10="API clay"</formula>
    </cfRule>
  </conditionalFormatting>
  <conditionalFormatting sqref="N10:P10">
    <cfRule type="expression" dxfId="3434" priority="264">
      <formula>$L10="Kirsch soft clay"</formula>
    </cfRule>
  </conditionalFormatting>
  <conditionalFormatting sqref="N10:P10">
    <cfRule type="expression" dxfId="3433" priority="262">
      <formula>$L10="Kirsch stiff clay"</formula>
    </cfRule>
  </conditionalFormatting>
  <conditionalFormatting sqref="N10 Q10 S10:T10 W10 Y10">
    <cfRule type="expression" dxfId="3432" priority="261">
      <formula>$L10="Kirsch sand"</formula>
    </cfRule>
  </conditionalFormatting>
  <conditionalFormatting sqref="N10">
    <cfRule type="expression" dxfId="3431" priority="260">
      <formula>$L10="Modified Weak rock"</formula>
    </cfRule>
  </conditionalFormatting>
  <conditionalFormatting sqref="N10:P10">
    <cfRule type="expression" dxfId="3430" priority="259">
      <formula>$L10="Reese stiff clay"</formula>
    </cfRule>
  </conditionalFormatting>
  <conditionalFormatting sqref="N10:P10">
    <cfRule type="expression" dxfId="3429" priority="258">
      <formula>$L10="PISA clay"</formula>
    </cfRule>
  </conditionalFormatting>
  <conditionalFormatting sqref="N10">
    <cfRule type="expression" dxfId="3428" priority="257">
      <formula>$L10="PISA sand"</formula>
    </cfRule>
  </conditionalFormatting>
  <conditionalFormatting sqref="R10">
    <cfRule type="expression" dxfId="3427" priority="256">
      <formula>$L10="API sand"</formula>
    </cfRule>
  </conditionalFormatting>
  <conditionalFormatting sqref="R10">
    <cfRule type="expression" dxfId="3426" priority="255">
      <formula>$L10="Kirsch sand"</formula>
    </cfRule>
  </conditionalFormatting>
  <conditionalFormatting sqref="AD10:AI10">
    <cfRule type="expression" dxfId="3425" priority="252">
      <formula>$L10="Stiff clay w/o free water"</formula>
    </cfRule>
    <cfRule type="expression" dxfId="3424" priority="254">
      <formula>$L10="API clay"</formula>
    </cfRule>
  </conditionalFormatting>
  <conditionalFormatting sqref="AD10:AI10">
    <cfRule type="expression" dxfId="3423" priority="253">
      <formula>$L10="Kirsch soft clay"</formula>
    </cfRule>
  </conditionalFormatting>
  <conditionalFormatting sqref="AD10:AI10">
    <cfRule type="expression" dxfId="3422" priority="251">
      <formula>$L10="Kirsch stiff clay"</formula>
    </cfRule>
  </conditionalFormatting>
  <conditionalFormatting sqref="AD10:AI10">
    <cfRule type="expression" dxfId="3421" priority="250">
      <formula>$L10="Reese stiff clay"</formula>
    </cfRule>
  </conditionalFormatting>
  <conditionalFormatting sqref="AD10:AI10">
    <cfRule type="expression" dxfId="3420" priority="249">
      <formula>$L10="PISA clay"</formula>
    </cfRule>
  </conditionalFormatting>
  <conditionalFormatting sqref="AA10">
    <cfRule type="expression" dxfId="3419" priority="246">
      <formula>$L10="Stiff clay w/o free water"</formula>
    </cfRule>
    <cfRule type="expression" dxfId="3418" priority="248">
      <formula>$L10="API clay"</formula>
    </cfRule>
  </conditionalFormatting>
  <conditionalFormatting sqref="AA10">
    <cfRule type="expression" dxfId="3417" priority="247">
      <formula>$L10="Kirsch soft clay"</formula>
    </cfRule>
  </conditionalFormatting>
  <conditionalFormatting sqref="AA10">
    <cfRule type="expression" dxfId="3416" priority="245">
      <formula>$L10="Kirsch stiff clay"</formula>
    </cfRule>
  </conditionalFormatting>
  <conditionalFormatting sqref="AA10">
    <cfRule type="expression" dxfId="3415" priority="244">
      <formula>$L10="Reese stiff clay"</formula>
    </cfRule>
  </conditionalFormatting>
  <conditionalFormatting sqref="AA10">
    <cfRule type="expression" dxfId="3414" priority="243">
      <formula>$L10="PISA clay"</formula>
    </cfRule>
  </conditionalFormatting>
  <conditionalFormatting sqref="AC10">
    <cfRule type="expression" dxfId="3413" priority="240">
      <formula>$L10="Stiff clay w/o free water"</formula>
    </cfRule>
    <cfRule type="expression" dxfId="3412" priority="242">
      <formula>$L10="API clay"</formula>
    </cfRule>
  </conditionalFormatting>
  <conditionalFormatting sqref="AC10">
    <cfRule type="expression" dxfId="3411" priority="241">
      <formula>$L10="Kirsch soft clay"</formula>
    </cfRule>
  </conditionalFormatting>
  <conditionalFormatting sqref="AC10">
    <cfRule type="expression" dxfId="3410" priority="239">
      <formula>$L10="Kirsch stiff clay"</formula>
    </cfRule>
  </conditionalFormatting>
  <conditionalFormatting sqref="AC10">
    <cfRule type="expression" dxfId="3409" priority="238">
      <formula>$L10="Reese stiff clay"</formula>
    </cfRule>
  </conditionalFormatting>
  <conditionalFormatting sqref="AC10">
    <cfRule type="expression" dxfId="3408" priority="237">
      <formula>$L10="PISA clay"</formula>
    </cfRule>
  </conditionalFormatting>
  <conditionalFormatting sqref="X10">
    <cfRule type="expression" dxfId="3407" priority="236">
      <formula>$L10="API sand"</formula>
    </cfRule>
  </conditionalFormatting>
  <conditionalFormatting sqref="X10">
    <cfRule type="expression" dxfId="3406" priority="235">
      <formula>$L10="Kirsch sand"</formula>
    </cfRule>
  </conditionalFormatting>
  <conditionalFormatting sqref="Z6:Z10">
    <cfRule type="expression" dxfId="3405" priority="234">
      <formula>$L6="API sand"</formula>
    </cfRule>
  </conditionalFormatting>
  <conditionalFormatting sqref="Z6:Z10">
    <cfRule type="expression" dxfId="3404" priority="233">
      <formula>$L6="Kirsch sand"</formula>
    </cfRule>
  </conditionalFormatting>
  <conditionalFormatting sqref="AB6:AB10">
    <cfRule type="expression" dxfId="3403" priority="232">
      <formula>$L6="API sand"</formula>
    </cfRule>
  </conditionalFormatting>
  <conditionalFormatting sqref="AB6:AB10">
    <cfRule type="expression" dxfId="3402" priority="231">
      <formula>$L6="Kirsch sand"</formula>
    </cfRule>
  </conditionalFormatting>
  <conditionalFormatting sqref="AJ6:AJ10">
    <cfRule type="expression" dxfId="3401" priority="230">
      <formula>$L6="API sand"</formula>
    </cfRule>
  </conditionalFormatting>
  <conditionalFormatting sqref="AJ6:AJ10">
    <cfRule type="expression" dxfId="3400" priority="229">
      <formula>$L6="Kirsch sand"</formula>
    </cfRule>
  </conditionalFormatting>
  <conditionalFormatting sqref="AE37:AH37">
    <cfRule type="expression" dxfId="3399" priority="333">
      <formula>$L19="Modified Weak rock"</formula>
    </cfRule>
  </conditionalFormatting>
  <conditionalFormatting sqref="AM11:AN14">
    <cfRule type="expression" dxfId="3398" priority="228">
      <formula>$L11="API sand"</formula>
    </cfRule>
  </conditionalFormatting>
  <conditionalFormatting sqref="AK11:AL14">
    <cfRule type="expression" dxfId="3397" priority="227">
      <formula>$M11="API sand"</formula>
    </cfRule>
  </conditionalFormatting>
  <conditionalFormatting sqref="AK11:AL14">
    <cfRule type="expression" dxfId="3396" priority="226">
      <formula>$M11="API clay"</formula>
    </cfRule>
  </conditionalFormatting>
  <conditionalFormatting sqref="AM11:AN14">
    <cfRule type="expression" dxfId="3395" priority="223">
      <formula>$L11="Stiff clay w/o free water"</formula>
    </cfRule>
    <cfRule type="expression" dxfId="3394" priority="225">
      <formula>$L11="API clay"</formula>
    </cfRule>
  </conditionalFormatting>
  <conditionalFormatting sqref="AM11:AN14">
    <cfRule type="expression" dxfId="3393" priority="224">
      <formula>$L11="Kirsch soft clay"</formula>
    </cfRule>
  </conditionalFormatting>
  <conditionalFormatting sqref="AM11:AN14">
    <cfRule type="expression" dxfId="3392" priority="222">
      <formula>$L11="Kirsch stiff clay"</formula>
    </cfRule>
  </conditionalFormatting>
  <conditionalFormatting sqref="AM11:AN14">
    <cfRule type="expression" dxfId="3391" priority="221">
      <formula>$L11="Kirsch sand"</formula>
    </cfRule>
  </conditionalFormatting>
  <conditionalFormatting sqref="AM11:AN14">
    <cfRule type="expression" dxfId="3390" priority="220">
      <formula>$L11="Modified Weak rock"</formula>
    </cfRule>
  </conditionalFormatting>
  <conditionalFormatting sqref="AM11:AN14">
    <cfRule type="expression" dxfId="3389" priority="219">
      <formula>$L11="Reese stiff clay"</formula>
    </cfRule>
  </conditionalFormatting>
  <conditionalFormatting sqref="AM11:AN14">
    <cfRule type="expression" dxfId="3388" priority="218">
      <formula>$L11="PISA clay"</formula>
    </cfRule>
  </conditionalFormatting>
  <conditionalFormatting sqref="AM11:AN14">
    <cfRule type="expression" dxfId="3387" priority="217">
      <formula>$L11="PISA sand"</formula>
    </cfRule>
  </conditionalFormatting>
  <conditionalFormatting sqref="N11:N14 Q11:Q14 S14:T14 W14:Y14">
    <cfRule type="expression" dxfId="3386" priority="216">
      <formula>$L11="API sand"</formula>
    </cfRule>
  </conditionalFormatting>
  <conditionalFormatting sqref="N11:N14">
    <cfRule type="expression" dxfId="3385" priority="215">
      <formula>$M11="API sand"</formula>
    </cfRule>
  </conditionalFormatting>
  <conditionalFormatting sqref="N11:N14">
    <cfRule type="expression" dxfId="3384" priority="214">
      <formula>$M11="API clay"</formula>
    </cfRule>
  </conditionalFormatting>
  <conditionalFormatting sqref="N11:P14">
    <cfRule type="expression" dxfId="3383" priority="211">
      <formula>$L11="Stiff clay w/o free water"</formula>
    </cfRule>
    <cfRule type="expression" dxfId="3382" priority="213">
      <formula>$L11="API clay"</formula>
    </cfRule>
  </conditionalFormatting>
  <conditionalFormatting sqref="N11:P14">
    <cfRule type="expression" dxfId="3381" priority="212">
      <formula>$L11="Kirsch soft clay"</formula>
    </cfRule>
  </conditionalFormatting>
  <conditionalFormatting sqref="N11:P14">
    <cfRule type="expression" dxfId="3380" priority="210">
      <formula>$L11="Kirsch stiff clay"</formula>
    </cfRule>
  </conditionalFormatting>
  <conditionalFormatting sqref="N11:N14 Q11:Q14 S14:T14 W14:Y14">
    <cfRule type="expression" dxfId="3379" priority="209">
      <formula>$L11="Kirsch sand"</formula>
    </cfRule>
  </conditionalFormatting>
  <conditionalFormatting sqref="N11:N14">
    <cfRule type="expression" dxfId="3378" priority="208">
      <formula>$L11="Modified Weak rock"</formula>
    </cfRule>
  </conditionalFormatting>
  <conditionalFormatting sqref="N11:P14">
    <cfRule type="expression" dxfId="3377" priority="207">
      <formula>$L11="Reese stiff clay"</formula>
    </cfRule>
  </conditionalFormatting>
  <conditionalFormatting sqref="N11:P14">
    <cfRule type="expression" dxfId="3376" priority="206">
      <formula>$L11="PISA clay"</formula>
    </cfRule>
  </conditionalFormatting>
  <conditionalFormatting sqref="N11:N14">
    <cfRule type="expression" dxfId="3375" priority="205">
      <formula>$L11="PISA sand"</formula>
    </cfRule>
  </conditionalFormatting>
  <conditionalFormatting sqref="R11:R14 S11:T13 W11:Y13">
    <cfRule type="expression" dxfId="3374" priority="204">
      <formula>$L11="API sand"</formula>
    </cfRule>
  </conditionalFormatting>
  <conditionalFormatting sqref="R11:R14 S11:T13 W11:Y13">
    <cfRule type="expression" dxfId="3373" priority="203">
      <formula>$L11="Kirsch sand"</formula>
    </cfRule>
  </conditionalFormatting>
  <conditionalFormatting sqref="AC11:AI14">
    <cfRule type="expression" dxfId="3372" priority="200">
      <formula>$L11="Stiff clay w/o free water"</formula>
    </cfRule>
    <cfRule type="expression" dxfId="3371" priority="202">
      <formula>$L11="API clay"</formula>
    </cfRule>
  </conditionalFormatting>
  <conditionalFormatting sqref="AC11:AI14">
    <cfRule type="expression" dxfId="3370" priority="201">
      <formula>$L11="Kirsch soft clay"</formula>
    </cfRule>
  </conditionalFormatting>
  <conditionalFormatting sqref="AC11:AI14">
    <cfRule type="expression" dxfId="3369" priority="199">
      <formula>$L11="Kirsch stiff clay"</formula>
    </cfRule>
  </conditionalFormatting>
  <conditionalFormatting sqref="AC11:AI14">
    <cfRule type="expression" dxfId="3368" priority="198">
      <formula>$L11="Reese stiff clay"</formula>
    </cfRule>
  </conditionalFormatting>
  <conditionalFormatting sqref="AC11:AI14">
    <cfRule type="expression" dxfId="3367" priority="197">
      <formula>$L11="PISA clay"</formula>
    </cfRule>
  </conditionalFormatting>
  <conditionalFormatting sqref="AA11:AA14">
    <cfRule type="expression" dxfId="3366" priority="194">
      <formula>$L11="Stiff clay w/o free water"</formula>
    </cfRule>
    <cfRule type="expression" dxfId="3365" priority="196">
      <formula>$L11="API clay"</formula>
    </cfRule>
  </conditionalFormatting>
  <conditionalFormatting sqref="AA11:AA14">
    <cfRule type="expression" dxfId="3364" priority="195">
      <formula>$L11="Kirsch soft clay"</formula>
    </cfRule>
  </conditionalFormatting>
  <conditionalFormatting sqref="AA11:AA14">
    <cfRule type="expression" dxfId="3363" priority="193">
      <formula>$L11="Kirsch stiff clay"</formula>
    </cfRule>
  </conditionalFormatting>
  <conditionalFormatting sqref="AA11:AA14">
    <cfRule type="expression" dxfId="3362" priority="192">
      <formula>$L11="Reese stiff clay"</formula>
    </cfRule>
  </conditionalFormatting>
  <conditionalFormatting sqref="AA11:AA14">
    <cfRule type="expression" dxfId="3361" priority="191">
      <formula>$L11="PISA clay"</formula>
    </cfRule>
  </conditionalFormatting>
  <conditionalFormatting sqref="AM15:AN15">
    <cfRule type="expression" dxfId="3360" priority="190">
      <formula>$L15="API sand"</formula>
    </cfRule>
  </conditionalFormatting>
  <conditionalFormatting sqref="AK15:AL15">
    <cfRule type="expression" dxfId="3359" priority="189">
      <formula>$M15="API sand"</formula>
    </cfRule>
  </conditionalFormatting>
  <conditionalFormatting sqref="AK15:AL15">
    <cfRule type="expression" dxfId="3358" priority="188">
      <formula>$M15="API clay"</formula>
    </cfRule>
  </conditionalFormatting>
  <conditionalFormatting sqref="AM15:AN15">
    <cfRule type="expression" dxfId="3357" priority="185">
      <formula>$L15="Stiff clay w/o free water"</formula>
    </cfRule>
    <cfRule type="expression" dxfId="3356" priority="187">
      <formula>$L15="API clay"</formula>
    </cfRule>
  </conditionalFormatting>
  <conditionalFormatting sqref="AM15:AN15">
    <cfRule type="expression" dxfId="3355" priority="186">
      <formula>$L15="Kirsch soft clay"</formula>
    </cfRule>
  </conditionalFormatting>
  <conditionalFormatting sqref="AM15:AN15">
    <cfRule type="expression" dxfId="3354" priority="184">
      <formula>$L15="Kirsch stiff clay"</formula>
    </cfRule>
  </conditionalFormatting>
  <conditionalFormatting sqref="AM15:AN15">
    <cfRule type="expression" dxfId="3353" priority="183">
      <formula>$L15="Kirsch sand"</formula>
    </cfRule>
  </conditionalFormatting>
  <conditionalFormatting sqref="AM15:AN15">
    <cfRule type="expression" dxfId="3352" priority="182">
      <formula>$L15="Modified Weak rock"</formula>
    </cfRule>
  </conditionalFormatting>
  <conditionalFormatting sqref="AM15:AN15">
    <cfRule type="expression" dxfId="3351" priority="181">
      <formula>$L15="Reese stiff clay"</formula>
    </cfRule>
  </conditionalFormatting>
  <conditionalFormatting sqref="AM15:AN15">
    <cfRule type="expression" dxfId="3350" priority="180">
      <formula>$L15="PISA clay"</formula>
    </cfRule>
  </conditionalFormatting>
  <conditionalFormatting sqref="AM15:AN15">
    <cfRule type="expression" dxfId="3349" priority="179">
      <formula>$L15="PISA sand"</formula>
    </cfRule>
  </conditionalFormatting>
  <conditionalFormatting sqref="N15 Q15 S15:T15 W15 Y15">
    <cfRule type="expression" dxfId="3348" priority="178">
      <formula>$L15="API sand"</formula>
    </cfRule>
  </conditionalFormatting>
  <conditionalFormatting sqref="N15">
    <cfRule type="expression" dxfId="3347" priority="177">
      <formula>$M15="API sand"</formula>
    </cfRule>
  </conditionalFormatting>
  <conditionalFormatting sqref="N15">
    <cfRule type="expression" dxfId="3346" priority="176">
      <formula>$M15="API clay"</formula>
    </cfRule>
  </conditionalFormatting>
  <conditionalFormatting sqref="N15:P15">
    <cfRule type="expression" dxfId="3345" priority="173">
      <formula>$L15="Stiff clay w/o free water"</formula>
    </cfRule>
    <cfRule type="expression" dxfId="3344" priority="175">
      <formula>$L15="API clay"</formula>
    </cfRule>
  </conditionalFormatting>
  <conditionalFormatting sqref="N15:P15">
    <cfRule type="expression" dxfId="3343" priority="174">
      <formula>$L15="Kirsch soft clay"</formula>
    </cfRule>
  </conditionalFormatting>
  <conditionalFormatting sqref="N15:P15">
    <cfRule type="expression" dxfId="3342" priority="172">
      <formula>$L15="Kirsch stiff clay"</formula>
    </cfRule>
  </conditionalFormatting>
  <conditionalFormatting sqref="N15 Q15 S15:T15 W15 Y15">
    <cfRule type="expression" dxfId="3341" priority="171">
      <formula>$L15="Kirsch sand"</formula>
    </cfRule>
  </conditionalFormatting>
  <conditionalFormatting sqref="N15">
    <cfRule type="expression" dxfId="3340" priority="170">
      <formula>$L15="Modified Weak rock"</formula>
    </cfRule>
  </conditionalFormatting>
  <conditionalFormatting sqref="N15:P15">
    <cfRule type="expression" dxfId="3339" priority="169">
      <formula>$L15="Reese stiff clay"</formula>
    </cfRule>
  </conditionalFormatting>
  <conditionalFormatting sqref="N15:P15">
    <cfRule type="expression" dxfId="3338" priority="168">
      <formula>$L15="PISA clay"</formula>
    </cfRule>
  </conditionalFormatting>
  <conditionalFormatting sqref="N15">
    <cfRule type="expression" dxfId="3337" priority="167">
      <formula>$L15="PISA sand"</formula>
    </cfRule>
  </conditionalFormatting>
  <conditionalFormatting sqref="R15">
    <cfRule type="expression" dxfId="3336" priority="166">
      <formula>$L15="API sand"</formula>
    </cfRule>
  </conditionalFormatting>
  <conditionalFormatting sqref="R15">
    <cfRule type="expression" dxfId="3335" priority="165">
      <formula>$L15="Kirsch sand"</formula>
    </cfRule>
  </conditionalFormatting>
  <conditionalFormatting sqref="AD15:AI15">
    <cfRule type="expression" dxfId="3334" priority="162">
      <formula>$L15="Stiff clay w/o free water"</formula>
    </cfRule>
    <cfRule type="expression" dxfId="3333" priority="164">
      <formula>$L15="API clay"</formula>
    </cfRule>
  </conditionalFormatting>
  <conditionalFormatting sqref="AD15:AI15">
    <cfRule type="expression" dxfId="3332" priority="163">
      <formula>$L15="Kirsch soft clay"</formula>
    </cfRule>
  </conditionalFormatting>
  <conditionalFormatting sqref="AD15:AI15">
    <cfRule type="expression" dxfId="3331" priority="161">
      <formula>$L15="Kirsch stiff clay"</formula>
    </cfRule>
  </conditionalFormatting>
  <conditionalFormatting sqref="AD15:AI15">
    <cfRule type="expression" dxfId="3330" priority="160">
      <formula>$L15="Reese stiff clay"</formula>
    </cfRule>
  </conditionalFormatting>
  <conditionalFormatting sqref="AD15:AI15">
    <cfRule type="expression" dxfId="3329" priority="159">
      <formula>$L15="PISA clay"</formula>
    </cfRule>
  </conditionalFormatting>
  <conditionalFormatting sqref="AA15">
    <cfRule type="expression" dxfId="3328" priority="156">
      <formula>$L15="Stiff clay w/o free water"</formula>
    </cfRule>
    <cfRule type="expression" dxfId="3327" priority="158">
      <formula>$L15="API clay"</formula>
    </cfRule>
  </conditionalFormatting>
  <conditionalFormatting sqref="AA15">
    <cfRule type="expression" dxfId="3326" priority="157">
      <formula>$L15="Kirsch soft clay"</formula>
    </cfRule>
  </conditionalFormatting>
  <conditionalFormatting sqref="AA15">
    <cfRule type="expression" dxfId="3325" priority="155">
      <formula>$L15="Kirsch stiff clay"</formula>
    </cfRule>
  </conditionalFormatting>
  <conditionalFormatting sqref="AA15">
    <cfRule type="expression" dxfId="3324" priority="154">
      <formula>$L15="Reese stiff clay"</formula>
    </cfRule>
  </conditionalFormatting>
  <conditionalFormatting sqref="AA15">
    <cfRule type="expression" dxfId="3323" priority="153">
      <formula>$L15="PISA clay"</formula>
    </cfRule>
  </conditionalFormatting>
  <conditionalFormatting sqref="AC15">
    <cfRule type="expression" dxfId="3322" priority="150">
      <formula>$L15="Stiff clay w/o free water"</formula>
    </cfRule>
    <cfRule type="expression" dxfId="3321" priority="152">
      <formula>$L15="API clay"</formula>
    </cfRule>
  </conditionalFormatting>
  <conditionalFormatting sqref="AC15">
    <cfRule type="expression" dxfId="3320" priority="151">
      <formula>$L15="Kirsch soft clay"</formula>
    </cfRule>
  </conditionalFormatting>
  <conditionalFormatting sqref="AC15">
    <cfRule type="expression" dxfId="3319" priority="149">
      <formula>$L15="Kirsch stiff clay"</formula>
    </cfRule>
  </conditionalFormatting>
  <conditionalFormatting sqref="AC15">
    <cfRule type="expression" dxfId="3318" priority="148">
      <formula>$L15="Reese stiff clay"</formula>
    </cfRule>
  </conditionalFormatting>
  <conditionalFormatting sqref="AC15">
    <cfRule type="expression" dxfId="3317" priority="147">
      <formula>$L15="PISA clay"</formula>
    </cfRule>
  </conditionalFormatting>
  <conditionalFormatting sqref="X15">
    <cfRule type="expression" dxfId="3316" priority="146">
      <formula>$L15="API sand"</formula>
    </cfRule>
  </conditionalFormatting>
  <conditionalFormatting sqref="X15">
    <cfRule type="expression" dxfId="3315" priority="145">
      <formula>$L15="Kirsch sand"</formula>
    </cfRule>
  </conditionalFormatting>
  <conditionalFormatting sqref="Z11:Z15">
    <cfRule type="expression" dxfId="3314" priority="144">
      <formula>$L11="API sand"</formula>
    </cfRule>
  </conditionalFormatting>
  <conditionalFormatting sqref="Z11:Z15">
    <cfRule type="expression" dxfId="3313" priority="143">
      <formula>$L11="Kirsch sand"</formula>
    </cfRule>
  </conditionalFormatting>
  <conditionalFormatting sqref="AB11:AB15">
    <cfRule type="expression" dxfId="3312" priority="142">
      <formula>$L11="API sand"</formula>
    </cfRule>
  </conditionalFormatting>
  <conditionalFormatting sqref="AB11:AB15">
    <cfRule type="expression" dxfId="3311" priority="141">
      <formula>$L11="Kirsch sand"</formula>
    </cfRule>
  </conditionalFormatting>
  <conditionalFormatting sqref="AJ11:AJ15">
    <cfRule type="expression" dxfId="3310" priority="140">
      <formula>$L11="API sand"</formula>
    </cfRule>
  </conditionalFormatting>
  <conditionalFormatting sqref="AJ11:AJ15">
    <cfRule type="expression" dxfId="3309" priority="139">
      <formula>$L11="Kirsch sand"</formula>
    </cfRule>
  </conditionalFormatting>
  <conditionalFormatting sqref="AM16:AN16">
    <cfRule type="expression" dxfId="3308" priority="138">
      <formula>$L16="API sand"</formula>
    </cfRule>
  </conditionalFormatting>
  <conditionalFormatting sqref="AK16:AL16">
    <cfRule type="expression" dxfId="3307" priority="137">
      <formula>$M16="API sand"</formula>
    </cfRule>
  </conditionalFormatting>
  <conditionalFormatting sqref="AK16:AL16">
    <cfRule type="expression" dxfId="3306" priority="136">
      <formula>$M16="API clay"</formula>
    </cfRule>
  </conditionalFormatting>
  <conditionalFormatting sqref="AM16:AN16">
    <cfRule type="expression" dxfId="3305" priority="133">
      <formula>$L16="Stiff clay w/o free water"</formula>
    </cfRule>
    <cfRule type="expression" dxfId="3304" priority="135">
      <formula>$L16="API clay"</formula>
    </cfRule>
  </conditionalFormatting>
  <conditionalFormatting sqref="AM16:AN16">
    <cfRule type="expression" dxfId="3303" priority="134">
      <formula>$L16="Kirsch soft clay"</formula>
    </cfRule>
  </conditionalFormatting>
  <conditionalFormatting sqref="AM16:AN16">
    <cfRule type="expression" dxfId="3302" priority="132">
      <formula>$L16="Kirsch stiff clay"</formula>
    </cfRule>
  </conditionalFormatting>
  <conditionalFormatting sqref="AM16:AN16">
    <cfRule type="expression" dxfId="3301" priority="131">
      <formula>$L16="Kirsch sand"</formula>
    </cfRule>
  </conditionalFormatting>
  <conditionalFormatting sqref="AM16:AN16">
    <cfRule type="expression" dxfId="3300" priority="130">
      <formula>$L16="Modified Weak rock"</formula>
    </cfRule>
  </conditionalFormatting>
  <conditionalFormatting sqref="AM16:AN16">
    <cfRule type="expression" dxfId="3299" priority="129">
      <formula>$L16="Reese stiff clay"</formula>
    </cfRule>
  </conditionalFormatting>
  <conditionalFormatting sqref="AM16:AN16">
    <cfRule type="expression" dxfId="3298" priority="128">
      <formula>$L16="PISA clay"</formula>
    </cfRule>
  </conditionalFormatting>
  <conditionalFormatting sqref="AM16:AN16">
    <cfRule type="expression" dxfId="3297" priority="127">
      <formula>$L16="PISA sand"</formula>
    </cfRule>
  </conditionalFormatting>
  <conditionalFormatting sqref="N16 Q16 S16:T16 W16:Y16">
    <cfRule type="expression" dxfId="3296" priority="126">
      <formula>$L16="API sand"</formula>
    </cfRule>
  </conditionalFormatting>
  <conditionalFormatting sqref="N16">
    <cfRule type="expression" dxfId="3295" priority="125">
      <formula>$M16="API sand"</formula>
    </cfRule>
  </conditionalFormatting>
  <conditionalFormatting sqref="N16">
    <cfRule type="expression" dxfId="3294" priority="124">
      <formula>$M16="API clay"</formula>
    </cfRule>
  </conditionalFormatting>
  <conditionalFormatting sqref="N16:P16">
    <cfRule type="expression" dxfId="3293" priority="121">
      <formula>$L16="Stiff clay w/o free water"</formula>
    </cfRule>
    <cfRule type="expression" dxfId="3292" priority="123">
      <formula>$L16="API clay"</formula>
    </cfRule>
  </conditionalFormatting>
  <conditionalFormatting sqref="N16:P16">
    <cfRule type="expression" dxfId="3291" priority="122">
      <formula>$L16="Kirsch soft clay"</formula>
    </cfRule>
  </conditionalFormatting>
  <conditionalFormatting sqref="N16:P16">
    <cfRule type="expression" dxfId="3290" priority="120">
      <formula>$L16="Kirsch stiff clay"</formula>
    </cfRule>
  </conditionalFormatting>
  <conditionalFormatting sqref="N16 Q16 S16:T16 W16:Y16">
    <cfRule type="expression" dxfId="3289" priority="119">
      <formula>$L16="Kirsch sand"</formula>
    </cfRule>
  </conditionalFormatting>
  <conditionalFormatting sqref="N16">
    <cfRule type="expression" dxfId="3288" priority="118">
      <formula>$L16="Modified Weak rock"</formula>
    </cfRule>
  </conditionalFormatting>
  <conditionalFormatting sqref="N16:P16">
    <cfRule type="expression" dxfId="3287" priority="117">
      <formula>$L16="Reese stiff clay"</formula>
    </cfRule>
  </conditionalFormatting>
  <conditionalFormatting sqref="N16:P16">
    <cfRule type="expression" dxfId="3286" priority="116">
      <formula>$L16="PISA clay"</formula>
    </cfRule>
  </conditionalFormatting>
  <conditionalFormatting sqref="N16">
    <cfRule type="expression" dxfId="3285" priority="115">
      <formula>$L16="PISA sand"</formula>
    </cfRule>
  </conditionalFormatting>
  <conditionalFormatting sqref="R16">
    <cfRule type="expression" dxfId="3284" priority="114">
      <formula>$L16="API sand"</formula>
    </cfRule>
  </conditionalFormatting>
  <conditionalFormatting sqref="R16">
    <cfRule type="expression" dxfId="3283" priority="113">
      <formula>$L16="Kirsch sand"</formula>
    </cfRule>
  </conditionalFormatting>
  <conditionalFormatting sqref="AC16:AI16">
    <cfRule type="expression" dxfId="3282" priority="110">
      <formula>$L16="Stiff clay w/o free water"</formula>
    </cfRule>
    <cfRule type="expression" dxfId="3281" priority="112">
      <formula>$L16="API clay"</formula>
    </cfRule>
  </conditionalFormatting>
  <conditionalFormatting sqref="AC16:AI16">
    <cfRule type="expression" dxfId="3280" priority="111">
      <formula>$L16="Kirsch soft clay"</formula>
    </cfRule>
  </conditionalFormatting>
  <conditionalFormatting sqref="AC16:AI16">
    <cfRule type="expression" dxfId="3279" priority="109">
      <formula>$L16="Kirsch stiff clay"</formula>
    </cfRule>
  </conditionalFormatting>
  <conditionalFormatting sqref="AC16:AI16">
    <cfRule type="expression" dxfId="3278" priority="108">
      <formula>$L16="Reese stiff clay"</formula>
    </cfRule>
  </conditionalFormatting>
  <conditionalFormatting sqref="AC16:AI16">
    <cfRule type="expression" dxfId="3277" priority="107">
      <formula>$L16="PISA clay"</formula>
    </cfRule>
  </conditionalFormatting>
  <conditionalFormatting sqref="AA16">
    <cfRule type="expression" dxfId="3276" priority="104">
      <formula>$L16="Stiff clay w/o free water"</formula>
    </cfRule>
    <cfRule type="expression" dxfId="3275" priority="106">
      <formula>$L16="API clay"</formula>
    </cfRule>
  </conditionalFormatting>
  <conditionalFormatting sqref="AA16">
    <cfRule type="expression" dxfId="3274" priority="105">
      <formula>$L16="Kirsch soft clay"</formula>
    </cfRule>
  </conditionalFormatting>
  <conditionalFormatting sqref="AA16">
    <cfRule type="expression" dxfId="3273" priority="103">
      <formula>$L16="Kirsch stiff clay"</formula>
    </cfRule>
  </conditionalFormatting>
  <conditionalFormatting sqref="AA16">
    <cfRule type="expression" dxfId="3272" priority="102">
      <formula>$L16="Reese stiff clay"</formula>
    </cfRule>
  </conditionalFormatting>
  <conditionalFormatting sqref="AA16">
    <cfRule type="expression" dxfId="3271" priority="101">
      <formula>$L16="PISA clay"</formula>
    </cfRule>
  </conditionalFormatting>
  <conditionalFormatting sqref="AM17:AN17">
    <cfRule type="expression" dxfId="3270" priority="100">
      <formula>$L17="API sand"</formula>
    </cfRule>
  </conditionalFormatting>
  <conditionalFormatting sqref="AK17:AL17">
    <cfRule type="expression" dxfId="3269" priority="99">
      <formula>$M17="API sand"</formula>
    </cfRule>
  </conditionalFormatting>
  <conditionalFormatting sqref="AK17:AL17">
    <cfRule type="expression" dxfId="3268" priority="98">
      <formula>$M17="API clay"</formula>
    </cfRule>
  </conditionalFormatting>
  <conditionalFormatting sqref="AM17:AN17">
    <cfRule type="expression" dxfId="3267" priority="95">
      <formula>$L17="Stiff clay w/o free water"</formula>
    </cfRule>
    <cfRule type="expression" dxfId="3266" priority="97">
      <formula>$L17="API clay"</formula>
    </cfRule>
  </conditionalFormatting>
  <conditionalFormatting sqref="AM17:AN17">
    <cfRule type="expression" dxfId="3265" priority="96">
      <formula>$L17="Kirsch soft clay"</formula>
    </cfRule>
  </conditionalFormatting>
  <conditionalFormatting sqref="AM17:AN17">
    <cfRule type="expression" dxfId="3264" priority="94">
      <formula>$L17="Kirsch stiff clay"</formula>
    </cfRule>
  </conditionalFormatting>
  <conditionalFormatting sqref="AM17:AN17">
    <cfRule type="expression" dxfId="3263" priority="93">
      <formula>$L17="Kirsch sand"</formula>
    </cfRule>
  </conditionalFormatting>
  <conditionalFormatting sqref="AM17:AN17">
    <cfRule type="expression" dxfId="3262" priority="92">
      <formula>$L17="Modified Weak rock"</formula>
    </cfRule>
  </conditionalFormatting>
  <conditionalFormatting sqref="AM17:AN17">
    <cfRule type="expression" dxfId="3261" priority="91">
      <formula>$L17="Reese stiff clay"</formula>
    </cfRule>
  </conditionalFormatting>
  <conditionalFormatting sqref="AM17:AN17">
    <cfRule type="expression" dxfId="3260" priority="90">
      <formula>$L17="PISA clay"</formula>
    </cfRule>
  </conditionalFormatting>
  <conditionalFormatting sqref="AM17:AN17">
    <cfRule type="expression" dxfId="3259" priority="89">
      <formula>$L17="PISA sand"</formula>
    </cfRule>
  </conditionalFormatting>
  <conditionalFormatting sqref="N17 Q17 S17:T17 W17 Y17">
    <cfRule type="expression" dxfId="3258" priority="88">
      <formula>$L17="API sand"</formula>
    </cfRule>
  </conditionalFormatting>
  <conditionalFormatting sqref="N17">
    <cfRule type="expression" dxfId="3257" priority="87">
      <formula>$M17="API sand"</formula>
    </cfRule>
  </conditionalFormatting>
  <conditionalFormatting sqref="N17">
    <cfRule type="expression" dxfId="3256" priority="86">
      <formula>$M17="API clay"</formula>
    </cfRule>
  </conditionalFormatting>
  <conditionalFormatting sqref="N17:P17">
    <cfRule type="expression" dxfId="3255" priority="83">
      <formula>$L17="Stiff clay w/o free water"</formula>
    </cfRule>
    <cfRule type="expression" dxfId="3254" priority="85">
      <formula>$L17="API clay"</formula>
    </cfRule>
  </conditionalFormatting>
  <conditionalFormatting sqref="N17:P17">
    <cfRule type="expression" dxfId="3253" priority="84">
      <formula>$L17="Kirsch soft clay"</formula>
    </cfRule>
  </conditionalFormatting>
  <conditionalFormatting sqref="N17:P17">
    <cfRule type="expression" dxfId="3252" priority="82">
      <formula>$L17="Kirsch stiff clay"</formula>
    </cfRule>
  </conditionalFormatting>
  <conditionalFormatting sqref="N17 Q17 S17:T17 W17 Y17">
    <cfRule type="expression" dxfId="3251" priority="81">
      <formula>$L17="Kirsch sand"</formula>
    </cfRule>
  </conditionalFormatting>
  <conditionalFormatting sqref="N17">
    <cfRule type="expression" dxfId="3250" priority="80">
      <formula>$L17="Modified Weak rock"</formula>
    </cfRule>
  </conditionalFormatting>
  <conditionalFormatting sqref="N17:P17">
    <cfRule type="expression" dxfId="3249" priority="79">
      <formula>$L17="Reese stiff clay"</formula>
    </cfRule>
  </conditionalFormatting>
  <conditionalFormatting sqref="N17:P17">
    <cfRule type="expression" dxfId="3248" priority="78">
      <formula>$L17="PISA clay"</formula>
    </cfRule>
  </conditionalFormatting>
  <conditionalFormatting sqref="N17">
    <cfRule type="expression" dxfId="3247" priority="77">
      <formula>$L17="PISA sand"</formula>
    </cfRule>
  </conditionalFormatting>
  <conditionalFormatting sqref="R17">
    <cfRule type="expression" dxfId="3246" priority="76">
      <formula>$L17="API sand"</formula>
    </cfRule>
  </conditionalFormatting>
  <conditionalFormatting sqref="R17">
    <cfRule type="expression" dxfId="3245" priority="75">
      <formula>$L17="Kirsch sand"</formula>
    </cfRule>
  </conditionalFormatting>
  <conditionalFormatting sqref="AD17:AI17">
    <cfRule type="expression" dxfId="3244" priority="72">
      <formula>$L17="Stiff clay w/o free water"</formula>
    </cfRule>
    <cfRule type="expression" dxfId="3243" priority="74">
      <formula>$L17="API clay"</formula>
    </cfRule>
  </conditionalFormatting>
  <conditionalFormatting sqref="AD17:AI17">
    <cfRule type="expression" dxfId="3242" priority="73">
      <formula>$L17="Kirsch soft clay"</formula>
    </cfRule>
  </conditionalFormatting>
  <conditionalFormatting sqref="AD17:AI17">
    <cfRule type="expression" dxfId="3241" priority="71">
      <formula>$L17="Kirsch stiff clay"</formula>
    </cfRule>
  </conditionalFormatting>
  <conditionalFormatting sqref="AD17:AI17">
    <cfRule type="expression" dxfId="3240" priority="70">
      <formula>$L17="Reese stiff clay"</formula>
    </cfRule>
  </conditionalFormatting>
  <conditionalFormatting sqref="AD17:AI17">
    <cfRule type="expression" dxfId="3239" priority="69">
      <formula>$L17="PISA clay"</formula>
    </cfRule>
  </conditionalFormatting>
  <conditionalFormatting sqref="AA17">
    <cfRule type="expression" dxfId="3238" priority="66">
      <formula>$L17="Stiff clay w/o free water"</formula>
    </cfRule>
    <cfRule type="expression" dxfId="3237" priority="68">
      <formula>$L17="API clay"</formula>
    </cfRule>
  </conditionalFormatting>
  <conditionalFormatting sqref="AA17">
    <cfRule type="expression" dxfId="3236" priority="67">
      <formula>$L17="Kirsch soft clay"</formula>
    </cfRule>
  </conditionalFormatting>
  <conditionalFormatting sqref="AA17">
    <cfRule type="expression" dxfId="3235" priority="65">
      <formula>$L17="Kirsch stiff clay"</formula>
    </cfRule>
  </conditionalFormatting>
  <conditionalFormatting sqref="AA17">
    <cfRule type="expression" dxfId="3234" priority="64">
      <formula>$L17="Reese stiff clay"</formula>
    </cfRule>
  </conditionalFormatting>
  <conditionalFormatting sqref="AA17">
    <cfRule type="expression" dxfId="3233" priority="63">
      <formula>$L17="PISA clay"</formula>
    </cfRule>
  </conditionalFormatting>
  <conditionalFormatting sqref="AC17">
    <cfRule type="expression" dxfId="3232" priority="60">
      <formula>$L17="Stiff clay w/o free water"</formula>
    </cfRule>
    <cfRule type="expression" dxfId="3231" priority="62">
      <formula>$L17="API clay"</formula>
    </cfRule>
  </conditionalFormatting>
  <conditionalFormatting sqref="AC17">
    <cfRule type="expression" dxfId="3230" priority="61">
      <formula>$L17="Kirsch soft clay"</formula>
    </cfRule>
  </conditionalFormatting>
  <conditionalFormatting sqref="AC17">
    <cfRule type="expression" dxfId="3229" priority="59">
      <formula>$L17="Kirsch stiff clay"</formula>
    </cfRule>
  </conditionalFormatting>
  <conditionalFormatting sqref="AC17">
    <cfRule type="expression" dxfId="3228" priority="58">
      <formula>$L17="Reese stiff clay"</formula>
    </cfRule>
  </conditionalFormatting>
  <conditionalFormatting sqref="AC17">
    <cfRule type="expression" dxfId="3227" priority="57">
      <formula>$L17="PISA clay"</formula>
    </cfRule>
  </conditionalFormatting>
  <conditionalFormatting sqref="X17">
    <cfRule type="expression" dxfId="3226" priority="56">
      <formula>$L17="API sand"</formula>
    </cfRule>
  </conditionalFormatting>
  <conditionalFormatting sqref="X17">
    <cfRule type="expression" dxfId="3225" priority="55">
      <formula>$L17="Kirsch sand"</formula>
    </cfRule>
  </conditionalFormatting>
  <conditionalFormatting sqref="Z16:Z17">
    <cfRule type="expression" dxfId="3224" priority="54">
      <formula>$L16="API sand"</formula>
    </cfRule>
  </conditionalFormatting>
  <conditionalFormatting sqref="Z16:Z17">
    <cfRule type="expression" dxfId="3223" priority="53">
      <formula>$L16="Kirsch sand"</formula>
    </cfRule>
  </conditionalFormatting>
  <conditionalFormatting sqref="AB16:AB17">
    <cfRule type="expression" dxfId="3222" priority="52">
      <formula>$L16="API sand"</formula>
    </cfRule>
  </conditionalFormatting>
  <conditionalFormatting sqref="AB16:AB17">
    <cfRule type="expression" dxfId="3221" priority="51">
      <formula>$L16="Kirsch sand"</formula>
    </cfRule>
  </conditionalFormatting>
  <conditionalFormatting sqref="AJ16:AJ17">
    <cfRule type="expression" dxfId="3220" priority="50">
      <formula>$L16="API sand"</formula>
    </cfRule>
  </conditionalFormatting>
  <conditionalFormatting sqref="AJ16:AJ17">
    <cfRule type="expression" dxfId="3219" priority="49">
      <formula>$L16="Kirsch sand"</formula>
    </cfRule>
  </conditionalFormatting>
  <conditionalFormatting sqref="U6:V9">
    <cfRule type="expression" dxfId="3218" priority="46">
      <formula>$L6="Stiff clay w/o free water"</formula>
    </cfRule>
    <cfRule type="expression" dxfId="3217" priority="48">
      <formula>$L6="API clay"</formula>
    </cfRule>
  </conditionalFormatting>
  <conditionalFormatting sqref="U6:V9">
    <cfRule type="expression" dxfId="3216" priority="47">
      <formula>$L6="Kirsch soft clay"</formula>
    </cfRule>
  </conditionalFormatting>
  <conditionalFormatting sqref="U6:V9">
    <cfRule type="expression" dxfId="3215" priority="45">
      <formula>$L6="Kirsch stiff clay"</formula>
    </cfRule>
  </conditionalFormatting>
  <conditionalFormatting sqref="U6:V9">
    <cfRule type="expression" dxfId="3214" priority="44">
      <formula>$L6="Reese stiff clay"</formula>
    </cfRule>
  </conditionalFormatting>
  <conditionalFormatting sqref="U6:V9">
    <cfRule type="expression" dxfId="3213" priority="43">
      <formula>$L6="PISA clay"</formula>
    </cfRule>
  </conditionalFormatting>
  <conditionalFormatting sqref="U10:V10">
    <cfRule type="expression" dxfId="3212" priority="40">
      <formula>$L10="Stiff clay w/o free water"</formula>
    </cfRule>
    <cfRule type="expression" dxfId="3211" priority="42">
      <formula>$L10="API clay"</formula>
    </cfRule>
  </conditionalFormatting>
  <conditionalFormatting sqref="U10:V10">
    <cfRule type="expression" dxfId="3210" priority="41">
      <formula>$L10="Kirsch soft clay"</formula>
    </cfRule>
  </conditionalFormatting>
  <conditionalFormatting sqref="U10:V10">
    <cfRule type="expression" dxfId="3209" priority="39">
      <formula>$L10="Kirsch stiff clay"</formula>
    </cfRule>
  </conditionalFormatting>
  <conditionalFormatting sqref="U10:V10">
    <cfRule type="expression" dxfId="3208" priority="38">
      <formula>$L10="Reese stiff clay"</formula>
    </cfRule>
  </conditionalFormatting>
  <conditionalFormatting sqref="U10:V10">
    <cfRule type="expression" dxfId="3207" priority="37">
      <formula>$L10="PISA clay"</formula>
    </cfRule>
  </conditionalFormatting>
  <conditionalFormatting sqref="U11:V14">
    <cfRule type="expression" dxfId="3206" priority="34">
      <formula>$L11="Stiff clay w/o free water"</formula>
    </cfRule>
    <cfRule type="expression" dxfId="3205" priority="36">
      <formula>$L11="API clay"</formula>
    </cfRule>
  </conditionalFormatting>
  <conditionalFormatting sqref="U11:V14">
    <cfRule type="expression" dxfId="3204" priority="35">
      <formula>$L11="Kirsch soft clay"</formula>
    </cfRule>
  </conditionalFormatting>
  <conditionalFormatting sqref="U11:V14">
    <cfRule type="expression" dxfId="3203" priority="33">
      <formula>$L11="Kirsch stiff clay"</formula>
    </cfRule>
  </conditionalFormatting>
  <conditionalFormatting sqref="U11:V14">
    <cfRule type="expression" dxfId="3202" priority="32">
      <formula>$L11="Reese stiff clay"</formula>
    </cfRule>
  </conditionalFormatting>
  <conditionalFormatting sqref="U11:V14">
    <cfRule type="expression" dxfId="3201" priority="31">
      <formula>$L11="PISA clay"</formula>
    </cfRule>
  </conditionalFormatting>
  <conditionalFormatting sqref="U15:V15">
    <cfRule type="expression" dxfId="3200" priority="28">
      <formula>$L15="Stiff clay w/o free water"</formula>
    </cfRule>
    <cfRule type="expression" dxfId="3199" priority="30">
      <formula>$L15="API clay"</formula>
    </cfRule>
  </conditionalFormatting>
  <conditionalFormatting sqref="U15:V15">
    <cfRule type="expression" dxfId="3198" priority="29">
      <formula>$L15="Kirsch soft clay"</formula>
    </cfRule>
  </conditionalFormatting>
  <conditionalFormatting sqref="U15:V15">
    <cfRule type="expression" dxfId="3197" priority="27">
      <formula>$L15="Kirsch stiff clay"</formula>
    </cfRule>
  </conditionalFormatting>
  <conditionalFormatting sqref="U15:V15">
    <cfRule type="expression" dxfId="3196" priority="26">
      <formula>$L15="Reese stiff clay"</formula>
    </cfRule>
  </conditionalFormatting>
  <conditionalFormatting sqref="U15:V15">
    <cfRule type="expression" dxfId="3195" priority="25">
      <formula>$L15="PISA clay"</formula>
    </cfRule>
  </conditionalFormatting>
  <conditionalFormatting sqref="U16:V16">
    <cfRule type="expression" dxfId="3194" priority="22">
      <formula>$L16="Stiff clay w/o free water"</formula>
    </cfRule>
    <cfRule type="expression" dxfId="3193" priority="24">
      <formula>$L16="API clay"</formula>
    </cfRule>
  </conditionalFormatting>
  <conditionalFormatting sqref="U16:V16">
    <cfRule type="expression" dxfId="3192" priority="23">
      <formula>$L16="Kirsch soft clay"</formula>
    </cfRule>
  </conditionalFormatting>
  <conditionalFormatting sqref="U16:V16">
    <cfRule type="expression" dxfId="3191" priority="21">
      <formula>$L16="Kirsch stiff clay"</formula>
    </cfRule>
  </conditionalFormatting>
  <conditionalFormatting sqref="U16:V16">
    <cfRule type="expression" dxfId="3190" priority="20">
      <formula>$L16="Reese stiff clay"</formula>
    </cfRule>
  </conditionalFormatting>
  <conditionalFormatting sqref="U16:V16">
    <cfRule type="expression" dxfId="3189" priority="19">
      <formula>$L16="PISA clay"</formula>
    </cfRule>
  </conditionalFormatting>
  <conditionalFormatting sqref="U17:V17">
    <cfRule type="expression" dxfId="3188" priority="16">
      <formula>$L17="Stiff clay w/o free water"</formula>
    </cfRule>
    <cfRule type="expression" dxfId="3187" priority="18">
      <formula>$L17="API clay"</formula>
    </cfRule>
  </conditionalFormatting>
  <conditionalFormatting sqref="U17:V17">
    <cfRule type="expression" dxfId="3186" priority="17">
      <formula>$L17="Kirsch soft clay"</formula>
    </cfRule>
  </conditionalFormatting>
  <conditionalFormatting sqref="U17:V17">
    <cfRule type="expression" dxfId="3185" priority="15">
      <formula>$L17="Kirsch stiff clay"</formula>
    </cfRule>
  </conditionalFormatting>
  <conditionalFormatting sqref="U17:V17">
    <cfRule type="expression" dxfId="3184" priority="14">
      <formula>$L17="Reese stiff clay"</formula>
    </cfRule>
  </conditionalFormatting>
  <conditionalFormatting sqref="U17:V17">
    <cfRule type="expression" dxfId="3183" priority="13">
      <formula>$L17="PISA clay"</formula>
    </cfRule>
  </conditionalFormatting>
  <conditionalFormatting sqref="AO6:AO9">
    <cfRule type="expression" dxfId="3182" priority="12">
      <formula>$L6="API sand"</formula>
    </cfRule>
  </conditionalFormatting>
  <conditionalFormatting sqref="AO6:AO9">
    <cfRule type="expression" dxfId="3181" priority="11">
      <formula>$L6="Kirsch sand"</formula>
    </cfRule>
  </conditionalFormatting>
  <conditionalFormatting sqref="AO10">
    <cfRule type="expression" dxfId="3180" priority="10">
      <formula>$L10="API sand"</formula>
    </cfRule>
  </conditionalFormatting>
  <conditionalFormatting sqref="AO10">
    <cfRule type="expression" dxfId="3179" priority="9">
      <formula>$L10="Kirsch sand"</formula>
    </cfRule>
  </conditionalFormatting>
  <conditionalFormatting sqref="AO11:AO14">
    <cfRule type="expression" dxfId="3178" priority="8">
      <formula>$L11="API sand"</formula>
    </cfRule>
  </conditionalFormatting>
  <conditionalFormatting sqref="AO11:AO14">
    <cfRule type="expression" dxfId="3177" priority="7">
      <formula>$L11="Kirsch sand"</formula>
    </cfRule>
  </conditionalFormatting>
  <conditionalFormatting sqref="AO15">
    <cfRule type="expression" dxfId="3176" priority="6">
      <formula>$L15="API sand"</formula>
    </cfRule>
  </conditionalFormatting>
  <conditionalFormatting sqref="AO15">
    <cfRule type="expression" dxfId="3175" priority="5">
      <formula>$L15="Kirsch sand"</formula>
    </cfRule>
  </conditionalFormatting>
  <conditionalFormatting sqref="AO16">
    <cfRule type="expression" dxfId="3174" priority="4">
      <formula>$L16="API sand"</formula>
    </cfRule>
  </conditionalFormatting>
  <conditionalFormatting sqref="AO16">
    <cfRule type="expression" dxfId="3173" priority="3">
      <formula>$L16="Kirsch sand"</formula>
    </cfRule>
  </conditionalFormatting>
  <conditionalFormatting sqref="AO17">
    <cfRule type="expression" dxfId="3172" priority="2">
      <formula>$L17="API sand"</formula>
    </cfRule>
  </conditionalFormatting>
  <conditionalFormatting sqref="AO17">
    <cfRule type="expression" dxfId="3171" priority="1">
      <formula>$L17="Kirsch sand"</formula>
    </cfRule>
  </conditionalFormatting>
  <dataValidations count="3">
    <dataValidation type="list" showInputMessage="1" showErrorMessage="1" sqref="L6:L255" xr:uid="{6D8D4C15-BE19-4AC2-A928-74FE38164A7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8018E238-81CC-4F21-9026-C5AAD87EC0EF}">
      <formula1>"Zero soil,API sand,API clay"</formula1>
    </dataValidation>
    <dataValidation type="list" showInputMessage="1" showErrorMessage="1" sqref="M18:M36" xr:uid="{807C1DB9-A069-4A78-8D9B-0316ADCD61E4}">
      <formula1>"',API sand,API clay"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8799-B89E-4639-BDD7-73544FC41D34}">
  <dimension ref="A1:AO255"/>
  <sheetViews>
    <sheetView topLeftCell="A13" zoomScaleNormal="100" workbookViewId="0">
      <selection activeCell="I33" sqref="I3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L0GW01_BE_ver4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6"/>
      <c r="R3" s="86"/>
      <c r="S3" s="86"/>
      <c r="T3" s="76"/>
      <c r="U3" s="86"/>
      <c r="V3" s="86"/>
      <c r="W3" s="76"/>
      <c r="X3" s="71" t="s">
        <v>106</v>
      </c>
      <c r="Y3" s="76"/>
      <c r="Z3" s="76"/>
      <c r="AA3" s="76"/>
      <c r="AB3" s="76"/>
      <c r="AC3" s="71" t="s">
        <v>107</v>
      </c>
      <c r="AD3" s="39"/>
      <c r="AE3" s="39"/>
      <c r="AF3" s="39"/>
      <c r="AG3" s="39"/>
      <c r="AH3" s="39"/>
      <c r="AI3" s="39"/>
      <c r="AJ3" s="76"/>
      <c r="AK3" s="76"/>
      <c r="AL3" s="76"/>
      <c r="AM3" s="76"/>
      <c r="AN3" s="76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14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80.999999999999972</v>
      </c>
      <c r="AA6" s="53">
        <v>1</v>
      </c>
      <c r="AB6" s="50">
        <f t="shared" ref="AB6:AB17" si="1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2359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>Q8-5</f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95.999999999999972</v>
      </c>
      <c r="AA8" s="53">
        <v>1</v>
      </c>
      <c r="AB8" s="50">
        <f t="shared" si="1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30</v>
      </c>
      <c r="C9" s="45" t="s">
        <v>28</v>
      </c>
      <c r="D9" s="33">
        <v>33</v>
      </c>
      <c r="F9" s="33" t="s">
        <v>96</v>
      </c>
      <c r="G9" s="58">
        <v>-112200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45</v>
      </c>
      <c r="C10" s="45" t="s">
        <v>28</v>
      </c>
      <c r="D10" s="56">
        <v>60</v>
      </c>
      <c r="F10" s="33" t="s">
        <v>51</v>
      </c>
      <c r="G10" s="60">
        <v>7487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10451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ref="R14:R17" si="5">Q14-5</f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103.59999999999997</v>
      </c>
      <c r="AA14" s="53">
        <v>1</v>
      </c>
      <c r="AB14" s="50">
        <f t="shared" si="1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5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107.39999999999996</v>
      </c>
      <c r="AA15" s="53">
        <v>1</v>
      </c>
      <c r="AB15" s="50">
        <f t="shared" si="1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5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103.59999999999997</v>
      </c>
      <c r="AA16" s="53">
        <v>1</v>
      </c>
      <c r="AB16" s="50">
        <f t="shared" si="1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5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0.05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0.82500000000000018</v>
      </c>
      <c r="C21" s="68">
        <v>0.05</v>
      </c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3.8250000000000002</v>
      </c>
      <c r="C22" s="68">
        <v>0.05</v>
      </c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6.8250000000000002</v>
      </c>
      <c r="C23" s="68">
        <v>0.05</v>
      </c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</v>
      </c>
      <c r="C24" s="68">
        <v>0.05</v>
      </c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</v>
      </c>
      <c r="C25" s="68">
        <v>0.05</v>
      </c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14</v>
      </c>
      <c r="C26" s="68">
        <v>0.05</v>
      </c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16</v>
      </c>
      <c r="C27" s="68">
        <v>0.05</v>
      </c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19</v>
      </c>
      <c r="C28" s="68">
        <v>0.05</v>
      </c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22</v>
      </c>
      <c r="C29" s="68">
        <v>0.05</v>
      </c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25</v>
      </c>
      <c r="C30" s="68">
        <v>0.05</v>
      </c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28</v>
      </c>
      <c r="C31" s="68">
        <v>0.05</v>
      </c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>
        <v>13</v>
      </c>
      <c r="B32" s="67">
        <v>31</v>
      </c>
      <c r="C32" s="68">
        <v>0.05</v>
      </c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>
        <v>14</v>
      </c>
      <c r="B33" s="67">
        <v>34</v>
      </c>
      <c r="C33" s="68">
        <v>0.05</v>
      </c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3170" priority="332">
      <formula>$L6="API sand"</formula>
    </cfRule>
  </conditionalFormatting>
  <conditionalFormatting sqref="AK6:AL9 R18:S20 R29:S36 S21:S28 AD21:AD28 AB18:AB35">
    <cfRule type="expression" dxfId="3169" priority="331">
      <formula>$M6="API sand"</formula>
    </cfRule>
  </conditionalFormatting>
  <conditionalFormatting sqref="AK6:AL9 R18:T20 R29:T36 S21:T28 AD21:AD28 AB18:AB35">
    <cfRule type="expression" dxfId="3168" priority="330">
      <formula>$M6="API clay"</formula>
    </cfRule>
  </conditionalFormatting>
  <conditionalFormatting sqref="AM6:AN9 U18:W36">
    <cfRule type="expression" dxfId="3167" priority="327">
      <formula>$L6="Stiff clay w/o free water"</formula>
    </cfRule>
    <cfRule type="expression" dxfId="3166" priority="329">
      <formula>$L6="API clay"</formula>
    </cfRule>
  </conditionalFormatting>
  <conditionalFormatting sqref="AM6:AN9 U18:Y36">
    <cfRule type="expression" dxfId="3165" priority="328">
      <formula>$L6="Kirsch soft clay"</formula>
    </cfRule>
  </conditionalFormatting>
  <conditionalFormatting sqref="AM6:AN9 U18:Y36">
    <cfRule type="expression" dxfId="3164" priority="326">
      <formula>$L6="Kirsch stiff clay"</formula>
    </cfRule>
  </conditionalFormatting>
  <conditionalFormatting sqref="AM6:AN9">
    <cfRule type="expression" dxfId="3163" priority="325">
      <formula>$L6="Kirsch sand"</formula>
    </cfRule>
  </conditionalFormatting>
  <conditionalFormatting sqref="AM6:AN9 AC18:AI18 AC19:AD19 AI19">
    <cfRule type="expression" dxfId="3162" priority="324">
      <formula>$L6="Modified Weak rock"</formula>
    </cfRule>
  </conditionalFormatting>
  <conditionalFormatting sqref="AM6:AN9 U18:V36">
    <cfRule type="expression" dxfId="3161" priority="323">
      <formula>$L6="Reese stiff clay"</formula>
    </cfRule>
  </conditionalFormatting>
  <conditionalFormatting sqref="N18:N36 Q18:Q36 AM18:AN36">
    <cfRule type="expression" dxfId="3160" priority="322">
      <formula>$L18="API sand"</formula>
    </cfRule>
  </conditionalFormatting>
  <conditionalFormatting sqref="N18:N36 Z18:Z36 AB36 AJ18:AL36">
    <cfRule type="expression" dxfId="3159" priority="321">
      <formula>$M18="API sand"</formula>
    </cfRule>
  </conditionalFormatting>
  <conditionalFormatting sqref="Z36:AB36 AK18:AL36 N18:N36 Z18:AA35">
    <cfRule type="expression" dxfId="3158" priority="320">
      <formula>$M18="API clay"</formula>
    </cfRule>
  </conditionalFormatting>
  <conditionalFormatting sqref="N18:P18 AM18:AN36 N29:P36 N19:N28 P19:P28">
    <cfRule type="expression" dxfId="3157" priority="317">
      <formula>$L18="Stiff clay w/o free water"</formula>
    </cfRule>
    <cfRule type="expression" dxfId="3156" priority="319">
      <formula>$L18="API clay"</formula>
    </cfRule>
  </conditionalFormatting>
  <conditionalFormatting sqref="N18:P18 AM18:AN36 N29:P36 N19:N28 P19:P28">
    <cfRule type="expression" dxfId="3155" priority="318">
      <formula>$L18="Kirsch soft clay"</formula>
    </cfRule>
  </conditionalFormatting>
  <conditionalFormatting sqref="N18:P18 AM18:AN36 N29:P36 N19:N28 P19:P28">
    <cfRule type="expression" dxfId="3154" priority="316">
      <formula>$L18="Kirsch stiff clay"</formula>
    </cfRule>
  </conditionalFormatting>
  <conditionalFormatting sqref="N18:N36 Q18:Q36 X18:Y36 AM18:AN36">
    <cfRule type="expression" dxfId="3153" priority="315">
      <formula>$L18="Kirsch sand"</formula>
    </cfRule>
  </conditionalFormatting>
  <conditionalFormatting sqref="N18:N36 AM18:AN36 AC20:AD36 AI20:AI36">
    <cfRule type="expression" dxfId="3152" priority="314">
      <formula>$L18="Modified Weak rock"</formula>
    </cfRule>
  </conditionalFormatting>
  <conditionalFormatting sqref="N18:P18 AM18:AN36 N29:P36 N19:N28 P19:P28">
    <cfRule type="expression" dxfId="3151" priority="313">
      <formula>$L18="Reese stiff clay"</formula>
    </cfRule>
  </conditionalFormatting>
  <conditionalFormatting sqref="AM6:AN9">
    <cfRule type="expression" dxfId="3150" priority="312">
      <formula>$L6="PISA clay"</formula>
    </cfRule>
  </conditionalFormatting>
  <conditionalFormatting sqref="AM6:AN9">
    <cfRule type="expression" dxfId="3149" priority="311">
      <formula>$L6="PISA sand"</formula>
    </cfRule>
  </conditionalFormatting>
  <conditionalFormatting sqref="O19:O21">
    <cfRule type="expression" dxfId="3148" priority="310">
      <formula>$L19="API sand"</formula>
    </cfRule>
  </conditionalFormatting>
  <conditionalFormatting sqref="O19:O21">
    <cfRule type="expression" dxfId="3147" priority="309">
      <formula>$L19="Kirsch sand"</formula>
    </cfRule>
  </conditionalFormatting>
  <conditionalFormatting sqref="O22:O28">
    <cfRule type="expression" dxfId="3146" priority="308">
      <formula>$L22="API sand"</formula>
    </cfRule>
  </conditionalFormatting>
  <conditionalFormatting sqref="O22:O28">
    <cfRule type="expression" dxfId="3145" priority="307">
      <formula>$L22="Kirsch sand"</formula>
    </cfRule>
  </conditionalFormatting>
  <conditionalFormatting sqref="N6:N9 Q6:Q9 S9:T9 W9:Y9">
    <cfRule type="expression" dxfId="3144" priority="306">
      <formula>$L6="API sand"</formula>
    </cfRule>
  </conditionalFormatting>
  <conditionalFormatting sqref="N6:N9">
    <cfRule type="expression" dxfId="3143" priority="305">
      <formula>$M6="API sand"</formula>
    </cfRule>
  </conditionalFormatting>
  <conditionalFormatting sqref="N6:N9">
    <cfRule type="expression" dxfId="3142" priority="304">
      <formula>$M6="API clay"</formula>
    </cfRule>
  </conditionalFormatting>
  <conditionalFormatting sqref="N6:P9">
    <cfRule type="expression" dxfId="3141" priority="301">
      <formula>$L6="Stiff clay w/o free water"</formula>
    </cfRule>
    <cfRule type="expression" dxfId="3140" priority="303">
      <formula>$L6="API clay"</formula>
    </cfRule>
  </conditionalFormatting>
  <conditionalFormatting sqref="N6:P9">
    <cfRule type="expression" dxfId="3139" priority="302">
      <formula>$L6="Kirsch soft clay"</formula>
    </cfRule>
  </conditionalFormatting>
  <conditionalFormatting sqref="N6:P9">
    <cfRule type="expression" dxfId="3138" priority="300">
      <formula>$L6="Kirsch stiff clay"</formula>
    </cfRule>
  </conditionalFormatting>
  <conditionalFormatting sqref="N6:N9 Q6:Q9 S9:T9 W9:Y9">
    <cfRule type="expression" dxfId="3137" priority="299">
      <formula>$L6="Kirsch sand"</formula>
    </cfRule>
  </conditionalFormatting>
  <conditionalFormatting sqref="N6:N9">
    <cfRule type="expression" dxfId="3136" priority="298">
      <formula>$L6="Modified Weak rock"</formula>
    </cfRule>
  </conditionalFormatting>
  <conditionalFormatting sqref="N6:P9">
    <cfRule type="expression" dxfId="3135" priority="297">
      <formula>$L6="Reese stiff clay"</formula>
    </cfRule>
  </conditionalFormatting>
  <conditionalFormatting sqref="N6:P9">
    <cfRule type="expression" dxfId="3134" priority="296">
      <formula>$L6="PISA clay"</formula>
    </cfRule>
  </conditionalFormatting>
  <conditionalFormatting sqref="N6:N9">
    <cfRule type="expression" dxfId="3133" priority="295">
      <formula>$L6="PISA sand"</formula>
    </cfRule>
  </conditionalFormatting>
  <conditionalFormatting sqref="R6:R9 S6:T8 W6:Y8">
    <cfRule type="expression" dxfId="3132" priority="294">
      <formula>$L6="API sand"</formula>
    </cfRule>
  </conditionalFormatting>
  <conditionalFormatting sqref="R6:R9 S6:T8 W6:Y8">
    <cfRule type="expression" dxfId="3131" priority="293">
      <formula>$L6="Kirsch sand"</formula>
    </cfRule>
  </conditionalFormatting>
  <conditionalFormatting sqref="AC6:AI9">
    <cfRule type="expression" dxfId="3130" priority="290">
      <formula>$L6="Stiff clay w/o free water"</formula>
    </cfRule>
    <cfRule type="expression" dxfId="3129" priority="292">
      <formula>$L6="API clay"</formula>
    </cfRule>
  </conditionalFormatting>
  <conditionalFormatting sqref="AC6:AI9">
    <cfRule type="expression" dxfId="3128" priority="291">
      <formula>$L6="Kirsch soft clay"</formula>
    </cfRule>
  </conditionalFormatting>
  <conditionalFormatting sqref="AC6:AI9">
    <cfRule type="expression" dxfId="3127" priority="289">
      <formula>$L6="Kirsch stiff clay"</formula>
    </cfRule>
  </conditionalFormatting>
  <conditionalFormatting sqref="AC6:AI9">
    <cfRule type="expression" dxfId="3126" priority="288">
      <formula>$L6="Reese stiff clay"</formula>
    </cfRule>
  </conditionalFormatting>
  <conditionalFormatting sqref="AC6:AI9">
    <cfRule type="expression" dxfId="3125" priority="287">
      <formula>$L6="PISA clay"</formula>
    </cfRule>
  </conditionalFormatting>
  <conditionalFormatting sqref="AA6:AA9">
    <cfRule type="expression" dxfId="3124" priority="284">
      <formula>$L6="Stiff clay w/o free water"</formula>
    </cfRule>
    <cfRule type="expression" dxfId="3123" priority="286">
      <formula>$L6="API clay"</formula>
    </cfRule>
  </conditionalFormatting>
  <conditionalFormatting sqref="AA6:AA9">
    <cfRule type="expression" dxfId="3122" priority="285">
      <formula>$L6="Kirsch soft clay"</formula>
    </cfRule>
  </conditionalFormatting>
  <conditionalFormatting sqref="AA6:AA9">
    <cfRule type="expression" dxfId="3121" priority="283">
      <formula>$L6="Kirsch stiff clay"</formula>
    </cfRule>
  </conditionalFormatting>
  <conditionalFormatting sqref="AA6:AA9">
    <cfRule type="expression" dxfId="3120" priority="282">
      <formula>$L6="Reese stiff clay"</formula>
    </cfRule>
  </conditionalFormatting>
  <conditionalFormatting sqref="AA6:AA9">
    <cfRule type="expression" dxfId="3119" priority="281">
      <formula>$L6="PISA clay"</formula>
    </cfRule>
  </conditionalFormatting>
  <conditionalFormatting sqref="AM10:AN10">
    <cfRule type="expression" dxfId="3118" priority="280">
      <formula>$L10="API sand"</formula>
    </cfRule>
  </conditionalFormatting>
  <conditionalFormatting sqref="AK10:AL10">
    <cfRule type="expression" dxfId="3117" priority="279">
      <formula>$M10="API sand"</formula>
    </cfRule>
  </conditionalFormatting>
  <conditionalFormatting sqref="AK10:AL10">
    <cfRule type="expression" dxfId="3116" priority="278">
      <formula>$M10="API clay"</formula>
    </cfRule>
  </conditionalFormatting>
  <conditionalFormatting sqref="AM10:AN10">
    <cfRule type="expression" dxfId="3115" priority="275">
      <formula>$L10="Stiff clay w/o free water"</formula>
    </cfRule>
    <cfRule type="expression" dxfId="3114" priority="277">
      <formula>$L10="API clay"</formula>
    </cfRule>
  </conditionalFormatting>
  <conditionalFormatting sqref="AM10:AN10">
    <cfRule type="expression" dxfId="3113" priority="276">
      <formula>$L10="Kirsch soft clay"</formula>
    </cfRule>
  </conditionalFormatting>
  <conditionalFormatting sqref="AM10:AN10">
    <cfRule type="expression" dxfId="3112" priority="274">
      <formula>$L10="Kirsch stiff clay"</formula>
    </cfRule>
  </conditionalFormatting>
  <conditionalFormatting sqref="AM10:AN10">
    <cfRule type="expression" dxfId="3111" priority="273">
      <formula>$L10="Kirsch sand"</formula>
    </cfRule>
  </conditionalFormatting>
  <conditionalFormatting sqref="AM10:AN10">
    <cfRule type="expression" dxfId="3110" priority="272">
      <formula>$L10="Modified Weak rock"</formula>
    </cfRule>
  </conditionalFormatting>
  <conditionalFormatting sqref="AM10:AN10">
    <cfRule type="expression" dxfId="3109" priority="271">
      <formula>$L10="Reese stiff clay"</formula>
    </cfRule>
  </conditionalFormatting>
  <conditionalFormatting sqref="AM10:AN10">
    <cfRule type="expression" dxfId="3108" priority="270">
      <formula>$L10="PISA clay"</formula>
    </cfRule>
  </conditionalFormatting>
  <conditionalFormatting sqref="AM10:AN10">
    <cfRule type="expression" dxfId="3107" priority="269">
      <formula>$L10="PISA sand"</formula>
    </cfRule>
  </conditionalFormatting>
  <conditionalFormatting sqref="N10 Q10 S10:T10 W10 Y10">
    <cfRule type="expression" dxfId="3106" priority="268">
      <formula>$L10="API sand"</formula>
    </cfRule>
  </conditionalFormatting>
  <conditionalFormatting sqref="N10">
    <cfRule type="expression" dxfId="3105" priority="267">
      <formula>$M10="API sand"</formula>
    </cfRule>
  </conditionalFormatting>
  <conditionalFormatting sqref="N10">
    <cfRule type="expression" dxfId="3104" priority="266">
      <formula>$M10="API clay"</formula>
    </cfRule>
  </conditionalFormatting>
  <conditionalFormatting sqref="N10:P10">
    <cfRule type="expression" dxfId="3103" priority="263">
      <formula>$L10="Stiff clay w/o free water"</formula>
    </cfRule>
    <cfRule type="expression" dxfId="3102" priority="265">
      <formula>$L10="API clay"</formula>
    </cfRule>
  </conditionalFormatting>
  <conditionalFormatting sqref="N10:P10">
    <cfRule type="expression" dxfId="3101" priority="264">
      <formula>$L10="Kirsch soft clay"</formula>
    </cfRule>
  </conditionalFormatting>
  <conditionalFormatting sqref="N10:P10">
    <cfRule type="expression" dxfId="3100" priority="262">
      <formula>$L10="Kirsch stiff clay"</formula>
    </cfRule>
  </conditionalFormatting>
  <conditionalFormatting sqref="N10 Q10 S10:T10 W10 Y10">
    <cfRule type="expression" dxfId="3099" priority="261">
      <formula>$L10="Kirsch sand"</formula>
    </cfRule>
  </conditionalFormatting>
  <conditionalFormatting sqref="N10">
    <cfRule type="expression" dxfId="3098" priority="260">
      <formula>$L10="Modified Weak rock"</formula>
    </cfRule>
  </conditionalFormatting>
  <conditionalFormatting sqref="N10:P10">
    <cfRule type="expression" dxfId="3097" priority="259">
      <formula>$L10="Reese stiff clay"</formula>
    </cfRule>
  </conditionalFormatting>
  <conditionalFormatting sqref="N10:P10">
    <cfRule type="expression" dxfId="3096" priority="258">
      <formula>$L10="PISA clay"</formula>
    </cfRule>
  </conditionalFormatting>
  <conditionalFormatting sqref="N10">
    <cfRule type="expression" dxfId="3095" priority="257">
      <formula>$L10="PISA sand"</formula>
    </cfRule>
  </conditionalFormatting>
  <conditionalFormatting sqref="R10">
    <cfRule type="expression" dxfId="3094" priority="256">
      <formula>$L10="API sand"</formula>
    </cfRule>
  </conditionalFormatting>
  <conditionalFormatting sqref="R10">
    <cfRule type="expression" dxfId="3093" priority="255">
      <formula>$L10="Kirsch sand"</formula>
    </cfRule>
  </conditionalFormatting>
  <conditionalFormatting sqref="AD10:AI10">
    <cfRule type="expression" dxfId="3092" priority="252">
      <formula>$L10="Stiff clay w/o free water"</formula>
    </cfRule>
    <cfRule type="expression" dxfId="3091" priority="254">
      <formula>$L10="API clay"</formula>
    </cfRule>
  </conditionalFormatting>
  <conditionalFormatting sqref="AD10:AI10">
    <cfRule type="expression" dxfId="3090" priority="253">
      <formula>$L10="Kirsch soft clay"</formula>
    </cfRule>
  </conditionalFormatting>
  <conditionalFormatting sqref="AD10:AI10">
    <cfRule type="expression" dxfId="3089" priority="251">
      <formula>$L10="Kirsch stiff clay"</formula>
    </cfRule>
  </conditionalFormatting>
  <conditionalFormatting sqref="AD10:AI10">
    <cfRule type="expression" dxfId="3088" priority="250">
      <formula>$L10="Reese stiff clay"</formula>
    </cfRule>
  </conditionalFormatting>
  <conditionalFormatting sqref="AD10:AI10">
    <cfRule type="expression" dxfId="3087" priority="249">
      <formula>$L10="PISA clay"</formula>
    </cfRule>
  </conditionalFormatting>
  <conditionalFormatting sqref="AA10">
    <cfRule type="expression" dxfId="3086" priority="246">
      <formula>$L10="Stiff clay w/o free water"</formula>
    </cfRule>
    <cfRule type="expression" dxfId="3085" priority="248">
      <formula>$L10="API clay"</formula>
    </cfRule>
  </conditionalFormatting>
  <conditionalFormatting sqref="AA10">
    <cfRule type="expression" dxfId="3084" priority="247">
      <formula>$L10="Kirsch soft clay"</formula>
    </cfRule>
  </conditionalFormatting>
  <conditionalFormatting sqref="AA10">
    <cfRule type="expression" dxfId="3083" priority="245">
      <formula>$L10="Kirsch stiff clay"</formula>
    </cfRule>
  </conditionalFormatting>
  <conditionalFormatting sqref="AA10">
    <cfRule type="expression" dxfId="3082" priority="244">
      <formula>$L10="Reese stiff clay"</formula>
    </cfRule>
  </conditionalFormatting>
  <conditionalFormatting sqref="AA10">
    <cfRule type="expression" dxfId="3081" priority="243">
      <formula>$L10="PISA clay"</formula>
    </cfRule>
  </conditionalFormatting>
  <conditionalFormatting sqref="AC10">
    <cfRule type="expression" dxfId="3080" priority="240">
      <formula>$L10="Stiff clay w/o free water"</formula>
    </cfRule>
    <cfRule type="expression" dxfId="3079" priority="242">
      <formula>$L10="API clay"</formula>
    </cfRule>
  </conditionalFormatting>
  <conditionalFormatting sqref="AC10">
    <cfRule type="expression" dxfId="3078" priority="241">
      <formula>$L10="Kirsch soft clay"</formula>
    </cfRule>
  </conditionalFormatting>
  <conditionalFormatting sqref="AC10">
    <cfRule type="expression" dxfId="3077" priority="239">
      <formula>$L10="Kirsch stiff clay"</formula>
    </cfRule>
  </conditionalFormatting>
  <conditionalFormatting sqref="AC10">
    <cfRule type="expression" dxfId="3076" priority="238">
      <formula>$L10="Reese stiff clay"</formula>
    </cfRule>
  </conditionalFormatting>
  <conditionalFormatting sqref="AC10">
    <cfRule type="expression" dxfId="3075" priority="237">
      <formula>$L10="PISA clay"</formula>
    </cfRule>
  </conditionalFormatting>
  <conditionalFormatting sqref="X10">
    <cfRule type="expression" dxfId="3074" priority="236">
      <formula>$L10="API sand"</formula>
    </cfRule>
  </conditionalFormatting>
  <conditionalFormatting sqref="X10">
    <cfRule type="expression" dxfId="3073" priority="235">
      <formula>$L10="Kirsch sand"</formula>
    </cfRule>
  </conditionalFormatting>
  <conditionalFormatting sqref="Z6:Z10">
    <cfRule type="expression" dxfId="3072" priority="234">
      <formula>$L6="API sand"</formula>
    </cfRule>
  </conditionalFormatting>
  <conditionalFormatting sqref="Z6:Z10">
    <cfRule type="expression" dxfId="3071" priority="233">
      <formula>$L6="Kirsch sand"</formula>
    </cfRule>
  </conditionalFormatting>
  <conditionalFormatting sqref="AB6:AB10">
    <cfRule type="expression" dxfId="3070" priority="232">
      <formula>$L6="API sand"</formula>
    </cfRule>
  </conditionalFormatting>
  <conditionalFormatting sqref="AB6:AB10">
    <cfRule type="expression" dxfId="3069" priority="231">
      <formula>$L6="Kirsch sand"</formula>
    </cfRule>
  </conditionalFormatting>
  <conditionalFormatting sqref="AJ6:AJ10">
    <cfRule type="expression" dxfId="3068" priority="230">
      <formula>$L6="API sand"</formula>
    </cfRule>
  </conditionalFormatting>
  <conditionalFormatting sqref="AJ6:AJ10">
    <cfRule type="expression" dxfId="3067" priority="229">
      <formula>$L6="Kirsch sand"</formula>
    </cfRule>
  </conditionalFormatting>
  <conditionalFormatting sqref="AE37:AH37">
    <cfRule type="expression" dxfId="3066" priority="333">
      <formula>$L19="Modified Weak rock"</formula>
    </cfRule>
  </conditionalFormatting>
  <conditionalFormatting sqref="AM11:AN14">
    <cfRule type="expression" dxfId="3065" priority="228">
      <formula>$L11="API sand"</formula>
    </cfRule>
  </conditionalFormatting>
  <conditionalFormatting sqref="AK11:AL14">
    <cfRule type="expression" dxfId="3064" priority="227">
      <formula>$M11="API sand"</formula>
    </cfRule>
  </conditionalFormatting>
  <conditionalFormatting sqref="AK11:AL14">
    <cfRule type="expression" dxfId="3063" priority="226">
      <formula>$M11="API clay"</formula>
    </cfRule>
  </conditionalFormatting>
  <conditionalFormatting sqref="AM11:AN14">
    <cfRule type="expression" dxfId="3062" priority="223">
      <formula>$L11="Stiff clay w/o free water"</formula>
    </cfRule>
    <cfRule type="expression" dxfId="3061" priority="225">
      <formula>$L11="API clay"</formula>
    </cfRule>
  </conditionalFormatting>
  <conditionalFormatting sqref="AM11:AN14">
    <cfRule type="expression" dxfId="3060" priority="224">
      <formula>$L11="Kirsch soft clay"</formula>
    </cfRule>
  </conditionalFormatting>
  <conditionalFormatting sqref="AM11:AN14">
    <cfRule type="expression" dxfId="3059" priority="222">
      <formula>$L11="Kirsch stiff clay"</formula>
    </cfRule>
  </conditionalFormatting>
  <conditionalFormatting sqref="AM11:AN14">
    <cfRule type="expression" dxfId="3058" priority="221">
      <formula>$L11="Kirsch sand"</formula>
    </cfRule>
  </conditionalFormatting>
  <conditionalFormatting sqref="AM11:AN14">
    <cfRule type="expression" dxfId="3057" priority="220">
      <formula>$L11="Modified Weak rock"</formula>
    </cfRule>
  </conditionalFormatting>
  <conditionalFormatting sqref="AM11:AN14">
    <cfRule type="expression" dxfId="3056" priority="219">
      <formula>$L11="Reese stiff clay"</formula>
    </cfRule>
  </conditionalFormatting>
  <conditionalFormatting sqref="AM11:AN14">
    <cfRule type="expression" dxfId="3055" priority="218">
      <formula>$L11="PISA clay"</formula>
    </cfRule>
  </conditionalFormatting>
  <conditionalFormatting sqref="AM11:AN14">
    <cfRule type="expression" dxfId="3054" priority="217">
      <formula>$L11="PISA sand"</formula>
    </cfRule>
  </conditionalFormatting>
  <conditionalFormatting sqref="N11:N14 Q11:Q14 S14:T14 W14:Y14">
    <cfRule type="expression" dxfId="3053" priority="216">
      <formula>$L11="API sand"</formula>
    </cfRule>
  </conditionalFormatting>
  <conditionalFormatting sqref="N11:N14">
    <cfRule type="expression" dxfId="3052" priority="215">
      <formula>$M11="API sand"</formula>
    </cfRule>
  </conditionalFormatting>
  <conditionalFormatting sqref="N11:N14">
    <cfRule type="expression" dxfId="3051" priority="214">
      <formula>$M11="API clay"</formula>
    </cfRule>
  </conditionalFormatting>
  <conditionalFormatting sqref="N11:P14">
    <cfRule type="expression" dxfId="3050" priority="211">
      <formula>$L11="Stiff clay w/o free water"</formula>
    </cfRule>
    <cfRule type="expression" dxfId="3049" priority="213">
      <formula>$L11="API clay"</formula>
    </cfRule>
  </conditionalFormatting>
  <conditionalFormatting sqref="N11:P14">
    <cfRule type="expression" dxfId="3048" priority="212">
      <formula>$L11="Kirsch soft clay"</formula>
    </cfRule>
  </conditionalFormatting>
  <conditionalFormatting sqref="N11:P14">
    <cfRule type="expression" dxfId="3047" priority="210">
      <formula>$L11="Kirsch stiff clay"</formula>
    </cfRule>
  </conditionalFormatting>
  <conditionalFormatting sqref="N11:N14 Q11:Q14 S14:T14 W14:Y14">
    <cfRule type="expression" dxfId="3046" priority="209">
      <formula>$L11="Kirsch sand"</formula>
    </cfRule>
  </conditionalFormatting>
  <conditionalFormatting sqref="N11:N14">
    <cfRule type="expression" dxfId="3045" priority="208">
      <formula>$L11="Modified Weak rock"</formula>
    </cfRule>
  </conditionalFormatting>
  <conditionalFormatting sqref="N11:P14">
    <cfRule type="expression" dxfId="3044" priority="207">
      <formula>$L11="Reese stiff clay"</formula>
    </cfRule>
  </conditionalFormatting>
  <conditionalFormatting sqref="N11:P14">
    <cfRule type="expression" dxfId="3043" priority="206">
      <formula>$L11="PISA clay"</formula>
    </cfRule>
  </conditionalFormatting>
  <conditionalFormatting sqref="N11:N14">
    <cfRule type="expression" dxfId="3042" priority="205">
      <formula>$L11="PISA sand"</formula>
    </cfRule>
  </conditionalFormatting>
  <conditionalFormatting sqref="R11:R14 S11:T13 W11:Y13">
    <cfRule type="expression" dxfId="3041" priority="204">
      <formula>$L11="API sand"</formula>
    </cfRule>
  </conditionalFormatting>
  <conditionalFormatting sqref="R11:R14 S11:T13 W11:Y13">
    <cfRule type="expression" dxfId="3040" priority="203">
      <formula>$L11="Kirsch sand"</formula>
    </cfRule>
  </conditionalFormatting>
  <conditionalFormatting sqref="AC11:AI14">
    <cfRule type="expression" dxfId="3039" priority="200">
      <formula>$L11="Stiff clay w/o free water"</formula>
    </cfRule>
    <cfRule type="expression" dxfId="3038" priority="202">
      <formula>$L11="API clay"</formula>
    </cfRule>
  </conditionalFormatting>
  <conditionalFormatting sqref="AC11:AI14">
    <cfRule type="expression" dxfId="3037" priority="201">
      <formula>$L11="Kirsch soft clay"</formula>
    </cfRule>
  </conditionalFormatting>
  <conditionalFormatting sqref="AC11:AI14">
    <cfRule type="expression" dxfId="3036" priority="199">
      <formula>$L11="Kirsch stiff clay"</formula>
    </cfRule>
  </conditionalFormatting>
  <conditionalFormatting sqref="AC11:AI14">
    <cfRule type="expression" dxfId="3035" priority="198">
      <formula>$L11="Reese stiff clay"</formula>
    </cfRule>
  </conditionalFormatting>
  <conditionalFormatting sqref="AC11:AI14">
    <cfRule type="expression" dxfId="3034" priority="197">
      <formula>$L11="PISA clay"</formula>
    </cfRule>
  </conditionalFormatting>
  <conditionalFormatting sqref="AA11:AA14">
    <cfRule type="expression" dxfId="3033" priority="194">
      <formula>$L11="Stiff clay w/o free water"</formula>
    </cfRule>
    <cfRule type="expression" dxfId="3032" priority="196">
      <formula>$L11="API clay"</formula>
    </cfRule>
  </conditionalFormatting>
  <conditionalFormatting sqref="AA11:AA14">
    <cfRule type="expression" dxfId="3031" priority="195">
      <formula>$L11="Kirsch soft clay"</formula>
    </cfRule>
  </conditionalFormatting>
  <conditionalFormatting sqref="AA11:AA14">
    <cfRule type="expression" dxfId="3030" priority="193">
      <formula>$L11="Kirsch stiff clay"</formula>
    </cfRule>
  </conditionalFormatting>
  <conditionalFormatting sqref="AA11:AA14">
    <cfRule type="expression" dxfId="3029" priority="192">
      <formula>$L11="Reese stiff clay"</formula>
    </cfRule>
  </conditionalFormatting>
  <conditionalFormatting sqref="AA11:AA14">
    <cfRule type="expression" dxfId="3028" priority="191">
      <formula>$L11="PISA clay"</formula>
    </cfRule>
  </conditionalFormatting>
  <conditionalFormatting sqref="AM15:AN15">
    <cfRule type="expression" dxfId="3027" priority="190">
      <formula>$L15="API sand"</formula>
    </cfRule>
  </conditionalFormatting>
  <conditionalFormatting sqref="AK15:AL15">
    <cfRule type="expression" dxfId="3026" priority="189">
      <formula>$M15="API sand"</formula>
    </cfRule>
  </conditionalFormatting>
  <conditionalFormatting sqref="AK15:AL15">
    <cfRule type="expression" dxfId="3025" priority="188">
      <formula>$M15="API clay"</formula>
    </cfRule>
  </conditionalFormatting>
  <conditionalFormatting sqref="AM15:AN15">
    <cfRule type="expression" dxfId="3024" priority="185">
      <formula>$L15="Stiff clay w/o free water"</formula>
    </cfRule>
    <cfRule type="expression" dxfId="3023" priority="187">
      <formula>$L15="API clay"</formula>
    </cfRule>
  </conditionalFormatting>
  <conditionalFormatting sqref="AM15:AN15">
    <cfRule type="expression" dxfId="3022" priority="186">
      <formula>$L15="Kirsch soft clay"</formula>
    </cfRule>
  </conditionalFormatting>
  <conditionalFormatting sqref="AM15:AN15">
    <cfRule type="expression" dxfId="3021" priority="184">
      <formula>$L15="Kirsch stiff clay"</formula>
    </cfRule>
  </conditionalFormatting>
  <conditionalFormatting sqref="AM15:AN15">
    <cfRule type="expression" dxfId="3020" priority="183">
      <formula>$L15="Kirsch sand"</formula>
    </cfRule>
  </conditionalFormatting>
  <conditionalFormatting sqref="AM15:AN15">
    <cfRule type="expression" dxfId="3019" priority="182">
      <formula>$L15="Modified Weak rock"</formula>
    </cfRule>
  </conditionalFormatting>
  <conditionalFormatting sqref="AM15:AN15">
    <cfRule type="expression" dxfId="3018" priority="181">
      <formula>$L15="Reese stiff clay"</formula>
    </cfRule>
  </conditionalFormatting>
  <conditionalFormatting sqref="AM15:AN15">
    <cfRule type="expression" dxfId="3017" priority="180">
      <formula>$L15="PISA clay"</formula>
    </cfRule>
  </conditionalFormatting>
  <conditionalFormatting sqref="AM15:AN15">
    <cfRule type="expression" dxfId="3016" priority="179">
      <formula>$L15="PISA sand"</formula>
    </cfRule>
  </conditionalFormatting>
  <conditionalFormatting sqref="N15 Q15 S15:T15 W15 Y15">
    <cfRule type="expression" dxfId="3015" priority="178">
      <formula>$L15="API sand"</formula>
    </cfRule>
  </conditionalFormatting>
  <conditionalFormatting sqref="N15">
    <cfRule type="expression" dxfId="3014" priority="177">
      <formula>$M15="API sand"</formula>
    </cfRule>
  </conditionalFormatting>
  <conditionalFormatting sqref="N15">
    <cfRule type="expression" dxfId="3013" priority="176">
      <formula>$M15="API clay"</formula>
    </cfRule>
  </conditionalFormatting>
  <conditionalFormatting sqref="N15:P15">
    <cfRule type="expression" dxfId="3012" priority="173">
      <formula>$L15="Stiff clay w/o free water"</formula>
    </cfRule>
    <cfRule type="expression" dxfId="3011" priority="175">
      <formula>$L15="API clay"</formula>
    </cfRule>
  </conditionalFormatting>
  <conditionalFormatting sqref="N15:P15">
    <cfRule type="expression" dxfId="3010" priority="174">
      <formula>$L15="Kirsch soft clay"</formula>
    </cfRule>
  </conditionalFormatting>
  <conditionalFormatting sqref="N15:P15">
    <cfRule type="expression" dxfId="3009" priority="172">
      <formula>$L15="Kirsch stiff clay"</formula>
    </cfRule>
  </conditionalFormatting>
  <conditionalFormatting sqref="N15 Q15 S15:T15 W15 Y15">
    <cfRule type="expression" dxfId="3008" priority="171">
      <formula>$L15="Kirsch sand"</formula>
    </cfRule>
  </conditionalFormatting>
  <conditionalFormatting sqref="N15">
    <cfRule type="expression" dxfId="3007" priority="170">
      <formula>$L15="Modified Weak rock"</formula>
    </cfRule>
  </conditionalFormatting>
  <conditionalFormatting sqref="N15:P15">
    <cfRule type="expression" dxfId="3006" priority="169">
      <formula>$L15="Reese stiff clay"</formula>
    </cfRule>
  </conditionalFormatting>
  <conditionalFormatting sqref="N15:P15">
    <cfRule type="expression" dxfId="3005" priority="168">
      <formula>$L15="PISA clay"</formula>
    </cfRule>
  </conditionalFormatting>
  <conditionalFormatting sqref="N15">
    <cfRule type="expression" dxfId="3004" priority="167">
      <formula>$L15="PISA sand"</formula>
    </cfRule>
  </conditionalFormatting>
  <conditionalFormatting sqref="R15">
    <cfRule type="expression" dxfId="3003" priority="166">
      <formula>$L15="API sand"</formula>
    </cfRule>
  </conditionalFormatting>
  <conditionalFormatting sqref="R15">
    <cfRule type="expression" dxfId="3002" priority="165">
      <formula>$L15="Kirsch sand"</formula>
    </cfRule>
  </conditionalFormatting>
  <conditionalFormatting sqref="AD15:AI15">
    <cfRule type="expression" dxfId="3001" priority="162">
      <formula>$L15="Stiff clay w/o free water"</formula>
    </cfRule>
    <cfRule type="expression" dxfId="3000" priority="164">
      <formula>$L15="API clay"</formula>
    </cfRule>
  </conditionalFormatting>
  <conditionalFormatting sqref="AD15:AI15">
    <cfRule type="expression" dxfId="2999" priority="163">
      <formula>$L15="Kirsch soft clay"</formula>
    </cfRule>
  </conditionalFormatting>
  <conditionalFormatting sqref="AD15:AI15">
    <cfRule type="expression" dxfId="2998" priority="161">
      <formula>$L15="Kirsch stiff clay"</formula>
    </cfRule>
  </conditionalFormatting>
  <conditionalFormatting sqref="AD15:AI15">
    <cfRule type="expression" dxfId="2997" priority="160">
      <formula>$L15="Reese stiff clay"</formula>
    </cfRule>
  </conditionalFormatting>
  <conditionalFormatting sqref="AD15:AI15">
    <cfRule type="expression" dxfId="2996" priority="159">
      <formula>$L15="PISA clay"</formula>
    </cfRule>
  </conditionalFormatting>
  <conditionalFormatting sqref="AA15">
    <cfRule type="expression" dxfId="2995" priority="156">
      <formula>$L15="Stiff clay w/o free water"</formula>
    </cfRule>
    <cfRule type="expression" dxfId="2994" priority="158">
      <formula>$L15="API clay"</formula>
    </cfRule>
  </conditionalFormatting>
  <conditionalFormatting sqref="AA15">
    <cfRule type="expression" dxfId="2993" priority="157">
      <formula>$L15="Kirsch soft clay"</formula>
    </cfRule>
  </conditionalFormatting>
  <conditionalFormatting sqref="AA15">
    <cfRule type="expression" dxfId="2992" priority="155">
      <formula>$L15="Kirsch stiff clay"</formula>
    </cfRule>
  </conditionalFormatting>
  <conditionalFormatting sqref="AA15">
    <cfRule type="expression" dxfId="2991" priority="154">
      <formula>$L15="Reese stiff clay"</formula>
    </cfRule>
  </conditionalFormatting>
  <conditionalFormatting sqref="AA15">
    <cfRule type="expression" dxfId="2990" priority="153">
      <formula>$L15="PISA clay"</formula>
    </cfRule>
  </conditionalFormatting>
  <conditionalFormatting sqref="AC15">
    <cfRule type="expression" dxfId="2989" priority="150">
      <formula>$L15="Stiff clay w/o free water"</formula>
    </cfRule>
    <cfRule type="expression" dxfId="2988" priority="152">
      <formula>$L15="API clay"</formula>
    </cfRule>
  </conditionalFormatting>
  <conditionalFormatting sqref="AC15">
    <cfRule type="expression" dxfId="2987" priority="151">
      <formula>$L15="Kirsch soft clay"</formula>
    </cfRule>
  </conditionalFormatting>
  <conditionalFormatting sqref="AC15">
    <cfRule type="expression" dxfId="2986" priority="149">
      <formula>$L15="Kirsch stiff clay"</formula>
    </cfRule>
  </conditionalFormatting>
  <conditionalFormatting sqref="AC15">
    <cfRule type="expression" dxfId="2985" priority="148">
      <formula>$L15="Reese stiff clay"</formula>
    </cfRule>
  </conditionalFormatting>
  <conditionalFormatting sqref="AC15">
    <cfRule type="expression" dxfId="2984" priority="147">
      <formula>$L15="PISA clay"</formula>
    </cfRule>
  </conditionalFormatting>
  <conditionalFormatting sqref="X15">
    <cfRule type="expression" dxfId="2983" priority="146">
      <formula>$L15="API sand"</formula>
    </cfRule>
  </conditionalFormatting>
  <conditionalFormatting sqref="X15">
    <cfRule type="expression" dxfId="2982" priority="145">
      <formula>$L15="Kirsch sand"</formula>
    </cfRule>
  </conditionalFormatting>
  <conditionalFormatting sqref="Z11:Z15">
    <cfRule type="expression" dxfId="2981" priority="144">
      <formula>$L11="API sand"</formula>
    </cfRule>
  </conditionalFormatting>
  <conditionalFormatting sqref="Z11:Z15">
    <cfRule type="expression" dxfId="2980" priority="143">
      <formula>$L11="Kirsch sand"</formula>
    </cfRule>
  </conditionalFormatting>
  <conditionalFormatting sqref="AB11:AB15">
    <cfRule type="expression" dxfId="2979" priority="142">
      <formula>$L11="API sand"</formula>
    </cfRule>
  </conditionalFormatting>
  <conditionalFormatting sqref="AB11:AB15">
    <cfRule type="expression" dxfId="2978" priority="141">
      <formula>$L11="Kirsch sand"</formula>
    </cfRule>
  </conditionalFormatting>
  <conditionalFormatting sqref="AJ11:AJ15">
    <cfRule type="expression" dxfId="2977" priority="140">
      <formula>$L11="API sand"</formula>
    </cfRule>
  </conditionalFormatting>
  <conditionalFormatting sqref="AJ11:AJ15">
    <cfRule type="expression" dxfId="2976" priority="139">
      <formula>$L11="Kirsch sand"</formula>
    </cfRule>
  </conditionalFormatting>
  <conditionalFormatting sqref="AM16:AN16">
    <cfRule type="expression" dxfId="2975" priority="138">
      <formula>$L16="API sand"</formula>
    </cfRule>
  </conditionalFormatting>
  <conditionalFormatting sqref="AK16:AL16">
    <cfRule type="expression" dxfId="2974" priority="137">
      <formula>$M16="API sand"</formula>
    </cfRule>
  </conditionalFormatting>
  <conditionalFormatting sqref="AK16:AL16">
    <cfRule type="expression" dxfId="2973" priority="136">
      <formula>$M16="API clay"</formula>
    </cfRule>
  </conditionalFormatting>
  <conditionalFormatting sqref="AM16:AN16">
    <cfRule type="expression" dxfId="2972" priority="133">
      <formula>$L16="Stiff clay w/o free water"</formula>
    </cfRule>
    <cfRule type="expression" dxfId="2971" priority="135">
      <formula>$L16="API clay"</formula>
    </cfRule>
  </conditionalFormatting>
  <conditionalFormatting sqref="AM16:AN16">
    <cfRule type="expression" dxfId="2970" priority="134">
      <formula>$L16="Kirsch soft clay"</formula>
    </cfRule>
  </conditionalFormatting>
  <conditionalFormatting sqref="AM16:AN16">
    <cfRule type="expression" dxfId="2969" priority="132">
      <formula>$L16="Kirsch stiff clay"</formula>
    </cfRule>
  </conditionalFormatting>
  <conditionalFormatting sqref="AM16:AN16">
    <cfRule type="expression" dxfId="2968" priority="131">
      <formula>$L16="Kirsch sand"</formula>
    </cfRule>
  </conditionalFormatting>
  <conditionalFormatting sqref="AM16:AN16">
    <cfRule type="expression" dxfId="2967" priority="130">
      <formula>$L16="Modified Weak rock"</formula>
    </cfRule>
  </conditionalFormatting>
  <conditionalFormatting sqref="AM16:AN16">
    <cfRule type="expression" dxfId="2966" priority="129">
      <formula>$L16="Reese stiff clay"</formula>
    </cfRule>
  </conditionalFormatting>
  <conditionalFormatting sqref="AM16:AN16">
    <cfRule type="expression" dxfId="2965" priority="128">
      <formula>$L16="PISA clay"</formula>
    </cfRule>
  </conditionalFormatting>
  <conditionalFormatting sqref="AM16:AN16">
    <cfRule type="expression" dxfId="2964" priority="127">
      <formula>$L16="PISA sand"</formula>
    </cfRule>
  </conditionalFormatting>
  <conditionalFormatting sqref="N16 Q16 S16:T16 W16:Y16">
    <cfRule type="expression" dxfId="2963" priority="126">
      <formula>$L16="API sand"</formula>
    </cfRule>
  </conditionalFormatting>
  <conditionalFormatting sqref="N16">
    <cfRule type="expression" dxfId="2962" priority="125">
      <formula>$M16="API sand"</formula>
    </cfRule>
  </conditionalFormatting>
  <conditionalFormatting sqref="N16">
    <cfRule type="expression" dxfId="2961" priority="124">
      <formula>$M16="API clay"</formula>
    </cfRule>
  </conditionalFormatting>
  <conditionalFormatting sqref="N16:P16">
    <cfRule type="expression" dxfId="2960" priority="121">
      <formula>$L16="Stiff clay w/o free water"</formula>
    </cfRule>
    <cfRule type="expression" dxfId="2959" priority="123">
      <formula>$L16="API clay"</formula>
    </cfRule>
  </conditionalFormatting>
  <conditionalFormatting sqref="N16:P16">
    <cfRule type="expression" dxfId="2958" priority="122">
      <formula>$L16="Kirsch soft clay"</formula>
    </cfRule>
  </conditionalFormatting>
  <conditionalFormatting sqref="N16:P16">
    <cfRule type="expression" dxfId="2957" priority="120">
      <formula>$L16="Kirsch stiff clay"</formula>
    </cfRule>
  </conditionalFormatting>
  <conditionalFormatting sqref="N16 Q16 S16:T16 W16:Y16">
    <cfRule type="expression" dxfId="2956" priority="119">
      <formula>$L16="Kirsch sand"</formula>
    </cfRule>
  </conditionalFormatting>
  <conditionalFormatting sqref="N16">
    <cfRule type="expression" dxfId="2955" priority="118">
      <formula>$L16="Modified Weak rock"</formula>
    </cfRule>
  </conditionalFormatting>
  <conditionalFormatting sqref="N16:P16">
    <cfRule type="expression" dxfId="2954" priority="117">
      <formula>$L16="Reese stiff clay"</formula>
    </cfRule>
  </conditionalFormatting>
  <conditionalFormatting sqref="N16:P16">
    <cfRule type="expression" dxfId="2953" priority="116">
      <formula>$L16="PISA clay"</formula>
    </cfRule>
  </conditionalFormatting>
  <conditionalFormatting sqref="N16">
    <cfRule type="expression" dxfId="2952" priority="115">
      <formula>$L16="PISA sand"</formula>
    </cfRule>
  </conditionalFormatting>
  <conditionalFormatting sqref="R16">
    <cfRule type="expression" dxfId="2951" priority="114">
      <formula>$L16="API sand"</formula>
    </cfRule>
  </conditionalFormatting>
  <conditionalFormatting sqref="R16">
    <cfRule type="expression" dxfId="2950" priority="113">
      <formula>$L16="Kirsch sand"</formula>
    </cfRule>
  </conditionalFormatting>
  <conditionalFormatting sqref="AC16:AI16">
    <cfRule type="expression" dxfId="2949" priority="110">
      <formula>$L16="Stiff clay w/o free water"</formula>
    </cfRule>
    <cfRule type="expression" dxfId="2948" priority="112">
      <formula>$L16="API clay"</formula>
    </cfRule>
  </conditionalFormatting>
  <conditionalFormatting sqref="AC16:AI16">
    <cfRule type="expression" dxfId="2947" priority="111">
      <formula>$L16="Kirsch soft clay"</formula>
    </cfRule>
  </conditionalFormatting>
  <conditionalFormatting sqref="AC16:AI16">
    <cfRule type="expression" dxfId="2946" priority="109">
      <formula>$L16="Kirsch stiff clay"</formula>
    </cfRule>
  </conditionalFormatting>
  <conditionalFormatting sqref="AC16:AI16">
    <cfRule type="expression" dxfId="2945" priority="108">
      <formula>$L16="Reese stiff clay"</formula>
    </cfRule>
  </conditionalFormatting>
  <conditionalFormatting sqref="AC16:AI16">
    <cfRule type="expression" dxfId="2944" priority="107">
      <formula>$L16="PISA clay"</formula>
    </cfRule>
  </conditionalFormatting>
  <conditionalFormatting sqref="AA16">
    <cfRule type="expression" dxfId="2943" priority="104">
      <formula>$L16="Stiff clay w/o free water"</formula>
    </cfRule>
    <cfRule type="expression" dxfId="2942" priority="106">
      <formula>$L16="API clay"</formula>
    </cfRule>
  </conditionalFormatting>
  <conditionalFormatting sqref="AA16">
    <cfRule type="expression" dxfId="2941" priority="105">
      <formula>$L16="Kirsch soft clay"</formula>
    </cfRule>
  </conditionalFormatting>
  <conditionalFormatting sqref="AA16">
    <cfRule type="expression" dxfId="2940" priority="103">
      <formula>$L16="Kirsch stiff clay"</formula>
    </cfRule>
  </conditionalFormatting>
  <conditionalFormatting sqref="AA16">
    <cfRule type="expression" dxfId="2939" priority="102">
      <formula>$L16="Reese stiff clay"</formula>
    </cfRule>
  </conditionalFormatting>
  <conditionalFormatting sqref="AA16">
    <cfRule type="expression" dxfId="2938" priority="101">
      <formula>$L16="PISA clay"</formula>
    </cfRule>
  </conditionalFormatting>
  <conditionalFormatting sqref="AM17:AN17">
    <cfRule type="expression" dxfId="2937" priority="100">
      <formula>$L17="API sand"</formula>
    </cfRule>
  </conditionalFormatting>
  <conditionalFormatting sqref="AK17:AL17">
    <cfRule type="expression" dxfId="2936" priority="99">
      <formula>$M17="API sand"</formula>
    </cfRule>
  </conditionalFormatting>
  <conditionalFormatting sqref="AK17:AL17">
    <cfRule type="expression" dxfId="2935" priority="98">
      <formula>$M17="API clay"</formula>
    </cfRule>
  </conditionalFormatting>
  <conditionalFormatting sqref="AM17:AN17">
    <cfRule type="expression" dxfId="2934" priority="95">
      <formula>$L17="Stiff clay w/o free water"</formula>
    </cfRule>
    <cfRule type="expression" dxfId="2933" priority="97">
      <formula>$L17="API clay"</formula>
    </cfRule>
  </conditionalFormatting>
  <conditionalFormatting sqref="AM17:AN17">
    <cfRule type="expression" dxfId="2932" priority="96">
      <formula>$L17="Kirsch soft clay"</formula>
    </cfRule>
  </conditionalFormatting>
  <conditionalFormatting sqref="AM17:AN17">
    <cfRule type="expression" dxfId="2931" priority="94">
      <formula>$L17="Kirsch stiff clay"</formula>
    </cfRule>
  </conditionalFormatting>
  <conditionalFormatting sqref="AM17:AN17">
    <cfRule type="expression" dxfId="2930" priority="93">
      <formula>$L17="Kirsch sand"</formula>
    </cfRule>
  </conditionalFormatting>
  <conditionalFormatting sqref="AM17:AN17">
    <cfRule type="expression" dxfId="2929" priority="92">
      <formula>$L17="Modified Weak rock"</formula>
    </cfRule>
  </conditionalFormatting>
  <conditionalFormatting sqref="AM17:AN17">
    <cfRule type="expression" dxfId="2928" priority="91">
      <formula>$L17="Reese stiff clay"</formula>
    </cfRule>
  </conditionalFormatting>
  <conditionalFormatting sqref="AM17:AN17">
    <cfRule type="expression" dxfId="2927" priority="90">
      <formula>$L17="PISA clay"</formula>
    </cfRule>
  </conditionalFormatting>
  <conditionalFormatting sqref="AM17:AN17">
    <cfRule type="expression" dxfId="2926" priority="89">
      <formula>$L17="PISA sand"</formula>
    </cfRule>
  </conditionalFormatting>
  <conditionalFormatting sqref="N17 Q17 S17:T17 W17 Y17">
    <cfRule type="expression" dxfId="2925" priority="88">
      <formula>$L17="API sand"</formula>
    </cfRule>
  </conditionalFormatting>
  <conditionalFormatting sqref="N17">
    <cfRule type="expression" dxfId="2924" priority="87">
      <formula>$M17="API sand"</formula>
    </cfRule>
  </conditionalFormatting>
  <conditionalFormatting sqref="N17">
    <cfRule type="expression" dxfId="2923" priority="86">
      <formula>$M17="API clay"</formula>
    </cfRule>
  </conditionalFormatting>
  <conditionalFormatting sqref="N17:P17">
    <cfRule type="expression" dxfId="2922" priority="83">
      <formula>$L17="Stiff clay w/o free water"</formula>
    </cfRule>
    <cfRule type="expression" dxfId="2921" priority="85">
      <formula>$L17="API clay"</formula>
    </cfRule>
  </conditionalFormatting>
  <conditionalFormatting sqref="N17:P17">
    <cfRule type="expression" dxfId="2920" priority="84">
      <formula>$L17="Kirsch soft clay"</formula>
    </cfRule>
  </conditionalFormatting>
  <conditionalFormatting sqref="N17:P17">
    <cfRule type="expression" dxfId="2919" priority="82">
      <formula>$L17="Kirsch stiff clay"</formula>
    </cfRule>
  </conditionalFormatting>
  <conditionalFormatting sqref="N17 Q17 S17:T17 W17 Y17">
    <cfRule type="expression" dxfId="2918" priority="81">
      <formula>$L17="Kirsch sand"</formula>
    </cfRule>
  </conditionalFormatting>
  <conditionalFormatting sqref="N17">
    <cfRule type="expression" dxfId="2917" priority="80">
      <formula>$L17="Modified Weak rock"</formula>
    </cfRule>
  </conditionalFormatting>
  <conditionalFormatting sqref="N17:P17">
    <cfRule type="expression" dxfId="2916" priority="79">
      <formula>$L17="Reese stiff clay"</formula>
    </cfRule>
  </conditionalFormatting>
  <conditionalFormatting sqref="N17:P17">
    <cfRule type="expression" dxfId="2915" priority="78">
      <formula>$L17="PISA clay"</formula>
    </cfRule>
  </conditionalFormatting>
  <conditionalFormatting sqref="N17">
    <cfRule type="expression" dxfId="2914" priority="77">
      <formula>$L17="PISA sand"</formula>
    </cfRule>
  </conditionalFormatting>
  <conditionalFormatting sqref="R17">
    <cfRule type="expression" dxfId="2913" priority="76">
      <formula>$L17="API sand"</formula>
    </cfRule>
  </conditionalFormatting>
  <conditionalFormatting sqref="R17">
    <cfRule type="expression" dxfId="2912" priority="75">
      <formula>$L17="Kirsch sand"</formula>
    </cfRule>
  </conditionalFormatting>
  <conditionalFormatting sqref="AD17:AI17">
    <cfRule type="expression" dxfId="2911" priority="72">
      <formula>$L17="Stiff clay w/o free water"</formula>
    </cfRule>
    <cfRule type="expression" dxfId="2910" priority="74">
      <formula>$L17="API clay"</formula>
    </cfRule>
  </conditionalFormatting>
  <conditionalFormatting sqref="AD17:AI17">
    <cfRule type="expression" dxfId="2909" priority="73">
      <formula>$L17="Kirsch soft clay"</formula>
    </cfRule>
  </conditionalFormatting>
  <conditionalFormatting sqref="AD17:AI17">
    <cfRule type="expression" dxfId="2908" priority="71">
      <formula>$L17="Kirsch stiff clay"</formula>
    </cfRule>
  </conditionalFormatting>
  <conditionalFormatting sqref="AD17:AI17">
    <cfRule type="expression" dxfId="2907" priority="70">
      <formula>$L17="Reese stiff clay"</formula>
    </cfRule>
  </conditionalFormatting>
  <conditionalFormatting sqref="AD17:AI17">
    <cfRule type="expression" dxfId="2906" priority="69">
      <formula>$L17="PISA clay"</formula>
    </cfRule>
  </conditionalFormatting>
  <conditionalFormatting sqref="AA17">
    <cfRule type="expression" dxfId="2905" priority="66">
      <formula>$L17="Stiff clay w/o free water"</formula>
    </cfRule>
    <cfRule type="expression" dxfId="2904" priority="68">
      <formula>$L17="API clay"</formula>
    </cfRule>
  </conditionalFormatting>
  <conditionalFormatting sqref="AA17">
    <cfRule type="expression" dxfId="2903" priority="67">
      <formula>$L17="Kirsch soft clay"</formula>
    </cfRule>
  </conditionalFormatting>
  <conditionalFormatting sqref="AA17">
    <cfRule type="expression" dxfId="2902" priority="65">
      <formula>$L17="Kirsch stiff clay"</formula>
    </cfRule>
  </conditionalFormatting>
  <conditionalFormatting sqref="AA17">
    <cfRule type="expression" dxfId="2901" priority="64">
      <formula>$L17="Reese stiff clay"</formula>
    </cfRule>
  </conditionalFormatting>
  <conditionalFormatting sqref="AA17">
    <cfRule type="expression" dxfId="2900" priority="63">
      <formula>$L17="PISA clay"</formula>
    </cfRule>
  </conditionalFormatting>
  <conditionalFormatting sqref="AC17">
    <cfRule type="expression" dxfId="2899" priority="60">
      <formula>$L17="Stiff clay w/o free water"</formula>
    </cfRule>
    <cfRule type="expression" dxfId="2898" priority="62">
      <formula>$L17="API clay"</formula>
    </cfRule>
  </conditionalFormatting>
  <conditionalFormatting sqref="AC17">
    <cfRule type="expression" dxfId="2897" priority="61">
      <formula>$L17="Kirsch soft clay"</formula>
    </cfRule>
  </conditionalFormatting>
  <conditionalFormatting sqref="AC17">
    <cfRule type="expression" dxfId="2896" priority="59">
      <formula>$L17="Kirsch stiff clay"</formula>
    </cfRule>
  </conditionalFormatting>
  <conditionalFormatting sqref="AC17">
    <cfRule type="expression" dxfId="2895" priority="58">
      <formula>$L17="Reese stiff clay"</formula>
    </cfRule>
  </conditionalFormatting>
  <conditionalFormatting sqref="AC17">
    <cfRule type="expression" dxfId="2894" priority="57">
      <formula>$L17="PISA clay"</formula>
    </cfRule>
  </conditionalFormatting>
  <conditionalFormatting sqref="X17">
    <cfRule type="expression" dxfId="2893" priority="56">
      <formula>$L17="API sand"</formula>
    </cfRule>
  </conditionalFormatting>
  <conditionalFormatting sqref="X17">
    <cfRule type="expression" dxfId="2892" priority="55">
      <formula>$L17="Kirsch sand"</formula>
    </cfRule>
  </conditionalFormatting>
  <conditionalFormatting sqref="Z16:Z17">
    <cfRule type="expression" dxfId="2891" priority="54">
      <formula>$L16="API sand"</formula>
    </cfRule>
  </conditionalFormatting>
  <conditionalFormatting sqref="Z16:Z17">
    <cfRule type="expression" dxfId="2890" priority="53">
      <formula>$L16="Kirsch sand"</formula>
    </cfRule>
  </conditionalFormatting>
  <conditionalFormatting sqref="AB16:AB17">
    <cfRule type="expression" dxfId="2889" priority="52">
      <formula>$L16="API sand"</formula>
    </cfRule>
  </conditionalFormatting>
  <conditionalFormatting sqref="AB16:AB17">
    <cfRule type="expression" dxfId="2888" priority="51">
      <formula>$L16="Kirsch sand"</formula>
    </cfRule>
  </conditionalFormatting>
  <conditionalFormatting sqref="AJ16:AJ17">
    <cfRule type="expression" dxfId="2887" priority="50">
      <formula>$L16="API sand"</formula>
    </cfRule>
  </conditionalFormatting>
  <conditionalFormatting sqref="AJ16:AJ17">
    <cfRule type="expression" dxfId="2886" priority="49">
      <formula>$L16="Kirsch sand"</formula>
    </cfRule>
  </conditionalFormatting>
  <conditionalFormatting sqref="U6:V9">
    <cfRule type="expression" dxfId="2885" priority="46">
      <formula>$L6="Stiff clay w/o free water"</formula>
    </cfRule>
    <cfRule type="expression" dxfId="2884" priority="48">
      <formula>$L6="API clay"</formula>
    </cfRule>
  </conditionalFormatting>
  <conditionalFormatting sqref="U6:V9">
    <cfRule type="expression" dxfId="2883" priority="47">
      <formula>$L6="Kirsch soft clay"</formula>
    </cfRule>
  </conditionalFormatting>
  <conditionalFormatting sqref="U6:V9">
    <cfRule type="expression" dxfId="2882" priority="45">
      <formula>$L6="Kirsch stiff clay"</formula>
    </cfRule>
  </conditionalFormatting>
  <conditionalFormatting sqref="U6:V9">
    <cfRule type="expression" dxfId="2881" priority="44">
      <formula>$L6="Reese stiff clay"</formula>
    </cfRule>
  </conditionalFormatting>
  <conditionalFormatting sqref="U6:V9">
    <cfRule type="expression" dxfId="2880" priority="43">
      <formula>$L6="PISA clay"</formula>
    </cfRule>
  </conditionalFormatting>
  <conditionalFormatting sqref="U10:V10">
    <cfRule type="expression" dxfId="2879" priority="40">
      <formula>$L10="Stiff clay w/o free water"</formula>
    </cfRule>
    <cfRule type="expression" dxfId="2878" priority="42">
      <formula>$L10="API clay"</formula>
    </cfRule>
  </conditionalFormatting>
  <conditionalFormatting sqref="U10:V10">
    <cfRule type="expression" dxfId="2877" priority="41">
      <formula>$L10="Kirsch soft clay"</formula>
    </cfRule>
  </conditionalFormatting>
  <conditionalFormatting sqref="U10:V10">
    <cfRule type="expression" dxfId="2876" priority="39">
      <formula>$L10="Kirsch stiff clay"</formula>
    </cfRule>
  </conditionalFormatting>
  <conditionalFormatting sqref="U10:V10">
    <cfRule type="expression" dxfId="2875" priority="38">
      <formula>$L10="Reese stiff clay"</formula>
    </cfRule>
  </conditionalFormatting>
  <conditionalFormatting sqref="U10:V10">
    <cfRule type="expression" dxfId="2874" priority="37">
      <formula>$L10="PISA clay"</formula>
    </cfRule>
  </conditionalFormatting>
  <conditionalFormatting sqref="U11:V14">
    <cfRule type="expression" dxfId="2873" priority="34">
      <formula>$L11="Stiff clay w/o free water"</formula>
    </cfRule>
    <cfRule type="expression" dxfId="2872" priority="36">
      <formula>$L11="API clay"</formula>
    </cfRule>
  </conditionalFormatting>
  <conditionalFormatting sqref="U11:V14">
    <cfRule type="expression" dxfId="2871" priority="35">
      <formula>$L11="Kirsch soft clay"</formula>
    </cfRule>
  </conditionalFormatting>
  <conditionalFormatting sqref="U11:V14">
    <cfRule type="expression" dxfId="2870" priority="33">
      <formula>$L11="Kirsch stiff clay"</formula>
    </cfRule>
  </conditionalFormatting>
  <conditionalFormatting sqref="U11:V14">
    <cfRule type="expression" dxfId="2869" priority="32">
      <formula>$L11="Reese stiff clay"</formula>
    </cfRule>
  </conditionalFormatting>
  <conditionalFormatting sqref="U11:V14">
    <cfRule type="expression" dxfId="2868" priority="31">
      <formula>$L11="PISA clay"</formula>
    </cfRule>
  </conditionalFormatting>
  <conditionalFormatting sqref="U15:V15">
    <cfRule type="expression" dxfId="2867" priority="28">
      <formula>$L15="Stiff clay w/o free water"</formula>
    </cfRule>
    <cfRule type="expression" dxfId="2866" priority="30">
      <formula>$L15="API clay"</formula>
    </cfRule>
  </conditionalFormatting>
  <conditionalFormatting sqref="U15:V15">
    <cfRule type="expression" dxfId="2865" priority="29">
      <formula>$L15="Kirsch soft clay"</formula>
    </cfRule>
  </conditionalFormatting>
  <conditionalFormatting sqref="U15:V15">
    <cfRule type="expression" dxfId="2864" priority="27">
      <formula>$L15="Kirsch stiff clay"</formula>
    </cfRule>
  </conditionalFormatting>
  <conditionalFormatting sqref="U15:V15">
    <cfRule type="expression" dxfId="2863" priority="26">
      <formula>$L15="Reese stiff clay"</formula>
    </cfRule>
  </conditionalFormatting>
  <conditionalFormatting sqref="U15:V15">
    <cfRule type="expression" dxfId="2862" priority="25">
      <formula>$L15="PISA clay"</formula>
    </cfRule>
  </conditionalFormatting>
  <conditionalFormatting sqref="U16:V16">
    <cfRule type="expression" dxfId="2861" priority="22">
      <formula>$L16="Stiff clay w/o free water"</formula>
    </cfRule>
    <cfRule type="expression" dxfId="2860" priority="24">
      <formula>$L16="API clay"</formula>
    </cfRule>
  </conditionalFormatting>
  <conditionalFormatting sqref="U16:V16">
    <cfRule type="expression" dxfId="2859" priority="23">
      <formula>$L16="Kirsch soft clay"</formula>
    </cfRule>
  </conditionalFormatting>
  <conditionalFormatting sqref="U16:V16">
    <cfRule type="expression" dxfId="2858" priority="21">
      <formula>$L16="Kirsch stiff clay"</formula>
    </cfRule>
  </conditionalFormatting>
  <conditionalFormatting sqref="U16:V16">
    <cfRule type="expression" dxfId="2857" priority="20">
      <formula>$L16="Reese stiff clay"</formula>
    </cfRule>
  </conditionalFormatting>
  <conditionalFormatting sqref="U16:V16">
    <cfRule type="expression" dxfId="2856" priority="19">
      <formula>$L16="PISA clay"</formula>
    </cfRule>
  </conditionalFormatting>
  <conditionalFormatting sqref="U17:V17">
    <cfRule type="expression" dxfId="2855" priority="16">
      <formula>$L17="Stiff clay w/o free water"</formula>
    </cfRule>
    <cfRule type="expression" dxfId="2854" priority="18">
      <formula>$L17="API clay"</formula>
    </cfRule>
  </conditionalFormatting>
  <conditionalFormatting sqref="U17:V17">
    <cfRule type="expression" dxfId="2853" priority="17">
      <formula>$L17="Kirsch soft clay"</formula>
    </cfRule>
  </conditionalFormatting>
  <conditionalFormatting sqref="U17:V17">
    <cfRule type="expression" dxfId="2852" priority="15">
      <formula>$L17="Kirsch stiff clay"</formula>
    </cfRule>
  </conditionalFormatting>
  <conditionalFormatting sqref="U17:V17">
    <cfRule type="expression" dxfId="2851" priority="14">
      <formula>$L17="Reese stiff clay"</formula>
    </cfRule>
  </conditionalFormatting>
  <conditionalFormatting sqref="U17:V17">
    <cfRule type="expression" dxfId="2850" priority="13">
      <formula>$L17="PISA clay"</formula>
    </cfRule>
  </conditionalFormatting>
  <conditionalFormatting sqref="AO6:AO9">
    <cfRule type="expression" dxfId="2849" priority="12">
      <formula>$L6="API sand"</formula>
    </cfRule>
  </conditionalFormatting>
  <conditionalFormatting sqref="AO6:AO9">
    <cfRule type="expression" dxfId="2848" priority="11">
      <formula>$L6="Kirsch sand"</formula>
    </cfRule>
  </conditionalFormatting>
  <conditionalFormatting sqref="AO10">
    <cfRule type="expression" dxfId="2847" priority="10">
      <formula>$L10="API sand"</formula>
    </cfRule>
  </conditionalFormatting>
  <conditionalFormatting sqref="AO10">
    <cfRule type="expression" dxfId="2846" priority="9">
      <formula>$L10="Kirsch sand"</formula>
    </cfRule>
  </conditionalFormatting>
  <conditionalFormatting sqref="AO11:AO14">
    <cfRule type="expression" dxfId="2845" priority="8">
      <formula>$L11="API sand"</formula>
    </cfRule>
  </conditionalFormatting>
  <conditionalFormatting sqref="AO11:AO14">
    <cfRule type="expression" dxfId="2844" priority="7">
      <formula>$L11="Kirsch sand"</formula>
    </cfRule>
  </conditionalFormatting>
  <conditionalFormatting sqref="AO15">
    <cfRule type="expression" dxfId="2843" priority="6">
      <formula>$L15="API sand"</formula>
    </cfRule>
  </conditionalFormatting>
  <conditionalFormatting sqref="AO15">
    <cfRule type="expression" dxfId="2842" priority="5">
      <formula>$L15="Kirsch sand"</formula>
    </cfRule>
  </conditionalFormatting>
  <conditionalFormatting sqref="AO16">
    <cfRule type="expression" dxfId="2841" priority="4">
      <formula>$L16="API sand"</formula>
    </cfRule>
  </conditionalFormatting>
  <conditionalFormatting sqref="AO16">
    <cfRule type="expression" dxfId="2840" priority="3">
      <formula>$L16="Kirsch sand"</formula>
    </cfRule>
  </conditionalFormatting>
  <conditionalFormatting sqref="AO17">
    <cfRule type="expression" dxfId="2839" priority="2">
      <formula>$L17="API sand"</formula>
    </cfRule>
  </conditionalFormatting>
  <conditionalFormatting sqref="AO17">
    <cfRule type="expression" dxfId="2838" priority="1">
      <formula>$L17="Kirsch sand"</formula>
    </cfRule>
  </conditionalFormatting>
  <dataValidations count="3">
    <dataValidation type="list" showInputMessage="1" showErrorMessage="1" sqref="L6:L255" xr:uid="{B34C226C-ED9E-4B61-80FB-1DCE4B7BCD42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E4367D7C-9C1B-447E-A26E-401E68974AE0}">
      <formula1>"Zero soil,API sand,API clay"</formula1>
    </dataValidation>
    <dataValidation type="list" showInputMessage="1" showErrorMessage="1" sqref="M18:M36" xr:uid="{2FF835F5-EE62-4B85-8A4F-8CDA17C15CDD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817F-10DB-4851-8E33-49E538607B0B}">
  <dimension ref="A1:AO255"/>
  <sheetViews>
    <sheetView zoomScaleNormal="100" workbookViewId="0">
      <selection activeCell="A18" sqref="A18:C33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L0GW01_BE_ver3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5"/>
      <c r="R3" s="86"/>
      <c r="S3" s="86"/>
      <c r="T3" s="75"/>
      <c r="U3" s="86"/>
      <c r="V3" s="86"/>
      <c r="W3" s="75"/>
      <c r="X3" s="71" t="s">
        <v>106</v>
      </c>
      <c r="Y3" s="75"/>
      <c r="Z3" s="75"/>
      <c r="AA3" s="75"/>
      <c r="AB3" s="75"/>
      <c r="AC3" s="71" t="s">
        <v>107</v>
      </c>
      <c r="AD3" s="39"/>
      <c r="AE3" s="39"/>
      <c r="AF3" s="39"/>
      <c r="AG3" s="39"/>
      <c r="AH3" s="39"/>
      <c r="AI3" s="39"/>
      <c r="AJ3" s="75"/>
      <c r="AK3" s="75"/>
      <c r="AL3" s="75"/>
      <c r="AM3" s="75"/>
      <c r="AN3" s="75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14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80.999999999999972</v>
      </c>
      <c r="AA6" s="53">
        <v>1</v>
      </c>
      <c r="AB6" s="50">
        <f t="shared" ref="AB6:AB17" si="1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2359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>Q8-5</f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95.999999999999972</v>
      </c>
      <c r="AA8" s="53">
        <v>1</v>
      </c>
      <c r="AB8" s="50">
        <f t="shared" si="1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30</v>
      </c>
      <c r="C9" s="45" t="s">
        <v>28</v>
      </c>
      <c r="D9" s="33">
        <v>33</v>
      </c>
      <c r="F9" s="33" t="s">
        <v>96</v>
      </c>
      <c r="G9" s="58">
        <v>-112200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45</v>
      </c>
      <c r="C10" s="45" t="s">
        <v>28</v>
      </c>
      <c r="D10" s="56">
        <v>60</v>
      </c>
      <c r="F10" s="33" t="s">
        <v>51</v>
      </c>
      <c r="G10" s="60">
        <v>7487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0.5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10451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ref="R14:R17" si="5">Q14-5</f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103.59999999999997</v>
      </c>
      <c r="AA14" s="53">
        <v>1</v>
      </c>
      <c r="AB14" s="50">
        <f t="shared" si="1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5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107.39999999999996</v>
      </c>
      <c r="AA15" s="53">
        <v>1</v>
      </c>
      <c r="AB15" s="50">
        <f t="shared" si="1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5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103.59999999999997</v>
      </c>
      <c r="AA16" s="53">
        <v>1</v>
      </c>
      <c r="AB16" s="50">
        <f t="shared" si="1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5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7.6999999999999999E-2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0.82500000000000018</v>
      </c>
      <c r="C21" s="68">
        <v>7.6999999999999999E-2</v>
      </c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3.8250000000000002</v>
      </c>
      <c r="C22" s="68">
        <v>0.08</v>
      </c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6.8250000000000002</v>
      </c>
      <c r="C23" s="68">
        <v>8.6999999999999994E-2</v>
      </c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</v>
      </c>
      <c r="C24" s="68">
        <v>0.09</v>
      </c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</v>
      </c>
      <c r="C25" s="68">
        <v>0.09</v>
      </c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14</v>
      </c>
      <c r="C26" s="68">
        <v>0.09</v>
      </c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16</v>
      </c>
      <c r="C27" s="68">
        <v>7.6999999999999999E-2</v>
      </c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19</v>
      </c>
      <c r="C28" s="68">
        <v>7.0000000000000007E-2</v>
      </c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22</v>
      </c>
      <c r="C29" s="68">
        <v>5.7000000000000002E-2</v>
      </c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25</v>
      </c>
      <c r="C30" s="68">
        <v>4.7E-2</v>
      </c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28</v>
      </c>
      <c r="C31" s="68">
        <v>4.7E-2</v>
      </c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>
        <v>13</v>
      </c>
      <c r="B32" s="67">
        <v>31</v>
      </c>
      <c r="C32" s="68">
        <v>4.7E-2</v>
      </c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>
        <v>14</v>
      </c>
      <c r="B33" s="67">
        <v>34</v>
      </c>
      <c r="C33" s="68">
        <v>6.2E-2</v>
      </c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2837" priority="332">
      <formula>$L6="API sand"</formula>
    </cfRule>
  </conditionalFormatting>
  <conditionalFormatting sqref="AK6:AL9 R18:S20 R29:S36 S21:S28 AD21:AD28 AB18:AB35">
    <cfRule type="expression" dxfId="2836" priority="331">
      <formula>$M6="API sand"</formula>
    </cfRule>
  </conditionalFormatting>
  <conditionalFormatting sqref="AK6:AL9 R18:T20 R29:T36 S21:T28 AD21:AD28 AB18:AB35">
    <cfRule type="expression" dxfId="2835" priority="330">
      <formula>$M6="API clay"</formula>
    </cfRule>
  </conditionalFormatting>
  <conditionalFormatting sqref="AM6:AN9 U18:W36">
    <cfRule type="expression" dxfId="2834" priority="327">
      <formula>$L6="Stiff clay w/o free water"</formula>
    </cfRule>
    <cfRule type="expression" dxfId="2833" priority="329">
      <formula>$L6="API clay"</formula>
    </cfRule>
  </conditionalFormatting>
  <conditionalFormatting sqref="AM6:AN9 U18:Y36">
    <cfRule type="expression" dxfId="2832" priority="328">
      <formula>$L6="Kirsch soft clay"</formula>
    </cfRule>
  </conditionalFormatting>
  <conditionalFormatting sqref="AM6:AN9 U18:Y36">
    <cfRule type="expression" dxfId="2831" priority="326">
      <formula>$L6="Kirsch stiff clay"</formula>
    </cfRule>
  </conditionalFormatting>
  <conditionalFormatting sqref="AM6:AN9">
    <cfRule type="expression" dxfId="2830" priority="325">
      <formula>$L6="Kirsch sand"</formula>
    </cfRule>
  </conditionalFormatting>
  <conditionalFormatting sqref="AM6:AN9 AC18:AI18 AC19:AD19 AI19">
    <cfRule type="expression" dxfId="2829" priority="324">
      <formula>$L6="Modified Weak rock"</formula>
    </cfRule>
  </conditionalFormatting>
  <conditionalFormatting sqref="AM6:AN9 U18:V36">
    <cfRule type="expression" dxfId="2828" priority="323">
      <formula>$L6="Reese stiff clay"</formula>
    </cfRule>
  </conditionalFormatting>
  <conditionalFormatting sqref="N18:N36 Q18:Q36 AM18:AN36">
    <cfRule type="expression" dxfId="2827" priority="322">
      <formula>$L18="API sand"</formula>
    </cfRule>
  </conditionalFormatting>
  <conditionalFormatting sqref="N18:N36 Z18:Z36 AB36 AJ18:AL36">
    <cfRule type="expression" dxfId="2826" priority="321">
      <formula>$M18="API sand"</formula>
    </cfRule>
  </conditionalFormatting>
  <conditionalFormatting sqref="Z36:AB36 AK18:AL36 N18:N36 Z18:AA35">
    <cfRule type="expression" dxfId="2825" priority="320">
      <formula>$M18="API clay"</formula>
    </cfRule>
  </conditionalFormatting>
  <conditionalFormatting sqref="N18:P18 AM18:AN36 N29:P36 N19:N28 P19:P28">
    <cfRule type="expression" dxfId="2824" priority="317">
      <formula>$L18="Stiff clay w/o free water"</formula>
    </cfRule>
    <cfRule type="expression" dxfId="2823" priority="319">
      <formula>$L18="API clay"</formula>
    </cfRule>
  </conditionalFormatting>
  <conditionalFormatting sqref="N18:P18 AM18:AN36 N29:P36 N19:N28 P19:P28">
    <cfRule type="expression" dxfId="2822" priority="318">
      <formula>$L18="Kirsch soft clay"</formula>
    </cfRule>
  </conditionalFormatting>
  <conditionalFormatting sqref="N18:P18 AM18:AN36 N29:P36 N19:N28 P19:P28">
    <cfRule type="expression" dxfId="2821" priority="316">
      <formula>$L18="Kirsch stiff clay"</formula>
    </cfRule>
  </conditionalFormatting>
  <conditionalFormatting sqref="N18:N36 Q18:Q36 X18:Y36 AM18:AN36">
    <cfRule type="expression" dxfId="2820" priority="315">
      <formula>$L18="Kirsch sand"</formula>
    </cfRule>
  </conditionalFormatting>
  <conditionalFormatting sqref="N18:N36 AM18:AN36 AC20:AD36 AI20:AI36">
    <cfRule type="expression" dxfId="2819" priority="314">
      <formula>$L18="Modified Weak rock"</formula>
    </cfRule>
  </conditionalFormatting>
  <conditionalFormatting sqref="N18:P18 AM18:AN36 N29:P36 N19:N28 P19:P28">
    <cfRule type="expression" dxfId="2818" priority="313">
      <formula>$L18="Reese stiff clay"</formula>
    </cfRule>
  </conditionalFormatting>
  <conditionalFormatting sqref="AM6:AN9">
    <cfRule type="expression" dxfId="2817" priority="312">
      <formula>$L6="PISA clay"</formula>
    </cfRule>
  </conditionalFormatting>
  <conditionalFormatting sqref="AM6:AN9">
    <cfRule type="expression" dxfId="2816" priority="311">
      <formula>$L6="PISA sand"</formula>
    </cfRule>
  </conditionalFormatting>
  <conditionalFormatting sqref="O19:O21">
    <cfRule type="expression" dxfId="2815" priority="310">
      <formula>$L19="API sand"</formula>
    </cfRule>
  </conditionalFormatting>
  <conditionalFormatting sqref="O19:O21">
    <cfRule type="expression" dxfId="2814" priority="309">
      <formula>$L19="Kirsch sand"</formula>
    </cfRule>
  </conditionalFormatting>
  <conditionalFormatting sqref="O22:O28">
    <cfRule type="expression" dxfId="2813" priority="308">
      <formula>$L22="API sand"</formula>
    </cfRule>
  </conditionalFormatting>
  <conditionalFormatting sqref="O22:O28">
    <cfRule type="expression" dxfId="2812" priority="307">
      <formula>$L22="Kirsch sand"</formula>
    </cfRule>
  </conditionalFormatting>
  <conditionalFormatting sqref="N6:N9 Q6:Q9 S9:T9 W9:Y9">
    <cfRule type="expression" dxfId="2811" priority="306">
      <formula>$L6="API sand"</formula>
    </cfRule>
  </conditionalFormatting>
  <conditionalFormatting sqref="N6:N9">
    <cfRule type="expression" dxfId="2810" priority="305">
      <formula>$M6="API sand"</formula>
    </cfRule>
  </conditionalFormatting>
  <conditionalFormatting sqref="N6:N9">
    <cfRule type="expression" dxfId="2809" priority="304">
      <formula>$M6="API clay"</formula>
    </cfRule>
  </conditionalFormatting>
  <conditionalFormatting sqref="N6:P9">
    <cfRule type="expression" dxfId="2808" priority="301">
      <formula>$L6="Stiff clay w/o free water"</formula>
    </cfRule>
    <cfRule type="expression" dxfId="2807" priority="303">
      <formula>$L6="API clay"</formula>
    </cfRule>
  </conditionalFormatting>
  <conditionalFormatting sqref="N6:P9">
    <cfRule type="expression" dxfId="2806" priority="302">
      <formula>$L6="Kirsch soft clay"</formula>
    </cfRule>
  </conditionalFormatting>
  <conditionalFormatting sqref="N6:P9">
    <cfRule type="expression" dxfId="2805" priority="300">
      <formula>$L6="Kirsch stiff clay"</formula>
    </cfRule>
  </conditionalFormatting>
  <conditionalFormatting sqref="N6:N9 Q6:Q9 S9:T9 W9:Y9">
    <cfRule type="expression" dxfId="2804" priority="299">
      <formula>$L6="Kirsch sand"</formula>
    </cfRule>
  </conditionalFormatting>
  <conditionalFormatting sqref="N6:N9">
    <cfRule type="expression" dxfId="2803" priority="298">
      <formula>$L6="Modified Weak rock"</formula>
    </cfRule>
  </conditionalFormatting>
  <conditionalFormatting sqref="N6:P9">
    <cfRule type="expression" dxfId="2802" priority="297">
      <formula>$L6="Reese stiff clay"</formula>
    </cfRule>
  </conditionalFormatting>
  <conditionalFormatting sqref="N6:P9">
    <cfRule type="expression" dxfId="2801" priority="296">
      <formula>$L6="PISA clay"</formula>
    </cfRule>
  </conditionalFormatting>
  <conditionalFormatting sqref="N6:N9">
    <cfRule type="expression" dxfId="2800" priority="295">
      <formula>$L6="PISA sand"</formula>
    </cfRule>
  </conditionalFormatting>
  <conditionalFormatting sqref="R6:R9 S6:T8 W6:Y8">
    <cfRule type="expression" dxfId="2799" priority="294">
      <formula>$L6="API sand"</formula>
    </cfRule>
  </conditionalFormatting>
  <conditionalFormatting sqref="R6:R9 S6:T8 W6:Y8">
    <cfRule type="expression" dxfId="2798" priority="293">
      <formula>$L6="Kirsch sand"</formula>
    </cfRule>
  </conditionalFormatting>
  <conditionalFormatting sqref="AC6:AI9">
    <cfRule type="expression" dxfId="2797" priority="290">
      <formula>$L6="Stiff clay w/o free water"</formula>
    </cfRule>
    <cfRule type="expression" dxfId="2796" priority="292">
      <formula>$L6="API clay"</formula>
    </cfRule>
  </conditionalFormatting>
  <conditionalFormatting sqref="AC6:AI9">
    <cfRule type="expression" dxfId="2795" priority="291">
      <formula>$L6="Kirsch soft clay"</formula>
    </cfRule>
  </conditionalFormatting>
  <conditionalFormatting sqref="AC6:AI9">
    <cfRule type="expression" dxfId="2794" priority="289">
      <formula>$L6="Kirsch stiff clay"</formula>
    </cfRule>
  </conditionalFormatting>
  <conditionalFormatting sqref="AC6:AI9">
    <cfRule type="expression" dxfId="2793" priority="288">
      <formula>$L6="Reese stiff clay"</formula>
    </cfRule>
  </conditionalFormatting>
  <conditionalFormatting sqref="AC6:AI9">
    <cfRule type="expression" dxfId="2792" priority="287">
      <formula>$L6="PISA clay"</formula>
    </cfRule>
  </conditionalFormatting>
  <conditionalFormatting sqref="AA6:AA9">
    <cfRule type="expression" dxfId="2791" priority="284">
      <formula>$L6="Stiff clay w/o free water"</formula>
    </cfRule>
    <cfRule type="expression" dxfId="2790" priority="286">
      <formula>$L6="API clay"</formula>
    </cfRule>
  </conditionalFormatting>
  <conditionalFormatting sqref="AA6:AA9">
    <cfRule type="expression" dxfId="2789" priority="285">
      <formula>$L6="Kirsch soft clay"</formula>
    </cfRule>
  </conditionalFormatting>
  <conditionalFormatting sqref="AA6:AA9">
    <cfRule type="expression" dxfId="2788" priority="283">
      <formula>$L6="Kirsch stiff clay"</formula>
    </cfRule>
  </conditionalFormatting>
  <conditionalFormatting sqref="AA6:AA9">
    <cfRule type="expression" dxfId="2787" priority="282">
      <formula>$L6="Reese stiff clay"</formula>
    </cfRule>
  </conditionalFormatting>
  <conditionalFormatting sqref="AA6:AA9">
    <cfRule type="expression" dxfId="2786" priority="281">
      <formula>$L6="PISA clay"</formula>
    </cfRule>
  </conditionalFormatting>
  <conditionalFormatting sqref="AM10:AN10">
    <cfRule type="expression" dxfId="2785" priority="280">
      <formula>$L10="API sand"</formula>
    </cfRule>
  </conditionalFormatting>
  <conditionalFormatting sqref="AK10:AL10">
    <cfRule type="expression" dxfId="2784" priority="279">
      <formula>$M10="API sand"</formula>
    </cfRule>
  </conditionalFormatting>
  <conditionalFormatting sqref="AK10:AL10">
    <cfRule type="expression" dxfId="2783" priority="278">
      <formula>$M10="API clay"</formula>
    </cfRule>
  </conditionalFormatting>
  <conditionalFormatting sqref="AM10:AN10">
    <cfRule type="expression" dxfId="2782" priority="275">
      <formula>$L10="Stiff clay w/o free water"</formula>
    </cfRule>
    <cfRule type="expression" dxfId="2781" priority="277">
      <formula>$L10="API clay"</formula>
    </cfRule>
  </conditionalFormatting>
  <conditionalFormatting sqref="AM10:AN10">
    <cfRule type="expression" dxfId="2780" priority="276">
      <formula>$L10="Kirsch soft clay"</formula>
    </cfRule>
  </conditionalFormatting>
  <conditionalFormatting sqref="AM10:AN10">
    <cfRule type="expression" dxfId="2779" priority="274">
      <formula>$L10="Kirsch stiff clay"</formula>
    </cfRule>
  </conditionalFormatting>
  <conditionalFormatting sqref="AM10:AN10">
    <cfRule type="expression" dxfId="2778" priority="273">
      <formula>$L10="Kirsch sand"</formula>
    </cfRule>
  </conditionalFormatting>
  <conditionalFormatting sqref="AM10:AN10">
    <cfRule type="expression" dxfId="2777" priority="272">
      <formula>$L10="Modified Weak rock"</formula>
    </cfRule>
  </conditionalFormatting>
  <conditionalFormatting sqref="AM10:AN10">
    <cfRule type="expression" dxfId="2776" priority="271">
      <formula>$L10="Reese stiff clay"</formula>
    </cfRule>
  </conditionalFormatting>
  <conditionalFormatting sqref="AM10:AN10">
    <cfRule type="expression" dxfId="2775" priority="270">
      <formula>$L10="PISA clay"</formula>
    </cfRule>
  </conditionalFormatting>
  <conditionalFormatting sqref="AM10:AN10">
    <cfRule type="expression" dxfId="2774" priority="269">
      <formula>$L10="PISA sand"</formula>
    </cfRule>
  </conditionalFormatting>
  <conditionalFormatting sqref="N10 Q10 S10:T10 W10 Y10">
    <cfRule type="expression" dxfId="2773" priority="268">
      <formula>$L10="API sand"</formula>
    </cfRule>
  </conditionalFormatting>
  <conditionalFormatting sqref="N10">
    <cfRule type="expression" dxfId="2772" priority="267">
      <formula>$M10="API sand"</formula>
    </cfRule>
  </conditionalFormatting>
  <conditionalFormatting sqref="N10">
    <cfRule type="expression" dxfId="2771" priority="266">
      <formula>$M10="API clay"</formula>
    </cfRule>
  </conditionalFormatting>
  <conditionalFormatting sqref="N10:P10">
    <cfRule type="expression" dxfId="2770" priority="263">
      <formula>$L10="Stiff clay w/o free water"</formula>
    </cfRule>
    <cfRule type="expression" dxfId="2769" priority="265">
      <formula>$L10="API clay"</formula>
    </cfRule>
  </conditionalFormatting>
  <conditionalFormatting sqref="N10:P10">
    <cfRule type="expression" dxfId="2768" priority="264">
      <formula>$L10="Kirsch soft clay"</formula>
    </cfRule>
  </conditionalFormatting>
  <conditionalFormatting sqref="N10:P10">
    <cfRule type="expression" dxfId="2767" priority="262">
      <formula>$L10="Kirsch stiff clay"</formula>
    </cfRule>
  </conditionalFormatting>
  <conditionalFormatting sqref="N10 Q10 S10:T10 W10 Y10">
    <cfRule type="expression" dxfId="2766" priority="261">
      <formula>$L10="Kirsch sand"</formula>
    </cfRule>
  </conditionalFormatting>
  <conditionalFormatting sqref="N10">
    <cfRule type="expression" dxfId="2765" priority="260">
      <formula>$L10="Modified Weak rock"</formula>
    </cfRule>
  </conditionalFormatting>
  <conditionalFormatting sqref="N10:P10">
    <cfRule type="expression" dxfId="2764" priority="259">
      <formula>$L10="Reese stiff clay"</formula>
    </cfRule>
  </conditionalFormatting>
  <conditionalFormatting sqref="N10:P10">
    <cfRule type="expression" dxfId="2763" priority="258">
      <formula>$L10="PISA clay"</formula>
    </cfRule>
  </conditionalFormatting>
  <conditionalFormatting sqref="N10">
    <cfRule type="expression" dxfId="2762" priority="257">
      <formula>$L10="PISA sand"</formula>
    </cfRule>
  </conditionalFormatting>
  <conditionalFormatting sqref="R10">
    <cfRule type="expression" dxfId="2761" priority="256">
      <formula>$L10="API sand"</formula>
    </cfRule>
  </conditionalFormatting>
  <conditionalFormatting sqref="R10">
    <cfRule type="expression" dxfId="2760" priority="255">
      <formula>$L10="Kirsch sand"</formula>
    </cfRule>
  </conditionalFormatting>
  <conditionalFormatting sqref="AD10:AI10">
    <cfRule type="expression" dxfId="2759" priority="252">
      <formula>$L10="Stiff clay w/o free water"</formula>
    </cfRule>
    <cfRule type="expression" dxfId="2758" priority="254">
      <formula>$L10="API clay"</formula>
    </cfRule>
  </conditionalFormatting>
  <conditionalFormatting sqref="AD10:AI10">
    <cfRule type="expression" dxfId="2757" priority="253">
      <formula>$L10="Kirsch soft clay"</formula>
    </cfRule>
  </conditionalFormatting>
  <conditionalFormatting sqref="AD10:AI10">
    <cfRule type="expression" dxfId="2756" priority="251">
      <formula>$L10="Kirsch stiff clay"</formula>
    </cfRule>
  </conditionalFormatting>
  <conditionalFormatting sqref="AD10:AI10">
    <cfRule type="expression" dxfId="2755" priority="250">
      <formula>$L10="Reese stiff clay"</formula>
    </cfRule>
  </conditionalFormatting>
  <conditionalFormatting sqref="AD10:AI10">
    <cfRule type="expression" dxfId="2754" priority="249">
      <formula>$L10="PISA clay"</formula>
    </cfRule>
  </conditionalFormatting>
  <conditionalFormatting sqref="AA10">
    <cfRule type="expression" dxfId="2753" priority="246">
      <formula>$L10="Stiff clay w/o free water"</formula>
    </cfRule>
    <cfRule type="expression" dxfId="2752" priority="248">
      <formula>$L10="API clay"</formula>
    </cfRule>
  </conditionalFormatting>
  <conditionalFormatting sqref="AA10">
    <cfRule type="expression" dxfId="2751" priority="247">
      <formula>$L10="Kirsch soft clay"</formula>
    </cfRule>
  </conditionalFormatting>
  <conditionalFormatting sqref="AA10">
    <cfRule type="expression" dxfId="2750" priority="245">
      <formula>$L10="Kirsch stiff clay"</formula>
    </cfRule>
  </conditionalFormatting>
  <conditionalFormatting sqref="AA10">
    <cfRule type="expression" dxfId="2749" priority="244">
      <formula>$L10="Reese stiff clay"</formula>
    </cfRule>
  </conditionalFormatting>
  <conditionalFormatting sqref="AA10">
    <cfRule type="expression" dxfId="2748" priority="243">
      <formula>$L10="PISA clay"</formula>
    </cfRule>
  </conditionalFormatting>
  <conditionalFormatting sqref="AC10">
    <cfRule type="expression" dxfId="2747" priority="240">
      <formula>$L10="Stiff clay w/o free water"</formula>
    </cfRule>
    <cfRule type="expression" dxfId="2746" priority="242">
      <formula>$L10="API clay"</formula>
    </cfRule>
  </conditionalFormatting>
  <conditionalFormatting sqref="AC10">
    <cfRule type="expression" dxfId="2745" priority="241">
      <formula>$L10="Kirsch soft clay"</formula>
    </cfRule>
  </conditionalFormatting>
  <conditionalFormatting sqref="AC10">
    <cfRule type="expression" dxfId="2744" priority="239">
      <formula>$L10="Kirsch stiff clay"</formula>
    </cfRule>
  </conditionalFormatting>
  <conditionalFormatting sqref="AC10">
    <cfRule type="expression" dxfId="2743" priority="238">
      <formula>$L10="Reese stiff clay"</formula>
    </cfRule>
  </conditionalFormatting>
  <conditionalFormatting sqref="AC10">
    <cfRule type="expression" dxfId="2742" priority="237">
      <formula>$L10="PISA clay"</formula>
    </cfRule>
  </conditionalFormatting>
  <conditionalFormatting sqref="X10">
    <cfRule type="expression" dxfId="2741" priority="236">
      <formula>$L10="API sand"</formula>
    </cfRule>
  </conditionalFormatting>
  <conditionalFormatting sqref="X10">
    <cfRule type="expression" dxfId="2740" priority="235">
      <formula>$L10="Kirsch sand"</formula>
    </cfRule>
  </conditionalFormatting>
  <conditionalFormatting sqref="Z6:Z10">
    <cfRule type="expression" dxfId="2739" priority="234">
      <formula>$L6="API sand"</formula>
    </cfRule>
  </conditionalFormatting>
  <conditionalFormatting sqref="Z6:Z10">
    <cfRule type="expression" dxfId="2738" priority="233">
      <formula>$L6="Kirsch sand"</formula>
    </cfRule>
  </conditionalFormatting>
  <conditionalFormatting sqref="AB6:AB10">
    <cfRule type="expression" dxfId="2737" priority="232">
      <formula>$L6="API sand"</formula>
    </cfRule>
  </conditionalFormatting>
  <conditionalFormatting sqref="AB6:AB10">
    <cfRule type="expression" dxfId="2736" priority="231">
      <formula>$L6="Kirsch sand"</formula>
    </cfRule>
  </conditionalFormatting>
  <conditionalFormatting sqref="AJ6:AJ10">
    <cfRule type="expression" dxfId="2735" priority="230">
      <formula>$L6="API sand"</formula>
    </cfRule>
  </conditionalFormatting>
  <conditionalFormatting sqref="AJ6:AJ10">
    <cfRule type="expression" dxfId="2734" priority="229">
      <formula>$L6="Kirsch sand"</formula>
    </cfRule>
  </conditionalFormatting>
  <conditionalFormatting sqref="AE37:AH37">
    <cfRule type="expression" dxfId="2733" priority="333">
      <formula>$L19="Modified Weak rock"</formula>
    </cfRule>
  </conditionalFormatting>
  <conditionalFormatting sqref="AM11:AN14">
    <cfRule type="expression" dxfId="2732" priority="228">
      <formula>$L11="API sand"</formula>
    </cfRule>
  </conditionalFormatting>
  <conditionalFormatting sqref="AK11:AL14">
    <cfRule type="expression" dxfId="2731" priority="227">
      <formula>$M11="API sand"</formula>
    </cfRule>
  </conditionalFormatting>
  <conditionalFormatting sqref="AK11:AL14">
    <cfRule type="expression" dxfId="2730" priority="226">
      <formula>$M11="API clay"</formula>
    </cfRule>
  </conditionalFormatting>
  <conditionalFormatting sqref="AM11:AN14">
    <cfRule type="expression" dxfId="2729" priority="223">
      <formula>$L11="Stiff clay w/o free water"</formula>
    </cfRule>
    <cfRule type="expression" dxfId="2728" priority="225">
      <formula>$L11="API clay"</formula>
    </cfRule>
  </conditionalFormatting>
  <conditionalFormatting sqref="AM11:AN14">
    <cfRule type="expression" dxfId="2727" priority="224">
      <formula>$L11="Kirsch soft clay"</formula>
    </cfRule>
  </conditionalFormatting>
  <conditionalFormatting sqref="AM11:AN14">
    <cfRule type="expression" dxfId="2726" priority="222">
      <formula>$L11="Kirsch stiff clay"</formula>
    </cfRule>
  </conditionalFormatting>
  <conditionalFormatting sqref="AM11:AN14">
    <cfRule type="expression" dxfId="2725" priority="221">
      <formula>$L11="Kirsch sand"</formula>
    </cfRule>
  </conditionalFormatting>
  <conditionalFormatting sqref="AM11:AN14">
    <cfRule type="expression" dxfId="2724" priority="220">
      <formula>$L11="Modified Weak rock"</formula>
    </cfRule>
  </conditionalFormatting>
  <conditionalFormatting sqref="AM11:AN14">
    <cfRule type="expression" dxfId="2723" priority="219">
      <formula>$L11="Reese stiff clay"</formula>
    </cfRule>
  </conditionalFormatting>
  <conditionalFormatting sqref="AM11:AN14">
    <cfRule type="expression" dxfId="2722" priority="218">
      <formula>$L11="PISA clay"</formula>
    </cfRule>
  </conditionalFormatting>
  <conditionalFormatting sqref="AM11:AN14">
    <cfRule type="expression" dxfId="2721" priority="217">
      <formula>$L11="PISA sand"</formula>
    </cfRule>
  </conditionalFormatting>
  <conditionalFormatting sqref="N11:N14 Q11:Q14 S14:T14 W14:Y14">
    <cfRule type="expression" dxfId="2720" priority="216">
      <formula>$L11="API sand"</formula>
    </cfRule>
  </conditionalFormatting>
  <conditionalFormatting sqref="N11:N14">
    <cfRule type="expression" dxfId="2719" priority="215">
      <formula>$M11="API sand"</formula>
    </cfRule>
  </conditionalFormatting>
  <conditionalFormatting sqref="N11:N14">
    <cfRule type="expression" dxfId="2718" priority="214">
      <formula>$M11="API clay"</formula>
    </cfRule>
  </conditionalFormatting>
  <conditionalFormatting sqref="N11:P14">
    <cfRule type="expression" dxfId="2717" priority="211">
      <formula>$L11="Stiff clay w/o free water"</formula>
    </cfRule>
    <cfRule type="expression" dxfId="2716" priority="213">
      <formula>$L11="API clay"</formula>
    </cfRule>
  </conditionalFormatting>
  <conditionalFormatting sqref="N11:P14">
    <cfRule type="expression" dxfId="2715" priority="212">
      <formula>$L11="Kirsch soft clay"</formula>
    </cfRule>
  </conditionalFormatting>
  <conditionalFormatting sqref="N11:P14">
    <cfRule type="expression" dxfId="2714" priority="210">
      <formula>$L11="Kirsch stiff clay"</formula>
    </cfRule>
  </conditionalFormatting>
  <conditionalFormatting sqref="N11:N14 Q11:Q14 S14:T14 W14:Y14">
    <cfRule type="expression" dxfId="2713" priority="209">
      <formula>$L11="Kirsch sand"</formula>
    </cfRule>
  </conditionalFormatting>
  <conditionalFormatting sqref="N11:N14">
    <cfRule type="expression" dxfId="2712" priority="208">
      <formula>$L11="Modified Weak rock"</formula>
    </cfRule>
  </conditionalFormatting>
  <conditionalFormatting sqref="N11:P14">
    <cfRule type="expression" dxfId="2711" priority="207">
      <formula>$L11="Reese stiff clay"</formula>
    </cfRule>
  </conditionalFormatting>
  <conditionalFormatting sqref="N11:P14">
    <cfRule type="expression" dxfId="2710" priority="206">
      <formula>$L11="PISA clay"</formula>
    </cfRule>
  </conditionalFormatting>
  <conditionalFormatting sqref="N11:N14">
    <cfRule type="expression" dxfId="2709" priority="205">
      <formula>$L11="PISA sand"</formula>
    </cfRule>
  </conditionalFormatting>
  <conditionalFormatting sqref="R11:R14 S11:T13 W11:Y13">
    <cfRule type="expression" dxfId="2708" priority="204">
      <formula>$L11="API sand"</formula>
    </cfRule>
  </conditionalFormatting>
  <conditionalFormatting sqref="R11:R14 S11:T13 W11:Y13">
    <cfRule type="expression" dxfId="2707" priority="203">
      <formula>$L11="Kirsch sand"</formula>
    </cfRule>
  </conditionalFormatting>
  <conditionalFormatting sqref="AC11:AI14">
    <cfRule type="expression" dxfId="2706" priority="200">
      <formula>$L11="Stiff clay w/o free water"</formula>
    </cfRule>
    <cfRule type="expression" dxfId="2705" priority="202">
      <formula>$L11="API clay"</formula>
    </cfRule>
  </conditionalFormatting>
  <conditionalFormatting sqref="AC11:AI14">
    <cfRule type="expression" dxfId="2704" priority="201">
      <formula>$L11="Kirsch soft clay"</formula>
    </cfRule>
  </conditionalFormatting>
  <conditionalFormatting sqref="AC11:AI14">
    <cfRule type="expression" dxfId="2703" priority="199">
      <formula>$L11="Kirsch stiff clay"</formula>
    </cfRule>
  </conditionalFormatting>
  <conditionalFormatting sqref="AC11:AI14">
    <cfRule type="expression" dxfId="2702" priority="198">
      <formula>$L11="Reese stiff clay"</formula>
    </cfRule>
  </conditionalFormatting>
  <conditionalFormatting sqref="AC11:AI14">
    <cfRule type="expression" dxfId="2701" priority="197">
      <formula>$L11="PISA clay"</formula>
    </cfRule>
  </conditionalFormatting>
  <conditionalFormatting sqref="AA11:AA14">
    <cfRule type="expression" dxfId="2700" priority="194">
      <formula>$L11="Stiff clay w/o free water"</formula>
    </cfRule>
    <cfRule type="expression" dxfId="2699" priority="196">
      <formula>$L11="API clay"</formula>
    </cfRule>
  </conditionalFormatting>
  <conditionalFormatting sqref="AA11:AA14">
    <cfRule type="expression" dxfId="2698" priority="195">
      <formula>$L11="Kirsch soft clay"</formula>
    </cfRule>
  </conditionalFormatting>
  <conditionalFormatting sqref="AA11:AA14">
    <cfRule type="expression" dxfId="2697" priority="193">
      <formula>$L11="Kirsch stiff clay"</formula>
    </cfRule>
  </conditionalFormatting>
  <conditionalFormatting sqref="AA11:AA14">
    <cfRule type="expression" dxfId="2696" priority="192">
      <formula>$L11="Reese stiff clay"</formula>
    </cfRule>
  </conditionalFormatting>
  <conditionalFormatting sqref="AA11:AA14">
    <cfRule type="expression" dxfId="2695" priority="191">
      <formula>$L11="PISA clay"</formula>
    </cfRule>
  </conditionalFormatting>
  <conditionalFormatting sqref="AM15:AN15">
    <cfRule type="expression" dxfId="2694" priority="190">
      <formula>$L15="API sand"</formula>
    </cfRule>
  </conditionalFormatting>
  <conditionalFormatting sqref="AK15:AL15">
    <cfRule type="expression" dxfId="2693" priority="189">
      <formula>$M15="API sand"</formula>
    </cfRule>
  </conditionalFormatting>
  <conditionalFormatting sqref="AK15:AL15">
    <cfRule type="expression" dxfId="2692" priority="188">
      <formula>$M15="API clay"</formula>
    </cfRule>
  </conditionalFormatting>
  <conditionalFormatting sqref="AM15:AN15">
    <cfRule type="expression" dxfId="2691" priority="185">
      <formula>$L15="Stiff clay w/o free water"</formula>
    </cfRule>
    <cfRule type="expression" dxfId="2690" priority="187">
      <formula>$L15="API clay"</formula>
    </cfRule>
  </conditionalFormatting>
  <conditionalFormatting sqref="AM15:AN15">
    <cfRule type="expression" dxfId="2689" priority="186">
      <formula>$L15="Kirsch soft clay"</formula>
    </cfRule>
  </conditionalFormatting>
  <conditionalFormatting sqref="AM15:AN15">
    <cfRule type="expression" dxfId="2688" priority="184">
      <formula>$L15="Kirsch stiff clay"</formula>
    </cfRule>
  </conditionalFormatting>
  <conditionalFormatting sqref="AM15:AN15">
    <cfRule type="expression" dxfId="2687" priority="183">
      <formula>$L15="Kirsch sand"</formula>
    </cfRule>
  </conditionalFormatting>
  <conditionalFormatting sqref="AM15:AN15">
    <cfRule type="expression" dxfId="2686" priority="182">
      <formula>$L15="Modified Weak rock"</formula>
    </cfRule>
  </conditionalFormatting>
  <conditionalFormatting sqref="AM15:AN15">
    <cfRule type="expression" dxfId="2685" priority="181">
      <formula>$L15="Reese stiff clay"</formula>
    </cfRule>
  </conditionalFormatting>
  <conditionalFormatting sqref="AM15:AN15">
    <cfRule type="expression" dxfId="2684" priority="180">
      <formula>$L15="PISA clay"</formula>
    </cfRule>
  </conditionalFormatting>
  <conditionalFormatting sqref="AM15:AN15">
    <cfRule type="expression" dxfId="2683" priority="179">
      <formula>$L15="PISA sand"</formula>
    </cfRule>
  </conditionalFormatting>
  <conditionalFormatting sqref="N15 Q15 S15:T15 W15 Y15">
    <cfRule type="expression" dxfId="2682" priority="178">
      <formula>$L15="API sand"</formula>
    </cfRule>
  </conditionalFormatting>
  <conditionalFormatting sqref="N15">
    <cfRule type="expression" dxfId="2681" priority="177">
      <formula>$M15="API sand"</formula>
    </cfRule>
  </conditionalFormatting>
  <conditionalFormatting sqref="N15">
    <cfRule type="expression" dxfId="2680" priority="176">
      <formula>$M15="API clay"</formula>
    </cfRule>
  </conditionalFormatting>
  <conditionalFormatting sqref="N15:P15">
    <cfRule type="expression" dxfId="2679" priority="173">
      <formula>$L15="Stiff clay w/o free water"</formula>
    </cfRule>
    <cfRule type="expression" dxfId="2678" priority="175">
      <formula>$L15="API clay"</formula>
    </cfRule>
  </conditionalFormatting>
  <conditionalFormatting sqref="N15:P15">
    <cfRule type="expression" dxfId="2677" priority="174">
      <formula>$L15="Kirsch soft clay"</formula>
    </cfRule>
  </conditionalFormatting>
  <conditionalFormatting sqref="N15:P15">
    <cfRule type="expression" dxfId="2676" priority="172">
      <formula>$L15="Kirsch stiff clay"</formula>
    </cfRule>
  </conditionalFormatting>
  <conditionalFormatting sqref="N15 Q15 S15:T15 W15 Y15">
    <cfRule type="expression" dxfId="2675" priority="171">
      <formula>$L15="Kirsch sand"</formula>
    </cfRule>
  </conditionalFormatting>
  <conditionalFormatting sqref="N15">
    <cfRule type="expression" dxfId="2674" priority="170">
      <formula>$L15="Modified Weak rock"</formula>
    </cfRule>
  </conditionalFormatting>
  <conditionalFormatting sqref="N15:P15">
    <cfRule type="expression" dxfId="2673" priority="169">
      <formula>$L15="Reese stiff clay"</formula>
    </cfRule>
  </conditionalFormatting>
  <conditionalFormatting sqref="N15:P15">
    <cfRule type="expression" dxfId="2672" priority="168">
      <formula>$L15="PISA clay"</formula>
    </cfRule>
  </conditionalFormatting>
  <conditionalFormatting sqref="N15">
    <cfRule type="expression" dxfId="2671" priority="167">
      <formula>$L15="PISA sand"</formula>
    </cfRule>
  </conditionalFormatting>
  <conditionalFormatting sqref="R15">
    <cfRule type="expression" dxfId="2670" priority="166">
      <formula>$L15="API sand"</formula>
    </cfRule>
  </conditionalFormatting>
  <conditionalFormatting sqref="R15">
    <cfRule type="expression" dxfId="2669" priority="165">
      <formula>$L15="Kirsch sand"</formula>
    </cfRule>
  </conditionalFormatting>
  <conditionalFormatting sqref="AD15:AI15">
    <cfRule type="expression" dxfId="2668" priority="162">
      <formula>$L15="Stiff clay w/o free water"</formula>
    </cfRule>
    <cfRule type="expression" dxfId="2667" priority="164">
      <formula>$L15="API clay"</formula>
    </cfRule>
  </conditionalFormatting>
  <conditionalFormatting sqref="AD15:AI15">
    <cfRule type="expression" dxfId="2666" priority="163">
      <formula>$L15="Kirsch soft clay"</formula>
    </cfRule>
  </conditionalFormatting>
  <conditionalFormatting sqref="AD15:AI15">
    <cfRule type="expression" dxfId="2665" priority="161">
      <formula>$L15="Kirsch stiff clay"</formula>
    </cfRule>
  </conditionalFormatting>
  <conditionalFormatting sqref="AD15:AI15">
    <cfRule type="expression" dxfId="2664" priority="160">
      <formula>$L15="Reese stiff clay"</formula>
    </cfRule>
  </conditionalFormatting>
  <conditionalFormatting sqref="AD15:AI15">
    <cfRule type="expression" dxfId="2663" priority="159">
      <formula>$L15="PISA clay"</formula>
    </cfRule>
  </conditionalFormatting>
  <conditionalFormatting sqref="AA15">
    <cfRule type="expression" dxfId="2662" priority="156">
      <formula>$L15="Stiff clay w/o free water"</formula>
    </cfRule>
    <cfRule type="expression" dxfId="2661" priority="158">
      <formula>$L15="API clay"</formula>
    </cfRule>
  </conditionalFormatting>
  <conditionalFormatting sqref="AA15">
    <cfRule type="expression" dxfId="2660" priority="157">
      <formula>$L15="Kirsch soft clay"</formula>
    </cfRule>
  </conditionalFormatting>
  <conditionalFormatting sqref="AA15">
    <cfRule type="expression" dxfId="2659" priority="155">
      <formula>$L15="Kirsch stiff clay"</formula>
    </cfRule>
  </conditionalFormatting>
  <conditionalFormatting sqref="AA15">
    <cfRule type="expression" dxfId="2658" priority="154">
      <formula>$L15="Reese stiff clay"</formula>
    </cfRule>
  </conditionalFormatting>
  <conditionalFormatting sqref="AA15">
    <cfRule type="expression" dxfId="2657" priority="153">
      <formula>$L15="PISA clay"</formula>
    </cfRule>
  </conditionalFormatting>
  <conditionalFormatting sqref="AC15">
    <cfRule type="expression" dxfId="2656" priority="150">
      <formula>$L15="Stiff clay w/o free water"</formula>
    </cfRule>
    <cfRule type="expression" dxfId="2655" priority="152">
      <formula>$L15="API clay"</formula>
    </cfRule>
  </conditionalFormatting>
  <conditionalFormatting sqref="AC15">
    <cfRule type="expression" dxfId="2654" priority="151">
      <formula>$L15="Kirsch soft clay"</formula>
    </cfRule>
  </conditionalFormatting>
  <conditionalFormatting sqref="AC15">
    <cfRule type="expression" dxfId="2653" priority="149">
      <formula>$L15="Kirsch stiff clay"</formula>
    </cfRule>
  </conditionalFormatting>
  <conditionalFormatting sqref="AC15">
    <cfRule type="expression" dxfId="2652" priority="148">
      <formula>$L15="Reese stiff clay"</formula>
    </cfRule>
  </conditionalFormatting>
  <conditionalFormatting sqref="AC15">
    <cfRule type="expression" dxfId="2651" priority="147">
      <formula>$L15="PISA clay"</formula>
    </cfRule>
  </conditionalFormatting>
  <conditionalFormatting sqref="X15">
    <cfRule type="expression" dxfId="2650" priority="146">
      <formula>$L15="API sand"</formula>
    </cfRule>
  </conditionalFormatting>
  <conditionalFormatting sqref="X15">
    <cfRule type="expression" dxfId="2649" priority="145">
      <formula>$L15="Kirsch sand"</formula>
    </cfRule>
  </conditionalFormatting>
  <conditionalFormatting sqref="Z11:Z15">
    <cfRule type="expression" dxfId="2648" priority="144">
      <formula>$L11="API sand"</formula>
    </cfRule>
  </conditionalFormatting>
  <conditionalFormatting sqref="Z11:Z15">
    <cfRule type="expression" dxfId="2647" priority="143">
      <formula>$L11="Kirsch sand"</formula>
    </cfRule>
  </conditionalFormatting>
  <conditionalFormatting sqref="AB11:AB15">
    <cfRule type="expression" dxfId="2646" priority="142">
      <formula>$L11="API sand"</formula>
    </cfRule>
  </conditionalFormatting>
  <conditionalFormatting sqref="AB11:AB15">
    <cfRule type="expression" dxfId="2645" priority="141">
      <formula>$L11="Kirsch sand"</formula>
    </cfRule>
  </conditionalFormatting>
  <conditionalFormatting sqref="AJ11:AJ15">
    <cfRule type="expression" dxfId="2644" priority="140">
      <formula>$L11="API sand"</formula>
    </cfRule>
  </conditionalFormatting>
  <conditionalFormatting sqref="AJ11:AJ15">
    <cfRule type="expression" dxfId="2643" priority="139">
      <formula>$L11="Kirsch sand"</formula>
    </cfRule>
  </conditionalFormatting>
  <conditionalFormatting sqref="AM16:AN16">
    <cfRule type="expression" dxfId="2642" priority="138">
      <formula>$L16="API sand"</formula>
    </cfRule>
  </conditionalFormatting>
  <conditionalFormatting sqref="AK16:AL16">
    <cfRule type="expression" dxfId="2641" priority="137">
      <formula>$M16="API sand"</formula>
    </cfRule>
  </conditionalFormatting>
  <conditionalFormatting sqref="AK16:AL16">
    <cfRule type="expression" dxfId="2640" priority="136">
      <formula>$M16="API clay"</formula>
    </cfRule>
  </conditionalFormatting>
  <conditionalFormatting sqref="AM16:AN16">
    <cfRule type="expression" dxfId="2639" priority="133">
      <formula>$L16="Stiff clay w/o free water"</formula>
    </cfRule>
    <cfRule type="expression" dxfId="2638" priority="135">
      <formula>$L16="API clay"</formula>
    </cfRule>
  </conditionalFormatting>
  <conditionalFormatting sqref="AM16:AN16">
    <cfRule type="expression" dxfId="2637" priority="134">
      <formula>$L16="Kirsch soft clay"</formula>
    </cfRule>
  </conditionalFormatting>
  <conditionalFormatting sqref="AM16:AN16">
    <cfRule type="expression" dxfId="2636" priority="132">
      <formula>$L16="Kirsch stiff clay"</formula>
    </cfRule>
  </conditionalFormatting>
  <conditionalFormatting sqref="AM16:AN16">
    <cfRule type="expression" dxfId="2635" priority="131">
      <formula>$L16="Kirsch sand"</formula>
    </cfRule>
  </conditionalFormatting>
  <conditionalFormatting sqref="AM16:AN16">
    <cfRule type="expression" dxfId="2634" priority="130">
      <formula>$L16="Modified Weak rock"</formula>
    </cfRule>
  </conditionalFormatting>
  <conditionalFormatting sqref="AM16:AN16">
    <cfRule type="expression" dxfId="2633" priority="129">
      <formula>$L16="Reese stiff clay"</formula>
    </cfRule>
  </conditionalFormatting>
  <conditionalFormatting sqref="AM16:AN16">
    <cfRule type="expression" dxfId="2632" priority="128">
      <formula>$L16="PISA clay"</formula>
    </cfRule>
  </conditionalFormatting>
  <conditionalFormatting sqref="AM16:AN16">
    <cfRule type="expression" dxfId="2631" priority="127">
      <formula>$L16="PISA sand"</formula>
    </cfRule>
  </conditionalFormatting>
  <conditionalFormatting sqref="N16 Q16 S16:T16 W16:Y16">
    <cfRule type="expression" dxfId="2630" priority="126">
      <formula>$L16="API sand"</formula>
    </cfRule>
  </conditionalFormatting>
  <conditionalFormatting sqref="N16">
    <cfRule type="expression" dxfId="2629" priority="125">
      <formula>$M16="API sand"</formula>
    </cfRule>
  </conditionalFormatting>
  <conditionalFormatting sqref="N16">
    <cfRule type="expression" dxfId="2628" priority="124">
      <formula>$M16="API clay"</formula>
    </cfRule>
  </conditionalFormatting>
  <conditionalFormatting sqref="N16:P16">
    <cfRule type="expression" dxfId="2627" priority="121">
      <formula>$L16="Stiff clay w/o free water"</formula>
    </cfRule>
    <cfRule type="expression" dxfId="2626" priority="123">
      <formula>$L16="API clay"</formula>
    </cfRule>
  </conditionalFormatting>
  <conditionalFormatting sqref="N16:P16">
    <cfRule type="expression" dxfId="2625" priority="122">
      <formula>$L16="Kirsch soft clay"</formula>
    </cfRule>
  </conditionalFormatting>
  <conditionalFormatting sqref="N16:P16">
    <cfRule type="expression" dxfId="2624" priority="120">
      <formula>$L16="Kirsch stiff clay"</formula>
    </cfRule>
  </conditionalFormatting>
  <conditionalFormatting sqref="N16 Q16 S16:T16 W16:Y16">
    <cfRule type="expression" dxfId="2623" priority="119">
      <formula>$L16="Kirsch sand"</formula>
    </cfRule>
  </conditionalFormatting>
  <conditionalFormatting sqref="N16">
    <cfRule type="expression" dxfId="2622" priority="118">
      <formula>$L16="Modified Weak rock"</formula>
    </cfRule>
  </conditionalFormatting>
  <conditionalFormatting sqref="N16:P16">
    <cfRule type="expression" dxfId="2621" priority="117">
      <formula>$L16="Reese stiff clay"</formula>
    </cfRule>
  </conditionalFormatting>
  <conditionalFormatting sqref="N16:P16">
    <cfRule type="expression" dxfId="2620" priority="116">
      <formula>$L16="PISA clay"</formula>
    </cfRule>
  </conditionalFormatting>
  <conditionalFormatting sqref="N16">
    <cfRule type="expression" dxfId="2619" priority="115">
      <formula>$L16="PISA sand"</formula>
    </cfRule>
  </conditionalFormatting>
  <conditionalFormatting sqref="R16">
    <cfRule type="expression" dxfId="2618" priority="114">
      <formula>$L16="API sand"</formula>
    </cfRule>
  </conditionalFormatting>
  <conditionalFormatting sqref="R16">
    <cfRule type="expression" dxfId="2617" priority="113">
      <formula>$L16="Kirsch sand"</formula>
    </cfRule>
  </conditionalFormatting>
  <conditionalFormatting sqref="AC16:AI16">
    <cfRule type="expression" dxfId="2616" priority="110">
      <formula>$L16="Stiff clay w/o free water"</formula>
    </cfRule>
    <cfRule type="expression" dxfId="2615" priority="112">
      <formula>$L16="API clay"</formula>
    </cfRule>
  </conditionalFormatting>
  <conditionalFormatting sqref="AC16:AI16">
    <cfRule type="expression" dxfId="2614" priority="111">
      <formula>$L16="Kirsch soft clay"</formula>
    </cfRule>
  </conditionalFormatting>
  <conditionalFormatting sqref="AC16:AI16">
    <cfRule type="expression" dxfId="2613" priority="109">
      <formula>$L16="Kirsch stiff clay"</formula>
    </cfRule>
  </conditionalFormatting>
  <conditionalFormatting sqref="AC16:AI16">
    <cfRule type="expression" dxfId="2612" priority="108">
      <formula>$L16="Reese stiff clay"</formula>
    </cfRule>
  </conditionalFormatting>
  <conditionalFormatting sqref="AC16:AI16">
    <cfRule type="expression" dxfId="2611" priority="107">
      <formula>$L16="PISA clay"</formula>
    </cfRule>
  </conditionalFormatting>
  <conditionalFormatting sqref="AA16">
    <cfRule type="expression" dxfId="2610" priority="104">
      <formula>$L16="Stiff clay w/o free water"</formula>
    </cfRule>
    <cfRule type="expression" dxfId="2609" priority="106">
      <formula>$L16="API clay"</formula>
    </cfRule>
  </conditionalFormatting>
  <conditionalFormatting sqref="AA16">
    <cfRule type="expression" dxfId="2608" priority="105">
      <formula>$L16="Kirsch soft clay"</formula>
    </cfRule>
  </conditionalFormatting>
  <conditionalFormatting sqref="AA16">
    <cfRule type="expression" dxfId="2607" priority="103">
      <formula>$L16="Kirsch stiff clay"</formula>
    </cfRule>
  </conditionalFormatting>
  <conditionalFormatting sqref="AA16">
    <cfRule type="expression" dxfId="2606" priority="102">
      <formula>$L16="Reese stiff clay"</formula>
    </cfRule>
  </conditionalFormatting>
  <conditionalFormatting sqref="AA16">
    <cfRule type="expression" dxfId="2605" priority="101">
      <formula>$L16="PISA clay"</formula>
    </cfRule>
  </conditionalFormatting>
  <conditionalFormatting sqref="AM17:AN17">
    <cfRule type="expression" dxfId="2604" priority="100">
      <formula>$L17="API sand"</formula>
    </cfRule>
  </conditionalFormatting>
  <conditionalFormatting sqref="AK17:AL17">
    <cfRule type="expression" dxfId="2603" priority="99">
      <formula>$M17="API sand"</formula>
    </cfRule>
  </conditionalFormatting>
  <conditionalFormatting sqref="AK17:AL17">
    <cfRule type="expression" dxfId="2602" priority="98">
      <formula>$M17="API clay"</formula>
    </cfRule>
  </conditionalFormatting>
  <conditionalFormatting sqref="AM17:AN17">
    <cfRule type="expression" dxfId="2601" priority="95">
      <formula>$L17="Stiff clay w/o free water"</formula>
    </cfRule>
    <cfRule type="expression" dxfId="2600" priority="97">
      <formula>$L17="API clay"</formula>
    </cfRule>
  </conditionalFormatting>
  <conditionalFormatting sqref="AM17:AN17">
    <cfRule type="expression" dxfId="2599" priority="96">
      <formula>$L17="Kirsch soft clay"</formula>
    </cfRule>
  </conditionalFormatting>
  <conditionalFormatting sqref="AM17:AN17">
    <cfRule type="expression" dxfId="2598" priority="94">
      <formula>$L17="Kirsch stiff clay"</formula>
    </cfRule>
  </conditionalFormatting>
  <conditionalFormatting sqref="AM17:AN17">
    <cfRule type="expression" dxfId="2597" priority="93">
      <formula>$L17="Kirsch sand"</formula>
    </cfRule>
  </conditionalFormatting>
  <conditionalFormatting sqref="AM17:AN17">
    <cfRule type="expression" dxfId="2596" priority="92">
      <formula>$L17="Modified Weak rock"</formula>
    </cfRule>
  </conditionalFormatting>
  <conditionalFormatting sqref="AM17:AN17">
    <cfRule type="expression" dxfId="2595" priority="91">
      <formula>$L17="Reese stiff clay"</formula>
    </cfRule>
  </conditionalFormatting>
  <conditionalFormatting sqref="AM17:AN17">
    <cfRule type="expression" dxfId="2594" priority="90">
      <formula>$L17="PISA clay"</formula>
    </cfRule>
  </conditionalFormatting>
  <conditionalFormatting sqref="AM17:AN17">
    <cfRule type="expression" dxfId="2593" priority="89">
      <formula>$L17="PISA sand"</formula>
    </cfRule>
  </conditionalFormatting>
  <conditionalFormatting sqref="N17 Q17 S17:T17 W17 Y17">
    <cfRule type="expression" dxfId="2592" priority="88">
      <formula>$L17="API sand"</formula>
    </cfRule>
  </conditionalFormatting>
  <conditionalFormatting sqref="N17">
    <cfRule type="expression" dxfId="2591" priority="87">
      <formula>$M17="API sand"</formula>
    </cfRule>
  </conditionalFormatting>
  <conditionalFormatting sqref="N17">
    <cfRule type="expression" dxfId="2590" priority="86">
      <formula>$M17="API clay"</formula>
    </cfRule>
  </conditionalFormatting>
  <conditionalFormatting sqref="N17:P17">
    <cfRule type="expression" dxfId="2589" priority="83">
      <formula>$L17="Stiff clay w/o free water"</formula>
    </cfRule>
    <cfRule type="expression" dxfId="2588" priority="85">
      <formula>$L17="API clay"</formula>
    </cfRule>
  </conditionalFormatting>
  <conditionalFormatting sqref="N17:P17">
    <cfRule type="expression" dxfId="2587" priority="84">
      <formula>$L17="Kirsch soft clay"</formula>
    </cfRule>
  </conditionalFormatting>
  <conditionalFormatting sqref="N17:P17">
    <cfRule type="expression" dxfId="2586" priority="82">
      <formula>$L17="Kirsch stiff clay"</formula>
    </cfRule>
  </conditionalFormatting>
  <conditionalFormatting sqref="N17 Q17 S17:T17 W17 Y17">
    <cfRule type="expression" dxfId="2585" priority="81">
      <formula>$L17="Kirsch sand"</formula>
    </cfRule>
  </conditionalFormatting>
  <conditionalFormatting sqref="N17">
    <cfRule type="expression" dxfId="2584" priority="80">
      <formula>$L17="Modified Weak rock"</formula>
    </cfRule>
  </conditionalFormatting>
  <conditionalFormatting sqref="N17:P17">
    <cfRule type="expression" dxfId="2583" priority="79">
      <formula>$L17="Reese stiff clay"</formula>
    </cfRule>
  </conditionalFormatting>
  <conditionalFormatting sqref="N17:P17">
    <cfRule type="expression" dxfId="2582" priority="78">
      <formula>$L17="PISA clay"</formula>
    </cfRule>
  </conditionalFormatting>
  <conditionalFormatting sqref="N17">
    <cfRule type="expression" dxfId="2581" priority="77">
      <formula>$L17="PISA sand"</formula>
    </cfRule>
  </conditionalFormatting>
  <conditionalFormatting sqref="R17">
    <cfRule type="expression" dxfId="2580" priority="76">
      <formula>$L17="API sand"</formula>
    </cfRule>
  </conditionalFormatting>
  <conditionalFormatting sqref="R17">
    <cfRule type="expression" dxfId="2579" priority="75">
      <formula>$L17="Kirsch sand"</formula>
    </cfRule>
  </conditionalFormatting>
  <conditionalFormatting sqref="AD17:AI17">
    <cfRule type="expression" dxfId="2578" priority="72">
      <formula>$L17="Stiff clay w/o free water"</formula>
    </cfRule>
    <cfRule type="expression" dxfId="2577" priority="74">
      <formula>$L17="API clay"</formula>
    </cfRule>
  </conditionalFormatting>
  <conditionalFormatting sqref="AD17:AI17">
    <cfRule type="expression" dxfId="2576" priority="73">
      <formula>$L17="Kirsch soft clay"</formula>
    </cfRule>
  </conditionalFormatting>
  <conditionalFormatting sqref="AD17:AI17">
    <cfRule type="expression" dxfId="2575" priority="71">
      <formula>$L17="Kirsch stiff clay"</formula>
    </cfRule>
  </conditionalFormatting>
  <conditionalFormatting sqref="AD17:AI17">
    <cfRule type="expression" dxfId="2574" priority="70">
      <formula>$L17="Reese stiff clay"</formula>
    </cfRule>
  </conditionalFormatting>
  <conditionalFormatting sqref="AD17:AI17">
    <cfRule type="expression" dxfId="2573" priority="69">
      <formula>$L17="PISA clay"</formula>
    </cfRule>
  </conditionalFormatting>
  <conditionalFormatting sqref="AA17">
    <cfRule type="expression" dxfId="2572" priority="66">
      <formula>$L17="Stiff clay w/o free water"</formula>
    </cfRule>
    <cfRule type="expression" dxfId="2571" priority="68">
      <formula>$L17="API clay"</formula>
    </cfRule>
  </conditionalFormatting>
  <conditionalFormatting sqref="AA17">
    <cfRule type="expression" dxfId="2570" priority="67">
      <formula>$L17="Kirsch soft clay"</formula>
    </cfRule>
  </conditionalFormatting>
  <conditionalFormatting sqref="AA17">
    <cfRule type="expression" dxfId="2569" priority="65">
      <formula>$L17="Kirsch stiff clay"</formula>
    </cfRule>
  </conditionalFormatting>
  <conditionalFormatting sqref="AA17">
    <cfRule type="expression" dxfId="2568" priority="64">
      <formula>$L17="Reese stiff clay"</formula>
    </cfRule>
  </conditionalFormatting>
  <conditionalFormatting sqref="AA17">
    <cfRule type="expression" dxfId="2567" priority="63">
      <formula>$L17="PISA clay"</formula>
    </cfRule>
  </conditionalFormatting>
  <conditionalFormatting sqref="AC17">
    <cfRule type="expression" dxfId="2566" priority="60">
      <formula>$L17="Stiff clay w/o free water"</formula>
    </cfRule>
    <cfRule type="expression" dxfId="2565" priority="62">
      <formula>$L17="API clay"</formula>
    </cfRule>
  </conditionalFormatting>
  <conditionalFormatting sqref="AC17">
    <cfRule type="expression" dxfId="2564" priority="61">
      <formula>$L17="Kirsch soft clay"</formula>
    </cfRule>
  </conditionalFormatting>
  <conditionalFormatting sqref="AC17">
    <cfRule type="expression" dxfId="2563" priority="59">
      <formula>$L17="Kirsch stiff clay"</formula>
    </cfRule>
  </conditionalFormatting>
  <conditionalFormatting sqref="AC17">
    <cfRule type="expression" dxfId="2562" priority="58">
      <formula>$L17="Reese stiff clay"</formula>
    </cfRule>
  </conditionalFormatting>
  <conditionalFormatting sqref="AC17">
    <cfRule type="expression" dxfId="2561" priority="57">
      <formula>$L17="PISA clay"</formula>
    </cfRule>
  </conditionalFormatting>
  <conditionalFormatting sqref="X17">
    <cfRule type="expression" dxfId="2560" priority="56">
      <formula>$L17="API sand"</formula>
    </cfRule>
  </conditionalFormatting>
  <conditionalFormatting sqref="X17">
    <cfRule type="expression" dxfId="2559" priority="55">
      <formula>$L17="Kirsch sand"</formula>
    </cfRule>
  </conditionalFormatting>
  <conditionalFormatting sqref="Z16:Z17">
    <cfRule type="expression" dxfId="2558" priority="54">
      <formula>$L16="API sand"</formula>
    </cfRule>
  </conditionalFormatting>
  <conditionalFormatting sqref="Z16:Z17">
    <cfRule type="expression" dxfId="2557" priority="53">
      <formula>$L16="Kirsch sand"</formula>
    </cfRule>
  </conditionalFormatting>
  <conditionalFormatting sqref="AB16:AB17">
    <cfRule type="expression" dxfId="2556" priority="52">
      <formula>$L16="API sand"</formula>
    </cfRule>
  </conditionalFormatting>
  <conditionalFormatting sqref="AB16:AB17">
    <cfRule type="expression" dxfId="2555" priority="51">
      <formula>$L16="Kirsch sand"</formula>
    </cfRule>
  </conditionalFormatting>
  <conditionalFormatting sqref="AJ16:AJ17">
    <cfRule type="expression" dxfId="2554" priority="50">
      <formula>$L16="API sand"</formula>
    </cfRule>
  </conditionalFormatting>
  <conditionalFormatting sqref="AJ16:AJ17">
    <cfRule type="expression" dxfId="2553" priority="49">
      <formula>$L16="Kirsch sand"</formula>
    </cfRule>
  </conditionalFormatting>
  <conditionalFormatting sqref="U6:V9">
    <cfRule type="expression" dxfId="2552" priority="46">
      <formula>$L6="Stiff clay w/o free water"</formula>
    </cfRule>
    <cfRule type="expression" dxfId="2551" priority="48">
      <formula>$L6="API clay"</formula>
    </cfRule>
  </conditionalFormatting>
  <conditionalFormatting sqref="U6:V9">
    <cfRule type="expression" dxfId="2550" priority="47">
      <formula>$L6="Kirsch soft clay"</formula>
    </cfRule>
  </conditionalFormatting>
  <conditionalFormatting sqref="U6:V9">
    <cfRule type="expression" dxfId="2549" priority="45">
      <formula>$L6="Kirsch stiff clay"</formula>
    </cfRule>
  </conditionalFormatting>
  <conditionalFormatting sqref="U6:V9">
    <cfRule type="expression" dxfId="2548" priority="44">
      <formula>$L6="Reese stiff clay"</formula>
    </cfRule>
  </conditionalFormatting>
  <conditionalFormatting sqref="U6:V9">
    <cfRule type="expression" dxfId="2547" priority="43">
      <formula>$L6="PISA clay"</formula>
    </cfRule>
  </conditionalFormatting>
  <conditionalFormatting sqref="U10:V10">
    <cfRule type="expression" dxfId="2546" priority="40">
      <formula>$L10="Stiff clay w/o free water"</formula>
    </cfRule>
    <cfRule type="expression" dxfId="2545" priority="42">
      <formula>$L10="API clay"</formula>
    </cfRule>
  </conditionalFormatting>
  <conditionalFormatting sqref="U10:V10">
    <cfRule type="expression" dxfId="2544" priority="41">
      <formula>$L10="Kirsch soft clay"</formula>
    </cfRule>
  </conditionalFormatting>
  <conditionalFormatting sqref="U10:V10">
    <cfRule type="expression" dxfId="2543" priority="39">
      <formula>$L10="Kirsch stiff clay"</formula>
    </cfRule>
  </conditionalFormatting>
  <conditionalFormatting sqref="U10:V10">
    <cfRule type="expression" dxfId="2542" priority="38">
      <formula>$L10="Reese stiff clay"</formula>
    </cfRule>
  </conditionalFormatting>
  <conditionalFormatting sqref="U10:V10">
    <cfRule type="expression" dxfId="2541" priority="37">
      <formula>$L10="PISA clay"</formula>
    </cfRule>
  </conditionalFormatting>
  <conditionalFormatting sqref="U11:V14">
    <cfRule type="expression" dxfId="2540" priority="34">
      <formula>$L11="Stiff clay w/o free water"</formula>
    </cfRule>
    <cfRule type="expression" dxfId="2539" priority="36">
      <formula>$L11="API clay"</formula>
    </cfRule>
  </conditionalFormatting>
  <conditionalFormatting sqref="U11:V14">
    <cfRule type="expression" dxfId="2538" priority="35">
      <formula>$L11="Kirsch soft clay"</formula>
    </cfRule>
  </conditionalFormatting>
  <conditionalFormatting sqref="U11:V14">
    <cfRule type="expression" dxfId="2537" priority="33">
      <formula>$L11="Kirsch stiff clay"</formula>
    </cfRule>
  </conditionalFormatting>
  <conditionalFormatting sqref="U11:V14">
    <cfRule type="expression" dxfId="2536" priority="32">
      <formula>$L11="Reese stiff clay"</formula>
    </cfRule>
  </conditionalFormatting>
  <conditionalFormatting sqref="U11:V14">
    <cfRule type="expression" dxfId="2535" priority="31">
      <formula>$L11="PISA clay"</formula>
    </cfRule>
  </conditionalFormatting>
  <conditionalFormatting sqref="U15:V15">
    <cfRule type="expression" dxfId="2534" priority="28">
      <formula>$L15="Stiff clay w/o free water"</formula>
    </cfRule>
    <cfRule type="expression" dxfId="2533" priority="30">
      <formula>$L15="API clay"</formula>
    </cfRule>
  </conditionalFormatting>
  <conditionalFormatting sqref="U15:V15">
    <cfRule type="expression" dxfId="2532" priority="29">
      <formula>$L15="Kirsch soft clay"</formula>
    </cfRule>
  </conditionalFormatting>
  <conditionalFormatting sqref="U15:V15">
    <cfRule type="expression" dxfId="2531" priority="27">
      <formula>$L15="Kirsch stiff clay"</formula>
    </cfRule>
  </conditionalFormatting>
  <conditionalFormatting sqref="U15:V15">
    <cfRule type="expression" dxfId="2530" priority="26">
      <formula>$L15="Reese stiff clay"</formula>
    </cfRule>
  </conditionalFormatting>
  <conditionalFormatting sqref="U15:V15">
    <cfRule type="expression" dxfId="2529" priority="25">
      <formula>$L15="PISA clay"</formula>
    </cfRule>
  </conditionalFormatting>
  <conditionalFormatting sqref="U16:V16">
    <cfRule type="expression" dxfId="2528" priority="22">
      <formula>$L16="Stiff clay w/o free water"</formula>
    </cfRule>
    <cfRule type="expression" dxfId="2527" priority="24">
      <formula>$L16="API clay"</formula>
    </cfRule>
  </conditionalFormatting>
  <conditionalFormatting sqref="U16:V16">
    <cfRule type="expression" dxfId="2526" priority="23">
      <formula>$L16="Kirsch soft clay"</formula>
    </cfRule>
  </conditionalFormatting>
  <conditionalFormatting sqref="U16:V16">
    <cfRule type="expression" dxfId="2525" priority="21">
      <formula>$L16="Kirsch stiff clay"</formula>
    </cfRule>
  </conditionalFormatting>
  <conditionalFormatting sqref="U16:V16">
    <cfRule type="expression" dxfId="2524" priority="20">
      <formula>$L16="Reese stiff clay"</formula>
    </cfRule>
  </conditionalFormatting>
  <conditionalFormatting sqref="U16:V16">
    <cfRule type="expression" dxfId="2523" priority="19">
      <formula>$L16="PISA clay"</formula>
    </cfRule>
  </conditionalFormatting>
  <conditionalFormatting sqref="U17:V17">
    <cfRule type="expression" dxfId="2522" priority="16">
      <formula>$L17="Stiff clay w/o free water"</formula>
    </cfRule>
    <cfRule type="expression" dxfId="2521" priority="18">
      <formula>$L17="API clay"</formula>
    </cfRule>
  </conditionalFormatting>
  <conditionalFormatting sqref="U17:V17">
    <cfRule type="expression" dxfId="2520" priority="17">
      <formula>$L17="Kirsch soft clay"</formula>
    </cfRule>
  </conditionalFormatting>
  <conditionalFormatting sqref="U17:V17">
    <cfRule type="expression" dxfId="2519" priority="15">
      <formula>$L17="Kirsch stiff clay"</formula>
    </cfRule>
  </conditionalFormatting>
  <conditionalFormatting sqref="U17:V17">
    <cfRule type="expression" dxfId="2518" priority="14">
      <formula>$L17="Reese stiff clay"</formula>
    </cfRule>
  </conditionalFormatting>
  <conditionalFormatting sqref="U17:V17">
    <cfRule type="expression" dxfId="2517" priority="13">
      <formula>$L17="PISA clay"</formula>
    </cfRule>
  </conditionalFormatting>
  <conditionalFormatting sqref="AO6:AO9">
    <cfRule type="expression" dxfId="2516" priority="12">
      <formula>$L6="API sand"</formula>
    </cfRule>
  </conditionalFormatting>
  <conditionalFormatting sqref="AO6:AO9">
    <cfRule type="expression" dxfId="2515" priority="11">
      <formula>$L6="Kirsch sand"</formula>
    </cfRule>
  </conditionalFormatting>
  <conditionalFormatting sqref="AO10">
    <cfRule type="expression" dxfId="2514" priority="10">
      <formula>$L10="API sand"</formula>
    </cfRule>
  </conditionalFormatting>
  <conditionalFormatting sqref="AO10">
    <cfRule type="expression" dxfId="2513" priority="9">
      <formula>$L10="Kirsch sand"</formula>
    </cfRule>
  </conditionalFormatting>
  <conditionalFormatting sqref="AO11:AO14">
    <cfRule type="expression" dxfId="2512" priority="8">
      <formula>$L11="API sand"</formula>
    </cfRule>
  </conditionalFormatting>
  <conditionalFormatting sqref="AO11:AO14">
    <cfRule type="expression" dxfId="2511" priority="7">
      <formula>$L11="Kirsch sand"</formula>
    </cfRule>
  </conditionalFormatting>
  <conditionalFormatting sqref="AO15">
    <cfRule type="expression" dxfId="2510" priority="6">
      <formula>$L15="API sand"</formula>
    </cfRule>
  </conditionalFormatting>
  <conditionalFormatting sqref="AO15">
    <cfRule type="expression" dxfId="2509" priority="5">
      <formula>$L15="Kirsch sand"</formula>
    </cfRule>
  </conditionalFormatting>
  <conditionalFormatting sqref="AO16">
    <cfRule type="expression" dxfId="2508" priority="4">
      <formula>$L16="API sand"</formula>
    </cfRule>
  </conditionalFormatting>
  <conditionalFormatting sqref="AO16">
    <cfRule type="expression" dxfId="2507" priority="3">
      <formula>$L16="Kirsch sand"</formula>
    </cfRule>
  </conditionalFormatting>
  <conditionalFormatting sqref="AO17">
    <cfRule type="expression" dxfId="2506" priority="2">
      <formula>$L17="API sand"</formula>
    </cfRule>
  </conditionalFormatting>
  <conditionalFormatting sqref="AO17">
    <cfRule type="expression" dxfId="2505" priority="1">
      <formula>$L17="Kirsch sand"</formula>
    </cfRule>
  </conditionalFormatting>
  <dataValidations count="3">
    <dataValidation type="list" showInputMessage="1" showErrorMessage="1" sqref="M18:M36" xr:uid="{649EE2E5-C9F1-4D18-9E68-41CC14B1B039}">
      <formula1>"',API sand,API clay"</formula1>
    </dataValidation>
    <dataValidation type="list" showInputMessage="1" showErrorMessage="1" sqref="M6:M17" xr:uid="{02629A85-7F21-4517-9DCC-C8F88AB297E6}">
      <formula1>"Zero soil,API sand,API clay"</formula1>
    </dataValidation>
    <dataValidation type="list" showInputMessage="1" showErrorMessage="1" sqref="L6:L255" xr:uid="{BD649D29-B497-4163-8A4D-B30104582704}">
      <formula1>"Zero soil,API sand,Kirsch sand,Kallehave sand,PISA sand, PISA clay, API clay,Stiff clay w/o free water,Reese stiff clay,Kirsch soft clay,Kirsch stiff clay,Modified Weak rock"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7C54-C706-4FC1-B0D7-AA0C5EA3E432}">
  <dimension ref="A1:AO255"/>
  <sheetViews>
    <sheetView zoomScaleNormal="100" workbookViewId="0">
      <selection activeCell="E29" sqref="E29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L0GW01_ULS_BE_ver3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5"/>
      <c r="R3" s="86"/>
      <c r="S3" s="86"/>
      <c r="T3" s="75"/>
      <c r="U3" s="86"/>
      <c r="V3" s="86"/>
      <c r="W3" s="75"/>
      <c r="X3" s="71" t="s">
        <v>106</v>
      </c>
      <c r="Y3" s="75"/>
      <c r="Z3" s="75"/>
      <c r="AA3" s="75"/>
      <c r="AB3" s="75"/>
      <c r="AC3" s="71" t="s">
        <v>107</v>
      </c>
      <c r="AD3" s="39"/>
      <c r="AE3" s="39"/>
      <c r="AF3" s="39"/>
      <c r="AG3" s="39"/>
      <c r="AH3" s="39"/>
      <c r="AI3" s="39"/>
      <c r="AJ3" s="75"/>
      <c r="AK3" s="75"/>
      <c r="AL3" s="75"/>
      <c r="AM3" s="75"/>
      <c r="AN3" s="75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14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80.999999999999972</v>
      </c>
      <c r="AA6" s="53">
        <v>1</v>
      </c>
      <c r="AB6" s="50">
        <f t="shared" ref="AB6:AB17" si="1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2938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>Q8-5</f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95.999999999999972</v>
      </c>
      <c r="AA8" s="53">
        <v>1</v>
      </c>
      <c r="AB8" s="50">
        <f t="shared" si="1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33</v>
      </c>
      <c r="C9" s="45" t="s">
        <v>28</v>
      </c>
      <c r="D9" s="33">
        <v>33</v>
      </c>
      <c r="F9" s="33" t="s">
        <v>96</v>
      </c>
      <c r="G9" s="58">
        <v>-123420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33</v>
      </c>
      <c r="C10" s="45" t="s">
        <v>28</v>
      </c>
      <c r="D10" s="56">
        <v>60</v>
      </c>
      <c r="F10" s="33" t="s">
        <v>51</v>
      </c>
      <c r="G10" s="60">
        <v>10908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13445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ref="R14:R17" si="5">Q14-5</f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103.59999999999997</v>
      </c>
      <c r="AA14" s="53">
        <v>1</v>
      </c>
      <c r="AB14" s="50">
        <f t="shared" si="1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5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107.39999999999996</v>
      </c>
      <c r="AA15" s="53">
        <v>1</v>
      </c>
      <c r="AB15" s="50">
        <f t="shared" si="1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5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103.59999999999997</v>
      </c>
      <c r="AA16" s="53">
        <v>1</v>
      </c>
      <c r="AB16" s="50">
        <f t="shared" si="1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5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7.6999999999999999E-2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0.82500000000000018</v>
      </c>
      <c r="C21" s="68">
        <v>7.6999999999999999E-2</v>
      </c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3.8250000000000002</v>
      </c>
      <c r="C22" s="68">
        <v>0.08</v>
      </c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6.8250000000000002</v>
      </c>
      <c r="C23" s="68">
        <v>8.6999999999999994E-2</v>
      </c>
      <c r="D23" s="35"/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</v>
      </c>
      <c r="C24" s="68">
        <v>0.09</v>
      </c>
      <c r="D24" s="35"/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</v>
      </c>
      <c r="C25" s="68">
        <v>0.09</v>
      </c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14</v>
      </c>
      <c r="C26" s="68">
        <v>0.09</v>
      </c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16</v>
      </c>
      <c r="C27" s="68">
        <v>7.6999999999999999E-2</v>
      </c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19</v>
      </c>
      <c r="C28" s="68">
        <v>7.0000000000000007E-2</v>
      </c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22</v>
      </c>
      <c r="C29" s="68">
        <v>5.7000000000000002E-2</v>
      </c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25</v>
      </c>
      <c r="C30" s="68">
        <v>4.7E-2</v>
      </c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28</v>
      </c>
      <c r="C31" s="68">
        <v>4.7E-2</v>
      </c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>
        <v>13</v>
      </c>
      <c r="B32" s="67">
        <v>31</v>
      </c>
      <c r="C32" s="68">
        <v>4.7E-2</v>
      </c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>
        <v>14</v>
      </c>
      <c r="B33" s="67">
        <v>34</v>
      </c>
      <c r="C33" s="68">
        <v>6.2E-2</v>
      </c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2504" priority="332">
      <formula>$L6="API sand"</formula>
    </cfRule>
  </conditionalFormatting>
  <conditionalFormatting sqref="AK6:AL9 R18:S20 R29:S36 S21:S28 AD21:AD28 AB18:AB35">
    <cfRule type="expression" dxfId="2503" priority="331">
      <formula>$M6="API sand"</formula>
    </cfRule>
  </conditionalFormatting>
  <conditionalFormatting sqref="AK6:AL9 R18:T20 R29:T36 S21:T28 AD21:AD28 AB18:AB35">
    <cfRule type="expression" dxfId="2502" priority="330">
      <formula>$M6="API clay"</formula>
    </cfRule>
  </conditionalFormatting>
  <conditionalFormatting sqref="AM6:AN9 U18:W36">
    <cfRule type="expression" dxfId="2501" priority="327">
      <formula>$L6="Stiff clay w/o free water"</formula>
    </cfRule>
    <cfRule type="expression" dxfId="2500" priority="329">
      <formula>$L6="API clay"</formula>
    </cfRule>
  </conditionalFormatting>
  <conditionalFormatting sqref="AM6:AN9 U18:Y36">
    <cfRule type="expression" dxfId="2499" priority="328">
      <formula>$L6="Kirsch soft clay"</formula>
    </cfRule>
  </conditionalFormatting>
  <conditionalFormatting sqref="AM6:AN9 U18:Y36">
    <cfRule type="expression" dxfId="2498" priority="326">
      <formula>$L6="Kirsch stiff clay"</formula>
    </cfRule>
  </conditionalFormatting>
  <conditionalFormatting sqref="AM6:AN9">
    <cfRule type="expression" dxfId="2497" priority="325">
      <formula>$L6="Kirsch sand"</formula>
    </cfRule>
  </conditionalFormatting>
  <conditionalFormatting sqref="AM6:AN9 AC18:AI18 AC19:AD19 AI19">
    <cfRule type="expression" dxfId="2496" priority="324">
      <formula>$L6="Modified Weak rock"</formula>
    </cfRule>
  </conditionalFormatting>
  <conditionalFormatting sqref="AM6:AN9 U18:V36">
    <cfRule type="expression" dxfId="2495" priority="323">
      <formula>$L6="Reese stiff clay"</formula>
    </cfRule>
  </conditionalFormatting>
  <conditionalFormatting sqref="N18:N36 Q18:Q36 AM18:AN36">
    <cfRule type="expression" dxfId="2494" priority="322">
      <formula>$L18="API sand"</formula>
    </cfRule>
  </conditionalFormatting>
  <conditionalFormatting sqref="N18:N36 Z18:Z36 AB36 AJ18:AL36">
    <cfRule type="expression" dxfId="2493" priority="321">
      <formula>$M18="API sand"</formula>
    </cfRule>
  </conditionalFormatting>
  <conditionalFormatting sqref="Z36:AB36 AK18:AL36 N18:N36 Z18:AA35">
    <cfRule type="expression" dxfId="2492" priority="320">
      <formula>$M18="API clay"</formula>
    </cfRule>
  </conditionalFormatting>
  <conditionalFormatting sqref="N18:P18 AM18:AN36 N29:P36 N19:N28 P19:P28">
    <cfRule type="expression" dxfId="2491" priority="317">
      <formula>$L18="Stiff clay w/o free water"</formula>
    </cfRule>
    <cfRule type="expression" dxfId="2490" priority="319">
      <formula>$L18="API clay"</formula>
    </cfRule>
  </conditionalFormatting>
  <conditionalFormatting sqref="N18:P18 AM18:AN36 N29:P36 N19:N28 P19:P28">
    <cfRule type="expression" dxfId="2489" priority="318">
      <formula>$L18="Kirsch soft clay"</formula>
    </cfRule>
  </conditionalFormatting>
  <conditionalFormatting sqref="N18:P18 AM18:AN36 N29:P36 N19:N28 P19:P28">
    <cfRule type="expression" dxfId="2488" priority="316">
      <formula>$L18="Kirsch stiff clay"</formula>
    </cfRule>
  </conditionalFormatting>
  <conditionalFormatting sqref="N18:N36 Q18:Q36 X18:Y36 AM18:AN36">
    <cfRule type="expression" dxfId="2487" priority="315">
      <formula>$L18="Kirsch sand"</formula>
    </cfRule>
  </conditionalFormatting>
  <conditionalFormatting sqref="N18:N36 AM18:AN36 AC20:AD36 AI20:AI36">
    <cfRule type="expression" dxfId="2486" priority="314">
      <formula>$L18="Modified Weak rock"</formula>
    </cfRule>
  </conditionalFormatting>
  <conditionalFormatting sqref="N18:P18 AM18:AN36 N29:P36 N19:N28 P19:P28">
    <cfRule type="expression" dxfId="2485" priority="313">
      <formula>$L18="Reese stiff clay"</formula>
    </cfRule>
  </conditionalFormatting>
  <conditionalFormatting sqref="AM6:AN9">
    <cfRule type="expression" dxfId="2484" priority="312">
      <formula>$L6="PISA clay"</formula>
    </cfRule>
  </conditionalFormatting>
  <conditionalFormatting sqref="AM6:AN9">
    <cfRule type="expression" dxfId="2483" priority="311">
      <formula>$L6="PISA sand"</formula>
    </cfRule>
  </conditionalFormatting>
  <conditionalFormatting sqref="O19:O21">
    <cfRule type="expression" dxfId="2482" priority="310">
      <formula>$L19="API sand"</formula>
    </cfRule>
  </conditionalFormatting>
  <conditionalFormatting sqref="O19:O21">
    <cfRule type="expression" dxfId="2481" priority="309">
      <formula>$L19="Kirsch sand"</formula>
    </cfRule>
  </conditionalFormatting>
  <conditionalFormatting sqref="O22:O28">
    <cfRule type="expression" dxfId="2480" priority="308">
      <formula>$L22="API sand"</formula>
    </cfRule>
  </conditionalFormatting>
  <conditionalFormatting sqref="O22:O28">
    <cfRule type="expression" dxfId="2479" priority="307">
      <formula>$L22="Kirsch sand"</formula>
    </cfRule>
  </conditionalFormatting>
  <conditionalFormatting sqref="N6:N9 Q6:Q9 S9:T9 W9:Y9">
    <cfRule type="expression" dxfId="2478" priority="306">
      <formula>$L6="API sand"</formula>
    </cfRule>
  </conditionalFormatting>
  <conditionalFormatting sqref="N6:N9">
    <cfRule type="expression" dxfId="2477" priority="305">
      <formula>$M6="API sand"</formula>
    </cfRule>
  </conditionalFormatting>
  <conditionalFormatting sqref="N6:N9">
    <cfRule type="expression" dxfId="2476" priority="304">
      <formula>$M6="API clay"</formula>
    </cfRule>
  </conditionalFormatting>
  <conditionalFormatting sqref="N6:P9">
    <cfRule type="expression" dxfId="2475" priority="301">
      <formula>$L6="Stiff clay w/o free water"</formula>
    </cfRule>
    <cfRule type="expression" dxfId="2474" priority="303">
      <formula>$L6="API clay"</formula>
    </cfRule>
  </conditionalFormatting>
  <conditionalFormatting sqref="N6:P9">
    <cfRule type="expression" dxfId="2473" priority="302">
      <formula>$L6="Kirsch soft clay"</formula>
    </cfRule>
  </conditionalFormatting>
  <conditionalFormatting sqref="N6:P9">
    <cfRule type="expression" dxfId="2472" priority="300">
      <formula>$L6="Kirsch stiff clay"</formula>
    </cfRule>
  </conditionalFormatting>
  <conditionalFormatting sqref="N6:N9 Q6:Q9 S9:T9 W9:Y9">
    <cfRule type="expression" dxfId="2471" priority="299">
      <formula>$L6="Kirsch sand"</formula>
    </cfRule>
  </conditionalFormatting>
  <conditionalFormatting sqref="N6:N9">
    <cfRule type="expression" dxfId="2470" priority="298">
      <formula>$L6="Modified Weak rock"</formula>
    </cfRule>
  </conditionalFormatting>
  <conditionalFormatting sqref="N6:P9">
    <cfRule type="expression" dxfId="2469" priority="297">
      <formula>$L6="Reese stiff clay"</formula>
    </cfRule>
  </conditionalFormatting>
  <conditionalFormatting sqref="N6:P9">
    <cfRule type="expression" dxfId="2468" priority="296">
      <formula>$L6="PISA clay"</formula>
    </cfRule>
  </conditionalFormatting>
  <conditionalFormatting sqref="N6:N9">
    <cfRule type="expression" dxfId="2467" priority="295">
      <formula>$L6="PISA sand"</formula>
    </cfRule>
  </conditionalFormatting>
  <conditionalFormatting sqref="R6:R9 S6:T8 W6:Y8">
    <cfRule type="expression" dxfId="2466" priority="294">
      <formula>$L6="API sand"</formula>
    </cfRule>
  </conditionalFormatting>
  <conditionalFormatting sqref="R6:R9 S6:T8 W6:Y8">
    <cfRule type="expression" dxfId="2465" priority="293">
      <formula>$L6="Kirsch sand"</formula>
    </cfRule>
  </conditionalFormatting>
  <conditionalFormatting sqref="AC6:AI9">
    <cfRule type="expression" dxfId="2464" priority="290">
      <formula>$L6="Stiff clay w/o free water"</formula>
    </cfRule>
    <cfRule type="expression" dxfId="2463" priority="292">
      <formula>$L6="API clay"</formula>
    </cfRule>
  </conditionalFormatting>
  <conditionalFormatting sqref="AC6:AI9">
    <cfRule type="expression" dxfId="2462" priority="291">
      <formula>$L6="Kirsch soft clay"</formula>
    </cfRule>
  </conditionalFormatting>
  <conditionalFormatting sqref="AC6:AI9">
    <cfRule type="expression" dxfId="2461" priority="289">
      <formula>$L6="Kirsch stiff clay"</formula>
    </cfRule>
  </conditionalFormatting>
  <conditionalFormatting sqref="AC6:AI9">
    <cfRule type="expression" dxfId="2460" priority="288">
      <formula>$L6="Reese stiff clay"</formula>
    </cfRule>
  </conditionalFormatting>
  <conditionalFormatting sqref="AC6:AI9">
    <cfRule type="expression" dxfId="2459" priority="287">
      <formula>$L6="PISA clay"</formula>
    </cfRule>
  </conditionalFormatting>
  <conditionalFormatting sqref="AA6:AA9">
    <cfRule type="expression" dxfId="2458" priority="284">
      <formula>$L6="Stiff clay w/o free water"</formula>
    </cfRule>
    <cfRule type="expression" dxfId="2457" priority="286">
      <formula>$L6="API clay"</formula>
    </cfRule>
  </conditionalFormatting>
  <conditionalFormatting sqref="AA6:AA9">
    <cfRule type="expression" dxfId="2456" priority="285">
      <formula>$L6="Kirsch soft clay"</formula>
    </cfRule>
  </conditionalFormatting>
  <conditionalFormatting sqref="AA6:AA9">
    <cfRule type="expression" dxfId="2455" priority="283">
      <formula>$L6="Kirsch stiff clay"</formula>
    </cfRule>
  </conditionalFormatting>
  <conditionalFormatting sqref="AA6:AA9">
    <cfRule type="expression" dxfId="2454" priority="282">
      <formula>$L6="Reese stiff clay"</formula>
    </cfRule>
  </conditionalFormatting>
  <conditionalFormatting sqref="AA6:AA9">
    <cfRule type="expression" dxfId="2453" priority="281">
      <formula>$L6="PISA clay"</formula>
    </cfRule>
  </conditionalFormatting>
  <conditionalFormatting sqref="AM10:AN10">
    <cfRule type="expression" dxfId="2452" priority="280">
      <formula>$L10="API sand"</formula>
    </cfRule>
  </conditionalFormatting>
  <conditionalFormatting sqref="AK10:AL10">
    <cfRule type="expression" dxfId="2451" priority="279">
      <formula>$M10="API sand"</formula>
    </cfRule>
  </conditionalFormatting>
  <conditionalFormatting sqref="AK10:AL10">
    <cfRule type="expression" dxfId="2450" priority="278">
      <formula>$M10="API clay"</formula>
    </cfRule>
  </conditionalFormatting>
  <conditionalFormatting sqref="AM10:AN10">
    <cfRule type="expression" dxfId="2449" priority="275">
      <formula>$L10="Stiff clay w/o free water"</formula>
    </cfRule>
    <cfRule type="expression" dxfId="2448" priority="277">
      <formula>$L10="API clay"</formula>
    </cfRule>
  </conditionalFormatting>
  <conditionalFormatting sqref="AM10:AN10">
    <cfRule type="expression" dxfId="2447" priority="276">
      <formula>$L10="Kirsch soft clay"</formula>
    </cfRule>
  </conditionalFormatting>
  <conditionalFormatting sqref="AM10:AN10">
    <cfRule type="expression" dxfId="2446" priority="274">
      <formula>$L10="Kirsch stiff clay"</formula>
    </cfRule>
  </conditionalFormatting>
  <conditionalFormatting sqref="AM10:AN10">
    <cfRule type="expression" dxfId="2445" priority="273">
      <formula>$L10="Kirsch sand"</formula>
    </cfRule>
  </conditionalFormatting>
  <conditionalFormatting sqref="AM10:AN10">
    <cfRule type="expression" dxfId="2444" priority="272">
      <formula>$L10="Modified Weak rock"</formula>
    </cfRule>
  </conditionalFormatting>
  <conditionalFormatting sqref="AM10:AN10">
    <cfRule type="expression" dxfId="2443" priority="271">
      <formula>$L10="Reese stiff clay"</formula>
    </cfRule>
  </conditionalFormatting>
  <conditionalFormatting sqref="AM10:AN10">
    <cfRule type="expression" dxfId="2442" priority="270">
      <formula>$L10="PISA clay"</formula>
    </cfRule>
  </conditionalFormatting>
  <conditionalFormatting sqref="AM10:AN10">
    <cfRule type="expression" dxfId="2441" priority="269">
      <formula>$L10="PISA sand"</formula>
    </cfRule>
  </conditionalFormatting>
  <conditionalFormatting sqref="N10 Q10 S10:T10 W10 Y10">
    <cfRule type="expression" dxfId="2440" priority="268">
      <formula>$L10="API sand"</formula>
    </cfRule>
  </conditionalFormatting>
  <conditionalFormatting sqref="N10">
    <cfRule type="expression" dxfId="2439" priority="267">
      <formula>$M10="API sand"</formula>
    </cfRule>
  </conditionalFormatting>
  <conditionalFormatting sqref="N10">
    <cfRule type="expression" dxfId="2438" priority="266">
      <formula>$M10="API clay"</formula>
    </cfRule>
  </conditionalFormatting>
  <conditionalFormatting sqref="N10:P10">
    <cfRule type="expression" dxfId="2437" priority="263">
      <formula>$L10="Stiff clay w/o free water"</formula>
    </cfRule>
    <cfRule type="expression" dxfId="2436" priority="265">
      <formula>$L10="API clay"</formula>
    </cfRule>
  </conditionalFormatting>
  <conditionalFormatting sqref="N10:P10">
    <cfRule type="expression" dxfId="2435" priority="264">
      <formula>$L10="Kirsch soft clay"</formula>
    </cfRule>
  </conditionalFormatting>
  <conditionalFormatting sqref="N10:P10">
    <cfRule type="expression" dxfId="2434" priority="262">
      <formula>$L10="Kirsch stiff clay"</formula>
    </cfRule>
  </conditionalFormatting>
  <conditionalFormatting sqref="N10 Q10 S10:T10 W10 Y10">
    <cfRule type="expression" dxfId="2433" priority="261">
      <formula>$L10="Kirsch sand"</formula>
    </cfRule>
  </conditionalFormatting>
  <conditionalFormatting sqref="N10">
    <cfRule type="expression" dxfId="2432" priority="260">
      <formula>$L10="Modified Weak rock"</formula>
    </cfRule>
  </conditionalFormatting>
  <conditionalFormatting sqref="N10:P10">
    <cfRule type="expression" dxfId="2431" priority="259">
      <formula>$L10="Reese stiff clay"</formula>
    </cfRule>
  </conditionalFormatting>
  <conditionalFormatting sqref="N10:P10">
    <cfRule type="expression" dxfId="2430" priority="258">
      <formula>$L10="PISA clay"</formula>
    </cfRule>
  </conditionalFormatting>
  <conditionalFormatting sqref="N10">
    <cfRule type="expression" dxfId="2429" priority="257">
      <formula>$L10="PISA sand"</formula>
    </cfRule>
  </conditionalFormatting>
  <conditionalFormatting sqref="R10">
    <cfRule type="expression" dxfId="2428" priority="256">
      <formula>$L10="API sand"</formula>
    </cfRule>
  </conditionalFormatting>
  <conditionalFormatting sqref="R10">
    <cfRule type="expression" dxfId="2427" priority="255">
      <formula>$L10="Kirsch sand"</formula>
    </cfRule>
  </conditionalFormatting>
  <conditionalFormatting sqref="AD10:AI10">
    <cfRule type="expression" dxfId="2426" priority="252">
      <formula>$L10="Stiff clay w/o free water"</formula>
    </cfRule>
    <cfRule type="expression" dxfId="2425" priority="254">
      <formula>$L10="API clay"</formula>
    </cfRule>
  </conditionalFormatting>
  <conditionalFormatting sqref="AD10:AI10">
    <cfRule type="expression" dxfId="2424" priority="253">
      <formula>$L10="Kirsch soft clay"</formula>
    </cfRule>
  </conditionalFormatting>
  <conditionalFormatting sqref="AD10:AI10">
    <cfRule type="expression" dxfId="2423" priority="251">
      <formula>$L10="Kirsch stiff clay"</formula>
    </cfRule>
  </conditionalFormatting>
  <conditionalFormatting sqref="AD10:AI10">
    <cfRule type="expression" dxfId="2422" priority="250">
      <formula>$L10="Reese stiff clay"</formula>
    </cfRule>
  </conditionalFormatting>
  <conditionalFormatting sqref="AD10:AI10">
    <cfRule type="expression" dxfId="2421" priority="249">
      <formula>$L10="PISA clay"</formula>
    </cfRule>
  </conditionalFormatting>
  <conditionalFormatting sqref="AA10">
    <cfRule type="expression" dxfId="2420" priority="246">
      <formula>$L10="Stiff clay w/o free water"</formula>
    </cfRule>
    <cfRule type="expression" dxfId="2419" priority="248">
      <formula>$L10="API clay"</formula>
    </cfRule>
  </conditionalFormatting>
  <conditionalFormatting sqref="AA10">
    <cfRule type="expression" dxfId="2418" priority="247">
      <formula>$L10="Kirsch soft clay"</formula>
    </cfRule>
  </conditionalFormatting>
  <conditionalFormatting sqref="AA10">
    <cfRule type="expression" dxfId="2417" priority="245">
      <formula>$L10="Kirsch stiff clay"</formula>
    </cfRule>
  </conditionalFormatting>
  <conditionalFormatting sqref="AA10">
    <cfRule type="expression" dxfId="2416" priority="244">
      <formula>$L10="Reese stiff clay"</formula>
    </cfRule>
  </conditionalFormatting>
  <conditionalFormatting sqref="AA10">
    <cfRule type="expression" dxfId="2415" priority="243">
      <formula>$L10="PISA clay"</formula>
    </cfRule>
  </conditionalFormatting>
  <conditionalFormatting sqref="AC10">
    <cfRule type="expression" dxfId="2414" priority="240">
      <formula>$L10="Stiff clay w/o free water"</formula>
    </cfRule>
    <cfRule type="expression" dxfId="2413" priority="242">
      <formula>$L10="API clay"</formula>
    </cfRule>
  </conditionalFormatting>
  <conditionalFormatting sqref="AC10">
    <cfRule type="expression" dxfId="2412" priority="241">
      <formula>$L10="Kirsch soft clay"</formula>
    </cfRule>
  </conditionalFormatting>
  <conditionalFormatting sqref="AC10">
    <cfRule type="expression" dxfId="2411" priority="239">
      <formula>$L10="Kirsch stiff clay"</formula>
    </cfRule>
  </conditionalFormatting>
  <conditionalFormatting sqref="AC10">
    <cfRule type="expression" dxfId="2410" priority="238">
      <formula>$L10="Reese stiff clay"</formula>
    </cfRule>
  </conditionalFormatting>
  <conditionalFormatting sqref="AC10">
    <cfRule type="expression" dxfId="2409" priority="237">
      <formula>$L10="PISA clay"</formula>
    </cfRule>
  </conditionalFormatting>
  <conditionalFormatting sqref="X10">
    <cfRule type="expression" dxfId="2408" priority="236">
      <formula>$L10="API sand"</formula>
    </cfRule>
  </conditionalFormatting>
  <conditionalFormatting sqref="X10">
    <cfRule type="expression" dxfId="2407" priority="235">
      <formula>$L10="Kirsch sand"</formula>
    </cfRule>
  </conditionalFormatting>
  <conditionalFormatting sqref="Z6:Z10">
    <cfRule type="expression" dxfId="2406" priority="234">
      <formula>$L6="API sand"</formula>
    </cfRule>
  </conditionalFormatting>
  <conditionalFormatting sqref="Z6:Z10">
    <cfRule type="expression" dxfId="2405" priority="233">
      <formula>$L6="Kirsch sand"</formula>
    </cfRule>
  </conditionalFormatting>
  <conditionalFormatting sqref="AB6:AB10">
    <cfRule type="expression" dxfId="2404" priority="232">
      <formula>$L6="API sand"</formula>
    </cfRule>
  </conditionalFormatting>
  <conditionalFormatting sqref="AB6:AB10">
    <cfRule type="expression" dxfId="2403" priority="231">
      <formula>$L6="Kirsch sand"</formula>
    </cfRule>
  </conditionalFormatting>
  <conditionalFormatting sqref="AJ6:AJ10">
    <cfRule type="expression" dxfId="2402" priority="230">
      <formula>$L6="API sand"</formula>
    </cfRule>
  </conditionalFormatting>
  <conditionalFormatting sqref="AJ6:AJ10">
    <cfRule type="expression" dxfId="2401" priority="229">
      <formula>$L6="Kirsch sand"</formula>
    </cfRule>
  </conditionalFormatting>
  <conditionalFormatting sqref="AE37:AH37">
    <cfRule type="expression" dxfId="2400" priority="333">
      <formula>$L19="Modified Weak rock"</formula>
    </cfRule>
  </conditionalFormatting>
  <conditionalFormatting sqref="AM11:AN14">
    <cfRule type="expression" dxfId="2399" priority="228">
      <formula>$L11="API sand"</formula>
    </cfRule>
  </conditionalFormatting>
  <conditionalFormatting sqref="AK11:AL14">
    <cfRule type="expression" dxfId="2398" priority="227">
      <formula>$M11="API sand"</formula>
    </cfRule>
  </conditionalFormatting>
  <conditionalFormatting sqref="AK11:AL14">
    <cfRule type="expression" dxfId="2397" priority="226">
      <formula>$M11="API clay"</formula>
    </cfRule>
  </conditionalFormatting>
  <conditionalFormatting sqref="AM11:AN14">
    <cfRule type="expression" dxfId="2396" priority="223">
      <formula>$L11="Stiff clay w/o free water"</formula>
    </cfRule>
    <cfRule type="expression" dxfId="2395" priority="225">
      <formula>$L11="API clay"</formula>
    </cfRule>
  </conditionalFormatting>
  <conditionalFormatting sqref="AM11:AN14">
    <cfRule type="expression" dxfId="2394" priority="224">
      <formula>$L11="Kirsch soft clay"</formula>
    </cfRule>
  </conditionalFormatting>
  <conditionalFormatting sqref="AM11:AN14">
    <cfRule type="expression" dxfId="2393" priority="222">
      <formula>$L11="Kirsch stiff clay"</formula>
    </cfRule>
  </conditionalFormatting>
  <conditionalFormatting sqref="AM11:AN14">
    <cfRule type="expression" dxfId="2392" priority="221">
      <formula>$L11="Kirsch sand"</formula>
    </cfRule>
  </conditionalFormatting>
  <conditionalFormatting sqref="AM11:AN14">
    <cfRule type="expression" dxfId="2391" priority="220">
      <formula>$L11="Modified Weak rock"</formula>
    </cfRule>
  </conditionalFormatting>
  <conditionalFormatting sqref="AM11:AN14">
    <cfRule type="expression" dxfId="2390" priority="219">
      <formula>$L11="Reese stiff clay"</formula>
    </cfRule>
  </conditionalFormatting>
  <conditionalFormatting sqref="AM11:AN14">
    <cfRule type="expression" dxfId="2389" priority="218">
      <formula>$L11="PISA clay"</formula>
    </cfRule>
  </conditionalFormatting>
  <conditionalFormatting sqref="AM11:AN14">
    <cfRule type="expression" dxfId="2388" priority="217">
      <formula>$L11="PISA sand"</formula>
    </cfRule>
  </conditionalFormatting>
  <conditionalFormatting sqref="N11:N14 Q11:Q14 S14:T14 W14:Y14">
    <cfRule type="expression" dxfId="2387" priority="216">
      <formula>$L11="API sand"</formula>
    </cfRule>
  </conditionalFormatting>
  <conditionalFormatting sqref="N11:N14">
    <cfRule type="expression" dxfId="2386" priority="215">
      <formula>$M11="API sand"</formula>
    </cfRule>
  </conditionalFormatting>
  <conditionalFormatting sqref="N11:N14">
    <cfRule type="expression" dxfId="2385" priority="214">
      <formula>$M11="API clay"</formula>
    </cfRule>
  </conditionalFormatting>
  <conditionalFormatting sqref="N11:P14">
    <cfRule type="expression" dxfId="2384" priority="211">
      <formula>$L11="Stiff clay w/o free water"</formula>
    </cfRule>
    <cfRule type="expression" dxfId="2383" priority="213">
      <formula>$L11="API clay"</formula>
    </cfRule>
  </conditionalFormatting>
  <conditionalFormatting sqref="N11:P14">
    <cfRule type="expression" dxfId="2382" priority="212">
      <formula>$L11="Kirsch soft clay"</formula>
    </cfRule>
  </conditionalFormatting>
  <conditionalFormatting sqref="N11:P14">
    <cfRule type="expression" dxfId="2381" priority="210">
      <formula>$L11="Kirsch stiff clay"</formula>
    </cfRule>
  </conditionalFormatting>
  <conditionalFormatting sqref="N11:N14 Q11:Q14 S14:T14 W14:Y14">
    <cfRule type="expression" dxfId="2380" priority="209">
      <formula>$L11="Kirsch sand"</formula>
    </cfRule>
  </conditionalFormatting>
  <conditionalFormatting sqref="N11:N14">
    <cfRule type="expression" dxfId="2379" priority="208">
      <formula>$L11="Modified Weak rock"</formula>
    </cfRule>
  </conditionalFormatting>
  <conditionalFormatting sqref="N11:P14">
    <cfRule type="expression" dxfId="2378" priority="207">
      <formula>$L11="Reese stiff clay"</formula>
    </cfRule>
  </conditionalFormatting>
  <conditionalFormatting sqref="N11:P14">
    <cfRule type="expression" dxfId="2377" priority="206">
      <formula>$L11="PISA clay"</formula>
    </cfRule>
  </conditionalFormatting>
  <conditionalFormatting sqref="N11:N14">
    <cfRule type="expression" dxfId="2376" priority="205">
      <formula>$L11="PISA sand"</formula>
    </cfRule>
  </conditionalFormatting>
  <conditionalFormatting sqref="R11:R14 S11:T13 W11:Y13">
    <cfRule type="expression" dxfId="2375" priority="204">
      <formula>$L11="API sand"</formula>
    </cfRule>
  </conditionalFormatting>
  <conditionalFormatting sqref="R11:R14 S11:T13 W11:Y13">
    <cfRule type="expression" dxfId="2374" priority="203">
      <formula>$L11="Kirsch sand"</formula>
    </cfRule>
  </conditionalFormatting>
  <conditionalFormatting sqref="AC11:AI14">
    <cfRule type="expression" dxfId="2373" priority="200">
      <formula>$L11="Stiff clay w/o free water"</formula>
    </cfRule>
    <cfRule type="expression" dxfId="2372" priority="202">
      <formula>$L11="API clay"</formula>
    </cfRule>
  </conditionalFormatting>
  <conditionalFormatting sqref="AC11:AI14">
    <cfRule type="expression" dxfId="2371" priority="201">
      <formula>$L11="Kirsch soft clay"</formula>
    </cfRule>
  </conditionalFormatting>
  <conditionalFormatting sqref="AC11:AI14">
    <cfRule type="expression" dxfId="2370" priority="199">
      <formula>$L11="Kirsch stiff clay"</formula>
    </cfRule>
  </conditionalFormatting>
  <conditionalFormatting sqref="AC11:AI14">
    <cfRule type="expression" dxfId="2369" priority="198">
      <formula>$L11="Reese stiff clay"</formula>
    </cfRule>
  </conditionalFormatting>
  <conditionalFormatting sqref="AC11:AI14">
    <cfRule type="expression" dxfId="2368" priority="197">
      <formula>$L11="PISA clay"</formula>
    </cfRule>
  </conditionalFormatting>
  <conditionalFormatting sqref="AA11:AA14">
    <cfRule type="expression" dxfId="2367" priority="194">
      <formula>$L11="Stiff clay w/o free water"</formula>
    </cfRule>
    <cfRule type="expression" dxfId="2366" priority="196">
      <formula>$L11="API clay"</formula>
    </cfRule>
  </conditionalFormatting>
  <conditionalFormatting sqref="AA11:AA14">
    <cfRule type="expression" dxfId="2365" priority="195">
      <formula>$L11="Kirsch soft clay"</formula>
    </cfRule>
  </conditionalFormatting>
  <conditionalFormatting sqref="AA11:AA14">
    <cfRule type="expression" dxfId="2364" priority="193">
      <formula>$L11="Kirsch stiff clay"</formula>
    </cfRule>
  </conditionalFormatting>
  <conditionalFormatting sqref="AA11:AA14">
    <cfRule type="expression" dxfId="2363" priority="192">
      <formula>$L11="Reese stiff clay"</formula>
    </cfRule>
  </conditionalFormatting>
  <conditionalFormatting sqref="AA11:AA14">
    <cfRule type="expression" dxfId="2362" priority="191">
      <formula>$L11="PISA clay"</formula>
    </cfRule>
  </conditionalFormatting>
  <conditionalFormatting sqref="AM15:AN15">
    <cfRule type="expression" dxfId="2361" priority="190">
      <formula>$L15="API sand"</formula>
    </cfRule>
  </conditionalFormatting>
  <conditionalFormatting sqref="AK15:AL15">
    <cfRule type="expression" dxfId="2360" priority="189">
      <formula>$M15="API sand"</formula>
    </cfRule>
  </conditionalFormatting>
  <conditionalFormatting sqref="AK15:AL15">
    <cfRule type="expression" dxfId="2359" priority="188">
      <formula>$M15="API clay"</formula>
    </cfRule>
  </conditionalFormatting>
  <conditionalFormatting sqref="AM15:AN15">
    <cfRule type="expression" dxfId="2358" priority="185">
      <formula>$L15="Stiff clay w/o free water"</formula>
    </cfRule>
    <cfRule type="expression" dxfId="2357" priority="187">
      <formula>$L15="API clay"</formula>
    </cfRule>
  </conditionalFormatting>
  <conditionalFormatting sqref="AM15:AN15">
    <cfRule type="expression" dxfId="2356" priority="186">
      <formula>$L15="Kirsch soft clay"</formula>
    </cfRule>
  </conditionalFormatting>
  <conditionalFormatting sqref="AM15:AN15">
    <cfRule type="expression" dxfId="2355" priority="184">
      <formula>$L15="Kirsch stiff clay"</formula>
    </cfRule>
  </conditionalFormatting>
  <conditionalFormatting sqref="AM15:AN15">
    <cfRule type="expression" dxfId="2354" priority="183">
      <formula>$L15="Kirsch sand"</formula>
    </cfRule>
  </conditionalFormatting>
  <conditionalFormatting sqref="AM15:AN15">
    <cfRule type="expression" dxfId="2353" priority="182">
      <formula>$L15="Modified Weak rock"</formula>
    </cfRule>
  </conditionalFormatting>
  <conditionalFormatting sqref="AM15:AN15">
    <cfRule type="expression" dxfId="2352" priority="181">
      <formula>$L15="Reese stiff clay"</formula>
    </cfRule>
  </conditionalFormatting>
  <conditionalFormatting sqref="AM15:AN15">
    <cfRule type="expression" dxfId="2351" priority="180">
      <formula>$L15="PISA clay"</formula>
    </cfRule>
  </conditionalFormatting>
  <conditionalFormatting sqref="AM15:AN15">
    <cfRule type="expression" dxfId="2350" priority="179">
      <formula>$L15="PISA sand"</formula>
    </cfRule>
  </conditionalFormatting>
  <conditionalFormatting sqref="N15 Q15 S15:T15 W15 Y15">
    <cfRule type="expression" dxfId="2349" priority="178">
      <formula>$L15="API sand"</formula>
    </cfRule>
  </conditionalFormatting>
  <conditionalFormatting sqref="N15">
    <cfRule type="expression" dxfId="2348" priority="177">
      <formula>$M15="API sand"</formula>
    </cfRule>
  </conditionalFormatting>
  <conditionalFormatting sqref="N15">
    <cfRule type="expression" dxfId="2347" priority="176">
      <formula>$M15="API clay"</formula>
    </cfRule>
  </conditionalFormatting>
  <conditionalFormatting sqref="N15:P15">
    <cfRule type="expression" dxfId="2346" priority="173">
      <formula>$L15="Stiff clay w/o free water"</formula>
    </cfRule>
    <cfRule type="expression" dxfId="2345" priority="175">
      <formula>$L15="API clay"</formula>
    </cfRule>
  </conditionalFormatting>
  <conditionalFormatting sqref="N15:P15">
    <cfRule type="expression" dxfId="2344" priority="174">
      <formula>$L15="Kirsch soft clay"</formula>
    </cfRule>
  </conditionalFormatting>
  <conditionalFormatting sqref="N15:P15">
    <cfRule type="expression" dxfId="2343" priority="172">
      <formula>$L15="Kirsch stiff clay"</formula>
    </cfRule>
  </conditionalFormatting>
  <conditionalFormatting sqref="N15 Q15 S15:T15 W15 Y15">
    <cfRule type="expression" dxfId="2342" priority="171">
      <formula>$L15="Kirsch sand"</formula>
    </cfRule>
  </conditionalFormatting>
  <conditionalFormatting sqref="N15">
    <cfRule type="expression" dxfId="2341" priority="170">
      <formula>$L15="Modified Weak rock"</formula>
    </cfRule>
  </conditionalFormatting>
  <conditionalFormatting sqref="N15:P15">
    <cfRule type="expression" dxfId="2340" priority="169">
      <formula>$L15="Reese stiff clay"</formula>
    </cfRule>
  </conditionalFormatting>
  <conditionalFormatting sqref="N15:P15">
    <cfRule type="expression" dxfId="2339" priority="168">
      <formula>$L15="PISA clay"</formula>
    </cfRule>
  </conditionalFormatting>
  <conditionalFormatting sqref="N15">
    <cfRule type="expression" dxfId="2338" priority="167">
      <formula>$L15="PISA sand"</formula>
    </cfRule>
  </conditionalFormatting>
  <conditionalFormatting sqref="R15">
    <cfRule type="expression" dxfId="2337" priority="166">
      <formula>$L15="API sand"</formula>
    </cfRule>
  </conditionalFormatting>
  <conditionalFormatting sqref="R15">
    <cfRule type="expression" dxfId="2336" priority="165">
      <formula>$L15="Kirsch sand"</formula>
    </cfRule>
  </conditionalFormatting>
  <conditionalFormatting sqref="AD15:AI15">
    <cfRule type="expression" dxfId="2335" priority="162">
      <formula>$L15="Stiff clay w/o free water"</formula>
    </cfRule>
    <cfRule type="expression" dxfId="2334" priority="164">
      <formula>$L15="API clay"</formula>
    </cfRule>
  </conditionalFormatting>
  <conditionalFormatting sqref="AD15:AI15">
    <cfRule type="expression" dxfId="2333" priority="163">
      <formula>$L15="Kirsch soft clay"</formula>
    </cfRule>
  </conditionalFormatting>
  <conditionalFormatting sqref="AD15:AI15">
    <cfRule type="expression" dxfId="2332" priority="161">
      <formula>$L15="Kirsch stiff clay"</formula>
    </cfRule>
  </conditionalFormatting>
  <conditionalFormatting sqref="AD15:AI15">
    <cfRule type="expression" dxfId="2331" priority="160">
      <formula>$L15="Reese stiff clay"</formula>
    </cfRule>
  </conditionalFormatting>
  <conditionalFormatting sqref="AD15:AI15">
    <cfRule type="expression" dxfId="2330" priority="159">
      <formula>$L15="PISA clay"</formula>
    </cfRule>
  </conditionalFormatting>
  <conditionalFormatting sqref="AA15">
    <cfRule type="expression" dxfId="2329" priority="156">
      <formula>$L15="Stiff clay w/o free water"</formula>
    </cfRule>
    <cfRule type="expression" dxfId="2328" priority="158">
      <formula>$L15="API clay"</formula>
    </cfRule>
  </conditionalFormatting>
  <conditionalFormatting sqref="AA15">
    <cfRule type="expression" dxfId="2327" priority="157">
      <formula>$L15="Kirsch soft clay"</formula>
    </cfRule>
  </conditionalFormatting>
  <conditionalFormatting sqref="AA15">
    <cfRule type="expression" dxfId="2326" priority="155">
      <formula>$L15="Kirsch stiff clay"</formula>
    </cfRule>
  </conditionalFormatting>
  <conditionalFormatting sqref="AA15">
    <cfRule type="expression" dxfId="2325" priority="154">
      <formula>$L15="Reese stiff clay"</formula>
    </cfRule>
  </conditionalFormatting>
  <conditionalFormatting sqref="AA15">
    <cfRule type="expression" dxfId="2324" priority="153">
      <formula>$L15="PISA clay"</formula>
    </cfRule>
  </conditionalFormatting>
  <conditionalFormatting sqref="AC15">
    <cfRule type="expression" dxfId="2323" priority="150">
      <formula>$L15="Stiff clay w/o free water"</formula>
    </cfRule>
    <cfRule type="expression" dxfId="2322" priority="152">
      <formula>$L15="API clay"</formula>
    </cfRule>
  </conditionalFormatting>
  <conditionalFormatting sqref="AC15">
    <cfRule type="expression" dxfId="2321" priority="151">
      <formula>$L15="Kirsch soft clay"</formula>
    </cfRule>
  </conditionalFormatting>
  <conditionalFormatting sqref="AC15">
    <cfRule type="expression" dxfId="2320" priority="149">
      <formula>$L15="Kirsch stiff clay"</formula>
    </cfRule>
  </conditionalFormatting>
  <conditionalFormatting sqref="AC15">
    <cfRule type="expression" dxfId="2319" priority="148">
      <formula>$L15="Reese stiff clay"</formula>
    </cfRule>
  </conditionalFormatting>
  <conditionalFormatting sqref="AC15">
    <cfRule type="expression" dxfId="2318" priority="147">
      <formula>$L15="PISA clay"</formula>
    </cfRule>
  </conditionalFormatting>
  <conditionalFormatting sqref="X15">
    <cfRule type="expression" dxfId="2317" priority="146">
      <formula>$L15="API sand"</formula>
    </cfRule>
  </conditionalFormatting>
  <conditionalFormatting sqref="X15">
    <cfRule type="expression" dxfId="2316" priority="145">
      <formula>$L15="Kirsch sand"</formula>
    </cfRule>
  </conditionalFormatting>
  <conditionalFormatting sqref="Z11:Z15">
    <cfRule type="expression" dxfId="2315" priority="144">
      <formula>$L11="API sand"</formula>
    </cfRule>
  </conditionalFormatting>
  <conditionalFormatting sqref="Z11:Z15">
    <cfRule type="expression" dxfId="2314" priority="143">
      <formula>$L11="Kirsch sand"</formula>
    </cfRule>
  </conditionalFormatting>
  <conditionalFormatting sqref="AB11:AB15">
    <cfRule type="expression" dxfId="2313" priority="142">
      <formula>$L11="API sand"</formula>
    </cfRule>
  </conditionalFormatting>
  <conditionalFormatting sqref="AB11:AB15">
    <cfRule type="expression" dxfId="2312" priority="141">
      <formula>$L11="Kirsch sand"</formula>
    </cfRule>
  </conditionalFormatting>
  <conditionalFormatting sqref="AJ11:AJ15">
    <cfRule type="expression" dxfId="2311" priority="140">
      <formula>$L11="API sand"</formula>
    </cfRule>
  </conditionalFormatting>
  <conditionalFormatting sqref="AJ11:AJ15">
    <cfRule type="expression" dxfId="2310" priority="139">
      <formula>$L11="Kirsch sand"</formula>
    </cfRule>
  </conditionalFormatting>
  <conditionalFormatting sqref="AM16:AN16">
    <cfRule type="expression" dxfId="2309" priority="138">
      <formula>$L16="API sand"</formula>
    </cfRule>
  </conditionalFormatting>
  <conditionalFormatting sqref="AK16:AL16">
    <cfRule type="expression" dxfId="2308" priority="137">
      <formula>$M16="API sand"</formula>
    </cfRule>
  </conditionalFormatting>
  <conditionalFormatting sqref="AK16:AL16">
    <cfRule type="expression" dxfId="2307" priority="136">
      <formula>$M16="API clay"</formula>
    </cfRule>
  </conditionalFormatting>
  <conditionalFormatting sqref="AM16:AN16">
    <cfRule type="expression" dxfId="2306" priority="133">
      <formula>$L16="Stiff clay w/o free water"</formula>
    </cfRule>
    <cfRule type="expression" dxfId="2305" priority="135">
      <formula>$L16="API clay"</formula>
    </cfRule>
  </conditionalFormatting>
  <conditionalFormatting sqref="AM16:AN16">
    <cfRule type="expression" dxfId="2304" priority="134">
      <formula>$L16="Kirsch soft clay"</formula>
    </cfRule>
  </conditionalFormatting>
  <conditionalFormatting sqref="AM16:AN16">
    <cfRule type="expression" dxfId="2303" priority="132">
      <formula>$L16="Kirsch stiff clay"</formula>
    </cfRule>
  </conditionalFormatting>
  <conditionalFormatting sqref="AM16:AN16">
    <cfRule type="expression" dxfId="2302" priority="131">
      <formula>$L16="Kirsch sand"</formula>
    </cfRule>
  </conditionalFormatting>
  <conditionalFormatting sqref="AM16:AN16">
    <cfRule type="expression" dxfId="2301" priority="130">
      <formula>$L16="Modified Weak rock"</formula>
    </cfRule>
  </conditionalFormatting>
  <conditionalFormatting sqref="AM16:AN16">
    <cfRule type="expression" dxfId="2300" priority="129">
      <formula>$L16="Reese stiff clay"</formula>
    </cfRule>
  </conditionalFormatting>
  <conditionalFormatting sqref="AM16:AN16">
    <cfRule type="expression" dxfId="2299" priority="128">
      <formula>$L16="PISA clay"</formula>
    </cfRule>
  </conditionalFormatting>
  <conditionalFormatting sqref="AM16:AN16">
    <cfRule type="expression" dxfId="2298" priority="127">
      <formula>$L16="PISA sand"</formula>
    </cfRule>
  </conditionalFormatting>
  <conditionalFormatting sqref="N16 Q16 S16:T16 W16:Y16">
    <cfRule type="expression" dxfId="2297" priority="126">
      <formula>$L16="API sand"</formula>
    </cfRule>
  </conditionalFormatting>
  <conditionalFormatting sqref="N16">
    <cfRule type="expression" dxfId="2296" priority="125">
      <formula>$M16="API sand"</formula>
    </cfRule>
  </conditionalFormatting>
  <conditionalFormatting sqref="N16">
    <cfRule type="expression" dxfId="2295" priority="124">
      <formula>$M16="API clay"</formula>
    </cfRule>
  </conditionalFormatting>
  <conditionalFormatting sqref="N16:P16">
    <cfRule type="expression" dxfId="2294" priority="121">
      <formula>$L16="Stiff clay w/o free water"</formula>
    </cfRule>
    <cfRule type="expression" dxfId="2293" priority="123">
      <formula>$L16="API clay"</formula>
    </cfRule>
  </conditionalFormatting>
  <conditionalFormatting sqref="N16:P16">
    <cfRule type="expression" dxfId="2292" priority="122">
      <formula>$L16="Kirsch soft clay"</formula>
    </cfRule>
  </conditionalFormatting>
  <conditionalFormatting sqref="N16:P16">
    <cfRule type="expression" dxfId="2291" priority="120">
      <formula>$L16="Kirsch stiff clay"</formula>
    </cfRule>
  </conditionalFormatting>
  <conditionalFormatting sqref="N16 Q16 S16:T16 W16:Y16">
    <cfRule type="expression" dxfId="2290" priority="119">
      <formula>$L16="Kirsch sand"</formula>
    </cfRule>
  </conditionalFormatting>
  <conditionalFormatting sqref="N16">
    <cfRule type="expression" dxfId="2289" priority="118">
      <formula>$L16="Modified Weak rock"</formula>
    </cfRule>
  </conditionalFormatting>
  <conditionalFormatting sqref="N16:P16">
    <cfRule type="expression" dxfId="2288" priority="117">
      <formula>$L16="Reese stiff clay"</formula>
    </cfRule>
  </conditionalFormatting>
  <conditionalFormatting sqref="N16:P16">
    <cfRule type="expression" dxfId="2287" priority="116">
      <formula>$L16="PISA clay"</formula>
    </cfRule>
  </conditionalFormatting>
  <conditionalFormatting sqref="N16">
    <cfRule type="expression" dxfId="2286" priority="115">
      <formula>$L16="PISA sand"</formula>
    </cfRule>
  </conditionalFormatting>
  <conditionalFormatting sqref="R16">
    <cfRule type="expression" dxfId="2285" priority="114">
      <formula>$L16="API sand"</formula>
    </cfRule>
  </conditionalFormatting>
  <conditionalFormatting sqref="R16">
    <cfRule type="expression" dxfId="2284" priority="113">
      <formula>$L16="Kirsch sand"</formula>
    </cfRule>
  </conditionalFormatting>
  <conditionalFormatting sqref="AC16:AI16">
    <cfRule type="expression" dxfId="2283" priority="110">
      <formula>$L16="Stiff clay w/o free water"</formula>
    </cfRule>
    <cfRule type="expression" dxfId="2282" priority="112">
      <formula>$L16="API clay"</formula>
    </cfRule>
  </conditionalFormatting>
  <conditionalFormatting sqref="AC16:AI16">
    <cfRule type="expression" dxfId="2281" priority="111">
      <formula>$L16="Kirsch soft clay"</formula>
    </cfRule>
  </conditionalFormatting>
  <conditionalFormatting sqref="AC16:AI16">
    <cfRule type="expression" dxfId="2280" priority="109">
      <formula>$L16="Kirsch stiff clay"</formula>
    </cfRule>
  </conditionalFormatting>
  <conditionalFormatting sqref="AC16:AI16">
    <cfRule type="expression" dxfId="2279" priority="108">
      <formula>$L16="Reese stiff clay"</formula>
    </cfRule>
  </conditionalFormatting>
  <conditionalFormatting sqref="AC16:AI16">
    <cfRule type="expression" dxfId="2278" priority="107">
      <formula>$L16="PISA clay"</formula>
    </cfRule>
  </conditionalFormatting>
  <conditionalFormatting sqref="AA16">
    <cfRule type="expression" dxfId="2277" priority="104">
      <formula>$L16="Stiff clay w/o free water"</formula>
    </cfRule>
    <cfRule type="expression" dxfId="2276" priority="106">
      <formula>$L16="API clay"</formula>
    </cfRule>
  </conditionalFormatting>
  <conditionalFormatting sqref="AA16">
    <cfRule type="expression" dxfId="2275" priority="105">
      <formula>$L16="Kirsch soft clay"</formula>
    </cfRule>
  </conditionalFormatting>
  <conditionalFormatting sqref="AA16">
    <cfRule type="expression" dxfId="2274" priority="103">
      <formula>$L16="Kirsch stiff clay"</formula>
    </cfRule>
  </conditionalFormatting>
  <conditionalFormatting sqref="AA16">
    <cfRule type="expression" dxfId="2273" priority="102">
      <formula>$L16="Reese stiff clay"</formula>
    </cfRule>
  </conditionalFormatting>
  <conditionalFormatting sqref="AA16">
    <cfRule type="expression" dxfId="2272" priority="101">
      <formula>$L16="PISA clay"</formula>
    </cfRule>
  </conditionalFormatting>
  <conditionalFormatting sqref="AM17:AN17">
    <cfRule type="expression" dxfId="2271" priority="100">
      <formula>$L17="API sand"</formula>
    </cfRule>
  </conditionalFormatting>
  <conditionalFormatting sqref="AK17:AL17">
    <cfRule type="expression" dxfId="2270" priority="99">
      <formula>$M17="API sand"</formula>
    </cfRule>
  </conditionalFormatting>
  <conditionalFormatting sqref="AK17:AL17">
    <cfRule type="expression" dxfId="2269" priority="98">
      <formula>$M17="API clay"</formula>
    </cfRule>
  </conditionalFormatting>
  <conditionalFormatting sqref="AM17:AN17">
    <cfRule type="expression" dxfId="2268" priority="95">
      <formula>$L17="Stiff clay w/o free water"</formula>
    </cfRule>
    <cfRule type="expression" dxfId="2267" priority="97">
      <formula>$L17="API clay"</formula>
    </cfRule>
  </conditionalFormatting>
  <conditionalFormatting sqref="AM17:AN17">
    <cfRule type="expression" dxfId="2266" priority="96">
      <formula>$L17="Kirsch soft clay"</formula>
    </cfRule>
  </conditionalFormatting>
  <conditionalFormatting sqref="AM17:AN17">
    <cfRule type="expression" dxfId="2265" priority="94">
      <formula>$L17="Kirsch stiff clay"</formula>
    </cfRule>
  </conditionalFormatting>
  <conditionalFormatting sqref="AM17:AN17">
    <cfRule type="expression" dxfId="2264" priority="93">
      <formula>$L17="Kirsch sand"</formula>
    </cfRule>
  </conditionalFormatting>
  <conditionalFormatting sqref="AM17:AN17">
    <cfRule type="expression" dxfId="2263" priority="92">
      <formula>$L17="Modified Weak rock"</formula>
    </cfRule>
  </conditionalFormatting>
  <conditionalFormatting sqref="AM17:AN17">
    <cfRule type="expression" dxfId="2262" priority="91">
      <formula>$L17="Reese stiff clay"</formula>
    </cfRule>
  </conditionalFormatting>
  <conditionalFormatting sqref="AM17:AN17">
    <cfRule type="expression" dxfId="2261" priority="90">
      <formula>$L17="PISA clay"</formula>
    </cfRule>
  </conditionalFormatting>
  <conditionalFormatting sqref="AM17:AN17">
    <cfRule type="expression" dxfId="2260" priority="89">
      <formula>$L17="PISA sand"</formula>
    </cfRule>
  </conditionalFormatting>
  <conditionalFormatting sqref="N17 Q17 S17:T17 W17 Y17">
    <cfRule type="expression" dxfId="2259" priority="88">
      <formula>$L17="API sand"</formula>
    </cfRule>
  </conditionalFormatting>
  <conditionalFormatting sqref="N17">
    <cfRule type="expression" dxfId="2258" priority="87">
      <formula>$M17="API sand"</formula>
    </cfRule>
  </conditionalFormatting>
  <conditionalFormatting sqref="N17">
    <cfRule type="expression" dxfId="2257" priority="86">
      <formula>$M17="API clay"</formula>
    </cfRule>
  </conditionalFormatting>
  <conditionalFormatting sqref="N17:P17">
    <cfRule type="expression" dxfId="2256" priority="83">
      <formula>$L17="Stiff clay w/o free water"</formula>
    </cfRule>
    <cfRule type="expression" dxfId="2255" priority="85">
      <formula>$L17="API clay"</formula>
    </cfRule>
  </conditionalFormatting>
  <conditionalFormatting sqref="N17:P17">
    <cfRule type="expression" dxfId="2254" priority="84">
      <formula>$L17="Kirsch soft clay"</formula>
    </cfRule>
  </conditionalFormatting>
  <conditionalFormatting sqref="N17:P17">
    <cfRule type="expression" dxfId="2253" priority="82">
      <formula>$L17="Kirsch stiff clay"</formula>
    </cfRule>
  </conditionalFormatting>
  <conditionalFormatting sqref="N17 Q17 S17:T17 W17 Y17">
    <cfRule type="expression" dxfId="2252" priority="81">
      <formula>$L17="Kirsch sand"</formula>
    </cfRule>
  </conditionalFormatting>
  <conditionalFormatting sqref="N17">
    <cfRule type="expression" dxfId="2251" priority="80">
      <formula>$L17="Modified Weak rock"</formula>
    </cfRule>
  </conditionalFormatting>
  <conditionalFormatting sqref="N17:P17">
    <cfRule type="expression" dxfId="2250" priority="79">
      <formula>$L17="Reese stiff clay"</formula>
    </cfRule>
  </conditionalFormatting>
  <conditionalFormatting sqref="N17:P17">
    <cfRule type="expression" dxfId="2249" priority="78">
      <formula>$L17="PISA clay"</formula>
    </cfRule>
  </conditionalFormatting>
  <conditionalFormatting sqref="N17">
    <cfRule type="expression" dxfId="2248" priority="77">
      <formula>$L17="PISA sand"</formula>
    </cfRule>
  </conditionalFormatting>
  <conditionalFormatting sqref="R17">
    <cfRule type="expression" dxfId="2247" priority="76">
      <formula>$L17="API sand"</formula>
    </cfRule>
  </conditionalFormatting>
  <conditionalFormatting sqref="R17">
    <cfRule type="expression" dxfId="2246" priority="75">
      <formula>$L17="Kirsch sand"</formula>
    </cfRule>
  </conditionalFormatting>
  <conditionalFormatting sqref="AD17:AI17">
    <cfRule type="expression" dxfId="2245" priority="72">
      <formula>$L17="Stiff clay w/o free water"</formula>
    </cfRule>
    <cfRule type="expression" dxfId="2244" priority="74">
      <formula>$L17="API clay"</formula>
    </cfRule>
  </conditionalFormatting>
  <conditionalFormatting sqref="AD17:AI17">
    <cfRule type="expression" dxfId="2243" priority="73">
      <formula>$L17="Kirsch soft clay"</formula>
    </cfRule>
  </conditionalFormatting>
  <conditionalFormatting sqref="AD17:AI17">
    <cfRule type="expression" dxfId="2242" priority="71">
      <formula>$L17="Kirsch stiff clay"</formula>
    </cfRule>
  </conditionalFormatting>
  <conditionalFormatting sqref="AD17:AI17">
    <cfRule type="expression" dxfId="2241" priority="70">
      <formula>$L17="Reese stiff clay"</formula>
    </cfRule>
  </conditionalFormatting>
  <conditionalFormatting sqref="AD17:AI17">
    <cfRule type="expression" dxfId="2240" priority="69">
      <formula>$L17="PISA clay"</formula>
    </cfRule>
  </conditionalFormatting>
  <conditionalFormatting sqref="AA17">
    <cfRule type="expression" dxfId="2239" priority="66">
      <formula>$L17="Stiff clay w/o free water"</formula>
    </cfRule>
    <cfRule type="expression" dxfId="2238" priority="68">
      <formula>$L17="API clay"</formula>
    </cfRule>
  </conditionalFormatting>
  <conditionalFormatting sqref="AA17">
    <cfRule type="expression" dxfId="2237" priority="67">
      <formula>$L17="Kirsch soft clay"</formula>
    </cfRule>
  </conditionalFormatting>
  <conditionalFormatting sqref="AA17">
    <cfRule type="expression" dxfId="2236" priority="65">
      <formula>$L17="Kirsch stiff clay"</formula>
    </cfRule>
  </conditionalFormatting>
  <conditionalFormatting sqref="AA17">
    <cfRule type="expression" dxfId="2235" priority="64">
      <formula>$L17="Reese stiff clay"</formula>
    </cfRule>
  </conditionalFormatting>
  <conditionalFormatting sqref="AA17">
    <cfRule type="expression" dxfId="2234" priority="63">
      <formula>$L17="PISA clay"</formula>
    </cfRule>
  </conditionalFormatting>
  <conditionalFormatting sqref="AC17">
    <cfRule type="expression" dxfId="2233" priority="60">
      <formula>$L17="Stiff clay w/o free water"</formula>
    </cfRule>
    <cfRule type="expression" dxfId="2232" priority="62">
      <formula>$L17="API clay"</formula>
    </cfRule>
  </conditionalFormatting>
  <conditionalFormatting sqref="AC17">
    <cfRule type="expression" dxfId="2231" priority="61">
      <formula>$L17="Kirsch soft clay"</formula>
    </cfRule>
  </conditionalFormatting>
  <conditionalFormatting sqref="AC17">
    <cfRule type="expression" dxfId="2230" priority="59">
      <formula>$L17="Kirsch stiff clay"</formula>
    </cfRule>
  </conditionalFormatting>
  <conditionalFormatting sqref="AC17">
    <cfRule type="expression" dxfId="2229" priority="58">
      <formula>$L17="Reese stiff clay"</formula>
    </cfRule>
  </conditionalFormatting>
  <conditionalFormatting sqref="AC17">
    <cfRule type="expression" dxfId="2228" priority="57">
      <formula>$L17="PISA clay"</formula>
    </cfRule>
  </conditionalFormatting>
  <conditionalFormatting sqref="X17">
    <cfRule type="expression" dxfId="2227" priority="56">
      <formula>$L17="API sand"</formula>
    </cfRule>
  </conditionalFormatting>
  <conditionalFormatting sqref="X17">
    <cfRule type="expression" dxfId="2226" priority="55">
      <formula>$L17="Kirsch sand"</formula>
    </cfRule>
  </conditionalFormatting>
  <conditionalFormatting sqref="Z16:Z17">
    <cfRule type="expression" dxfId="2225" priority="54">
      <formula>$L16="API sand"</formula>
    </cfRule>
  </conditionalFormatting>
  <conditionalFormatting sqref="Z16:Z17">
    <cfRule type="expression" dxfId="2224" priority="53">
      <formula>$L16="Kirsch sand"</formula>
    </cfRule>
  </conditionalFormatting>
  <conditionalFormatting sqref="AB16:AB17">
    <cfRule type="expression" dxfId="2223" priority="52">
      <formula>$L16="API sand"</formula>
    </cfRule>
  </conditionalFormatting>
  <conditionalFormatting sqref="AB16:AB17">
    <cfRule type="expression" dxfId="2222" priority="51">
      <formula>$L16="Kirsch sand"</formula>
    </cfRule>
  </conditionalFormatting>
  <conditionalFormatting sqref="AJ16:AJ17">
    <cfRule type="expression" dxfId="2221" priority="50">
      <formula>$L16="API sand"</formula>
    </cfRule>
  </conditionalFormatting>
  <conditionalFormatting sqref="AJ16:AJ17">
    <cfRule type="expression" dxfId="2220" priority="49">
      <formula>$L16="Kirsch sand"</formula>
    </cfRule>
  </conditionalFormatting>
  <conditionalFormatting sqref="U6:V9">
    <cfRule type="expression" dxfId="2219" priority="46">
      <formula>$L6="Stiff clay w/o free water"</formula>
    </cfRule>
    <cfRule type="expression" dxfId="2218" priority="48">
      <formula>$L6="API clay"</formula>
    </cfRule>
  </conditionalFormatting>
  <conditionalFormatting sqref="U6:V9">
    <cfRule type="expression" dxfId="2217" priority="47">
      <formula>$L6="Kirsch soft clay"</formula>
    </cfRule>
  </conditionalFormatting>
  <conditionalFormatting sqref="U6:V9">
    <cfRule type="expression" dxfId="2216" priority="45">
      <formula>$L6="Kirsch stiff clay"</formula>
    </cfRule>
  </conditionalFormatting>
  <conditionalFormatting sqref="U6:V9">
    <cfRule type="expression" dxfId="2215" priority="44">
      <formula>$L6="Reese stiff clay"</formula>
    </cfRule>
  </conditionalFormatting>
  <conditionalFormatting sqref="U6:V9">
    <cfRule type="expression" dxfId="2214" priority="43">
      <formula>$L6="PISA clay"</formula>
    </cfRule>
  </conditionalFormatting>
  <conditionalFormatting sqref="U10:V10">
    <cfRule type="expression" dxfId="2213" priority="40">
      <formula>$L10="Stiff clay w/o free water"</formula>
    </cfRule>
    <cfRule type="expression" dxfId="2212" priority="42">
      <formula>$L10="API clay"</formula>
    </cfRule>
  </conditionalFormatting>
  <conditionalFormatting sqref="U10:V10">
    <cfRule type="expression" dxfId="2211" priority="41">
      <formula>$L10="Kirsch soft clay"</formula>
    </cfRule>
  </conditionalFormatting>
  <conditionalFormatting sqref="U10:V10">
    <cfRule type="expression" dxfId="2210" priority="39">
      <formula>$L10="Kirsch stiff clay"</formula>
    </cfRule>
  </conditionalFormatting>
  <conditionalFormatting sqref="U10:V10">
    <cfRule type="expression" dxfId="2209" priority="38">
      <formula>$L10="Reese stiff clay"</formula>
    </cfRule>
  </conditionalFormatting>
  <conditionalFormatting sqref="U10:V10">
    <cfRule type="expression" dxfId="2208" priority="37">
      <formula>$L10="PISA clay"</formula>
    </cfRule>
  </conditionalFormatting>
  <conditionalFormatting sqref="U11:V14">
    <cfRule type="expression" dxfId="2207" priority="34">
      <formula>$L11="Stiff clay w/o free water"</formula>
    </cfRule>
    <cfRule type="expression" dxfId="2206" priority="36">
      <formula>$L11="API clay"</formula>
    </cfRule>
  </conditionalFormatting>
  <conditionalFormatting sqref="U11:V14">
    <cfRule type="expression" dxfId="2205" priority="35">
      <formula>$L11="Kirsch soft clay"</formula>
    </cfRule>
  </conditionalFormatting>
  <conditionalFormatting sqref="U11:V14">
    <cfRule type="expression" dxfId="2204" priority="33">
      <formula>$L11="Kirsch stiff clay"</formula>
    </cfRule>
  </conditionalFormatting>
  <conditionalFormatting sqref="U11:V14">
    <cfRule type="expression" dxfId="2203" priority="32">
      <formula>$L11="Reese stiff clay"</formula>
    </cfRule>
  </conditionalFormatting>
  <conditionalFormatting sqref="U11:V14">
    <cfRule type="expression" dxfId="2202" priority="31">
      <formula>$L11="PISA clay"</formula>
    </cfRule>
  </conditionalFormatting>
  <conditionalFormatting sqref="U15:V15">
    <cfRule type="expression" dxfId="2201" priority="28">
      <formula>$L15="Stiff clay w/o free water"</formula>
    </cfRule>
    <cfRule type="expression" dxfId="2200" priority="30">
      <formula>$L15="API clay"</formula>
    </cfRule>
  </conditionalFormatting>
  <conditionalFormatting sqref="U15:V15">
    <cfRule type="expression" dxfId="2199" priority="29">
      <formula>$L15="Kirsch soft clay"</formula>
    </cfRule>
  </conditionalFormatting>
  <conditionalFormatting sqref="U15:V15">
    <cfRule type="expression" dxfId="2198" priority="27">
      <formula>$L15="Kirsch stiff clay"</formula>
    </cfRule>
  </conditionalFormatting>
  <conditionalFormatting sqref="U15:V15">
    <cfRule type="expression" dxfId="2197" priority="26">
      <formula>$L15="Reese stiff clay"</formula>
    </cfRule>
  </conditionalFormatting>
  <conditionalFormatting sqref="U15:V15">
    <cfRule type="expression" dxfId="2196" priority="25">
      <formula>$L15="PISA clay"</formula>
    </cfRule>
  </conditionalFormatting>
  <conditionalFormatting sqref="U16:V16">
    <cfRule type="expression" dxfId="2195" priority="22">
      <formula>$L16="Stiff clay w/o free water"</formula>
    </cfRule>
    <cfRule type="expression" dxfId="2194" priority="24">
      <formula>$L16="API clay"</formula>
    </cfRule>
  </conditionalFormatting>
  <conditionalFormatting sqref="U16:V16">
    <cfRule type="expression" dxfId="2193" priority="23">
      <formula>$L16="Kirsch soft clay"</formula>
    </cfRule>
  </conditionalFormatting>
  <conditionalFormatting sqref="U16:V16">
    <cfRule type="expression" dxfId="2192" priority="21">
      <formula>$L16="Kirsch stiff clay"</formula>
    </cfRule>
  </conditionalFormatting>
  <conditionalFormatting sqref="U16:V16">
    <cfRule type="expression" dxfId="2191" priority="20">
      <formula>$L16="Reese stiff clay"</formula>
    </cfRule>
  </conditionalFormatting>
  <conditionalFormatting sqref="U16:V16">
    <cfRule type="expression" dxfId="2190" priority="19">
      <formula>$L16="PISA clay"</formula>
    </cfRule>
  </conditionalFormatting>
  <conditionalFormatting sqref="U17:V17">
    <cfRule type="expression" dxfId="2189" priority="16">
      <formula>$L17="Stiff clay w/o free water"</formula>
    </cfRule>
    <cfRule type="expression" dxfId="2188" priority="18">
      <formula>$L17="API clay"</formula>
    </cfRule>
  </conditionalFormatting>
  <conditionalFormatting sqref="U17:V17">
    <cfRule type="expression" dxfId="2187" priority="17">
      <formula>$L17="Kirsch soft clay"</formula>
    </cfRule>
  </conditionalFormatting>
  <conditionalFormatting sqref="U17:V17">
    <cfRule type="expression" dxfId="2186" priority="15">
      <formula>$L17="Kirsch stiff clay"</formula>
    </cfRule>
  </conditionalFormatting>
  <conditionalFormatting sqref="U17:V17">
    <cfRule type="expression" dxfId="2185" priority="14">
      <formula>$L17="Reese stiff clay"</formula>
    </cfRule>
  </conditionalFormatting>
  <conditionalFormatting sqref="U17:V17">
    <cfRule type="expression" dxfId="2184" priority="13">
      <formula>$L17="PISA clay"</formula>
    </cfRule>
  </conditionalFormatting>
  <conditionalFormatting sqref="AO6:AO9">
    <cfRule type="expression" dxfId="2183" priority="12">
      <formula>$L6="API sand"</formula>
    </cfRule>
  </conditionalFormatting>
  <conditionalFormatting sqref="AO6:AO9">
    <cfRule type="expression" dxfId="2182" priority="11">
      <formula>$L6="Kirsch sand"</formula>
    </cfRule>
  </conditionalFormatting>
  <conditionalFormatting sqref="AO10">
    <cfRule type="expression" dxfId="2181" priority="10">
      <formula>$L10="API sand"</formula>
    </cfRule>
  </conditionalFormatting>
  <conditionalFormatting sqref="AO10">
    <cfRule type="expression" dxfId="2180" priority="9">
      <formula>$L10="Kirsch sand"</formula>
    </cfRule>
  </conditionalFormatting>
  <conditionalFormatting sqref="AO11:AO14">
    <cfRule type="expression" dxfId="2179" priority="8">
      <formula>$L11="API sand"</formula>
    </cfRule>
  </conditionalFormatting>
  <conditionalFormatting sqref="AO11:AO14">
    <cfRule type="expression" dxfId="2178" priority="7">
      <formula>$L11="Kirsch sand"</formula>
    </cfRule>
  </conditionalFormatting>
  <conditionalFormatting sqref="AO15">
    <cfRule type="expression" dxfId="2177" priority="6">
      <formula>$L15="API sand"</formula>
    </cfRule>
  </conditionalFormatting>
  <conditionalFormatting sqref="AO15">
    <cfRule type="expression" dxfId="2176" priority="5">
      <formula>$L15="Kirsch sand"</formula>
    </cfRule>
  </conditionalFormatting>
  <conditionalFormatting sqref="AO16">
    <cfRule type="expression" dxfId="2175" priority="4">
      <formula>$L16="API sand"</formula>
    </cfRule>
  </conditionalFormatting>
  <conditionalFormatting sqref="AO16">
    <cfRule type="expression" dxfId="2174" priority="3">
      <formula>$L16="Kirsch sand"</formula>
    </cfRule>
  </conditionalFormatting>
  <conditionalFormatting sqref="AO17">
    <cfRule type="expression" dxfId="2173" priority="2">
      <formula>$L17="API sand"</formula>
    </cfRule>
  </conditionalFormatting>
  <conditionalFormatting sqref="AO17">
    <cfRule type="expression" dxfId="2172" priority="1">
      <formula>$L17="Kirsch sand"</formula>
    </cfRule>
  </conditionalFormatting>
  <dataValidations count="3">
    <dataValidation type="list" showInputMessage="1" showErrorMessage="1" sqref="L6:L255" xr:uid="{1CCB015F-DFA4-421E-A404-2D6F89D56EF8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CDC2C3A9-B268-4408-847B-91E2DAA87C50}">
      <formula1>"Zero soil,API sand,API clay"</formula1>
    </dataValidation>
    <dataValidation type="list" showInputMessage="1" showErrorMessage="1" sqref="M18:M36" xr:uid="{B6CDFEA4-4C86-46BF-8B31-83B438A304B0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9A97-7D26-4473-9B2C-5B30A446AB0A}">
  <dimension ref="A1:AO255"/>
  <sheetViews>
    <sheetView zoomScaleNormal="100" workbookViewId="0">
      <selection activeCell="G24" sqref="G24"/>
    </sheetView>
  </sheetViews>
  <sheetFormatPr defaultColWidth="9.140625" defaultRowHeight="15" x14ac:dyDescent="0.25"/>
  <cols>
    <col min="1" max="1" width="18" style="33" bestFit="1" customWidth="1"/>
    <col min="2" max="2" width="13.7109375" style="33" customWidth="1"/>
    <col min="3" max="3" width="13.5703125" style="33" customWidth="1"/>
    <col min="4" max="5" width="14" style="33" customWidth="1"/>
    <col min="6" max="6" width="13" style="33" bestFit="1" customWidth="1"/>
    <col min="7" max="7" width="13.5703125" style="33" customWidth="1"/>
    <col min="8" max="8" width="11" style="33" bestFit="1" customWidth="1"/>
    <col min="9" max="9" width="15.7109375" style="33" bestFit="1" customWidth="1"/>
    <col min="10" max="10" width="10.140625" style="33" customWidth="1"/>
    <col min="11" max="11" width="11.5703125" style="33" bestFit="1" customWidth="1"/>
    <col min="12" max="12" width="18.140625" style="33" customWidth="1"/>
    <col min="13" max="13" width="11.85546875" style="33" bestFit="1" customWidth="1"/>
    <col min="14" max="14" width="11" style="33" bestFit="1" customWidth="1"/>
    <col min="15" max="15" width="9.28515625" style="33" customWidth="1"/>
    <col min="16" max="16" width="10.5703125" style="33" customWidth="1"/>
    <col min="17" max="18" width="9.5703125" style="33" bestFit="1" customWidth="1"/>
    <col min="19" max="20" width="6.5703125" style="33" customWidth="1"/>
    <col min="21" max="21" width="13.140625" style="33" customWidth="1"/>
    <col min="22" max="22" width="19.42578125" style="33" customWidth="1"/>
    <col min="23" max="23" width="6.5703125" style="33" customWidth="1"/>
    <col min="24" max="24" width="11.85546875" style="33" customWidth="1"/>
    <col min="25" max="25" width="8.42578125" style="33" bestFit="1" customWidth="1"/>
    <col min="26" max="26" width="11.7109375" style="33" customWidth="1"/>
    <col min="27" max="27" width="11" style="33" bestFit="1" customWidth="1"/>
    <col min="28" max="28" width="10.5703125" style="33" customWidth="1"/>
    <col min="29" max="29" width="14.85546875" style="33" customWidth="1"/>
    <col min="30" max="30" width="11.85546875" style="33" customWidth="1"/>
    <col min="31" max="31" width="10.28515625" style="33" customWidth="1"/>
    <col min="32" max="32" width="8.140625" style="33" customWidth="1"/>
    <col min="33" max="33" width="13.7109375" style="33" customWidth="1"/>
    <col min="34" max="34" width="8.42578125" style="33" customWidth="1"/>
    <col min="35" max="35" width="7.85546875" style="33" customWidth="1"/>
    <col min="36" max="36" width="8.5703125" style="33" customWidth="1"/>
    <col min="37" max="37" width="11.28515625" style="33" bestFit="1" customWidth="1"/>
    <col min="38" max="38" width="11.42578125" style="33" bestFit="1" customWidth="1"/>
    <col min="39" max="39" width="11.7109375" style="33" bestFit="1" customWidth="1"/>
    <col min="40" max="40" width="11.5703125" style="33" bestFit="1" customWidth="1"/>
    <col min="41" max="16384" width="9.140625" style="33"/>
  </cols>
  <sheetData>
    <row r="1" spans="1:41" x14ac:dyDescent="0.25">
      <c r="A1" s="34" t="str">
        <f ca="1">TRIM(MID(CELL("filename",A1),FIND("]",CELL("filename",A1),1)+1,255))</f>
        <v>L0GW01_BE_ver2</v>
      </c>
      <c r="D1" s="34"/>
    </row>
    <row r="3" spans="1:41" s="35" customFormat="1" ht="45" customHeight="1" x14ac:dyDescent="0.25">
      <c r="F3" s="36" t="s">
        <v>39</v>
      </c>
      <c r="J3" s="37" t="s">
        <v>22</v>
      </c>
      <c r="Q3" s="73"/>
      <c r="R3" s="86"/>
      <c r="S3" s="86"/>
      <c r="T3" s="73"/>
      <c r="U3" s="86"/>
      <c r="V3" s="86"/>
      <c r="W3" s="73"/>
      <c r="X3" s="71" t="s">
        <v>106</v>
      </c>
      <c r="Y3" s="73"/>
      <c r="Z3" s="73"/>
      <c r="AA3" s="73"/>
      <c r="AB3" s="73"/>
      <c r="AC3" s="71" t="s">
        <v>107</v>
      </c>
      <c r="AD3" s="39"/>
      <c r="AE3" s="39"/>
      <c r="AF3" s="39"/>
      <c r="AG3" s="39"/>
      <c r="AH3" s="39"/>
      <c r="AI3" s="39"/>
      <c r="AJ3" s="73"/>
      <c r="AK3" s="73"/>
      <c r="AL3" s="73"/>
      <c r="AM3" s="73"/>
      <c r="AN3" s="73"/>
    </row>
    <row r="4" spans="1:41" s="41" customFormat="1" x14ac:dyDescent="0.25">
      <c r="A4" s="40" t="s">
        <v>60</v>
      </c>
      <c r="B4" s="41">
        <f>COUNTIF(J:J,"&gt;0")</f>
        <v>12</v>
      </c>
      <c r="C4" s="42" t="s">
        <v>58</v>
      </c>
      <c r="D4" s="43"/>
      <c r="F4" s="41" t="s">
        <v>40</v>
      </c>
      <c r="G4" s="44">
        <v>2</v>
      </c>
      <c r="H4" s="42" t="s">
        <v>28</v>
      </c>
      <c r="J4" s="43" t="s">
        <v>0</v>
      </c>
      <c r="K4" s="43" t="s">
        <v>3</v>
      </c>
      <c r="L4" s="43" t="s">
        <v>1</v>
      </c>
      <c r="M4" s="43" t="s">
        <v>2</v>
      </c>
      <c r="N4" s="43" t="s">
        <v>6</v>
      </c>
      <c r="O4" s="43" t="s">
        <v>4</v>
      </c>
      <c r="P4" s="43" t="s">
        <v>5</v>
      </c>
      <c r="Q4" s="43" t="s">
        <v>7</v>
      </c>
      <c r="R4" s="43" t="s">
        <v>13</v>
      </c>
      <c r="S4" s="43" t="s">
        <v>73</v>
      </c>
      <c r="T4" s="43" t="s">
        <v>14</v>
      </c>
      <c r="U4" s="43" t="s">
        <v>8</v>
      </c>
      <c r="V4" s="43" t="s">
        <v>9</v>
      </c>
      <c r="W4" s="43" t="s">
        <v>10</v>
      </c>
      <c r="X4" s="43" t="s">
        <v>90</v>
      </c>
      <c r="Y4" s="43" t="s">
        <v>95</v>
      </c>
      <c r="Z4" s="43" t="s">
        <v>15</v>
      </c>
      <c r="AA4" s="43" t="s">
        <v>16</v>
      </c>
      <c r="AB4" s="43" t="s">
        <v>17</v>
      </c>
      <c r="AC4" s="43" t="s">
        <v>11</v>
      </c>
      <c r="AD4" s="43" t="s">
        <v>12</v>
      </c>
      <c r="AE4" s="43" t="s">
        <v>18</v>
      </c>
      <c r="AF4" s="43" t="s">
        <v>19</v>
      </c>
      <c r="AG4" s="43" t="s">
        <v>37</v>
      </c>
      <c r="AH4" s="43" t="s">
        <v>20</v>
      </c>
      <c r="AI4" s="43" t="s">
        <v>21</v>
      </c>
      <c r="AJ4" s="43" t="s">
        <v>66</v>
      </c>
      <c r="AK4" s="43" t="s">
        <v>72</v>
      </c>
      <c r="AL4" s="43" t="s">
        <v>91</v>
      </c>
      <c r="AM4" s="43" t="s">
        <v>92</v>
      </c>
      <c r="AN4" s="43" t="s">
        <v>93</v>
      </c>
      <c r="AO4" s="69" t="s">
        <v>102</v>
      </c>
    </row>
    <row r="5" spans="1:41" ht="17.25" x14ac:dyDescent="0.25">
      <c r="A5" s="33" t="s">
        <v>61</v>
      </c>
      <c r="B5" s="33">
        <f ca="1">COUNTIF(A:A,"&gt;0")</f>
        <v>14</v>
      </c>
      <c r="C5" s="45" t="s">
        <v>58</v>
      </c>
      <c r="F5" s="33" t="s">
        <v>41</v>
      </c>
      <c r="G5" s="44">
        <v>0</v>
      </c>
      <c r="H5" s="45" t="s">
        <v>28</v>
      </c>
      <c r="J5" s="38" t="s">
        <v>38</v>
      </c>
      <c r="K5" s="38" t="s">
        <v>30</v>
      </c>
      <c r="L5" s="38" t="s">
        <v>31</v>
      </c>
      <c r="M5" s="38" t="s">
        <v>31</v>
      </c>
      <c r="N5" s="38" t="s">
        <v>32</v>
      </c>
      <c r="O5" s="38" t="s">
        <v>33</v>
      </c>
      <c r="P5" s="38" t="s">
        <v>35</v>
      </c>
      <c r="Q5" s="38" t="s">
        <v>36</v>
      </c>
      <c r="R5" s="38" t="s">
        <v>36</v>
      </c>
      <c r="S5" s="38" t="s">
        <v>34</v>
      </c>
      <c r="T5" s="38" t="s">
        <v>33</v>
      </c>
      <c r="U5" s="38" t="s">
        <v>34</v>
      </c>
      <c r="V5" s="38" t="s">
        <v>62</v>
      </c>
      <c r="W5" s="38" t="s">
        <v>34</v>
      </c>
      <c r="X5" s="38" t="s">
        <v>33</v>
      </c>
      <c r="Y5" s="38" t="s">
        <v>35</v>
      </c>
      <c r="Z5" s="38" t="s">
        <v>33</v>
      </c>
      <c r="AA5" s="38" t="s">
        <v>34</v>
      </c>
      <c r="AB5" s="38" t="s">
        <v>33</v>
      </c>
      <c r="AC5" s="38" t="s">
        <v>33</v>
      </c>
      <c r="AD5" s="38" t="s">
        <v>35</v>
      </c>
      <c r="AE5" s="38" t="s">
        <v>34</v>
      </c>
      <c r="AF5" s="38" t="s">
        <v>33</v>
      </c>
      <c r="AG5" s="38" t="s">
        <v>35</v>
      </c>
      <c r="AH5" s="38" t="s">
        <v>34</v>
      </c>
      <c r="AI5" s="38" t="s">
        <v>34</v>
      </c>
      <c r="AJ5" s="38" t="s">
        <v>34</v>
      </c>
      <c r="AK5" s="38" t="s">
        <v>34</v>
      </c>
      <c r="AL5" s="38" t="s">
        <v>34</v>
      </c>
      <c r="AM5" s="38" t="s">
        <v>34</v>
      </c>
      <c r="AN5" s="38" t="s">
        <v>34</v>
      </c>
      <c r="AO5" s="38" t="s">
        <v>103</v>
      </c>
    </row>
    <row r="6" spans="1:41" x14ac:dyDescent="0.25">
      <c r="C6" s="45"/>
      <c r="F6" s="33" t="s">
        <v>67</v>
      </c>
      <c r="G6" s="46">
        <v>7.42</v>
      </c>
      <c r="H6" s="45" t="s">
        <v>28</v>
      </c>
      <c r="J6" s="47">
        <v>1</v>
      </c>
      <c r="K6" s="47">
        <v>0</v>
      </c>
      <c r="L6" s="48" t="s">
        <v>64</v>
      </c>
      <c r="M6" s="49" t="s">
        <v>64</v>
      </c>
      <c r="N6" s="50">
        <v>8.4</v>
      </c>
      <c r="O6" s="51">
        <v>0</v>
      </c>
      <c r="P6" s="51">
        <v>0</v>
      </c>
      <c r="Q6" s="50">
        <v>30</v>
      </c>
      <c r="R6" s="50">
        <f>Q6-5</f>
        <v>25</v>
      </c>
      <c r="S6" s="50">
        <v>0.8</v>
      </c>
      <c r="T6" s="50">
        <v>0</v>
      </c>
      <c r="U6" s="52">
        <v>0</v>
      </c>
      <c r="V6" s="52">
        <v>0</v>
      </c>
      <c r="W6" s="50">
        <v>0.5</v>
      </c>
      <c r="X6" s="50">
        <v>15000</v>
      </c>
      <c r="Y6" s="50">
        <v>0</v>
      </c>
      <c r="Z6" s="50">
        <f t="shared" ref="Z6:Z17" si="0">VLOOKUP(R6,$AE$39:$AF$59,2)</f>
        <v>80.999999999999972</v>
      </c>
      <c r="AA6" s="53">
        <v>1</v>
      </c>
      <c r="AB6" s="50">
        <f t="shared" ref="AB6:AB17" si="1">VLOOKUP(R6,$AE$39:$AG$59,3)</f>
        <v>4800</v>
      </c>
      <c r="AC6" s="51">
        <v>300000</v>
      </c>
      <c r="AD6" s="51">
        <v>0</v>
      </c>
      <c r="AE6" s="51">
        <v>0.46</v>
      </c>
      <c r="AF6" s="51">
        <v>0</v>
      </c>
      <c r="AG6" s="51">
        <v>0</v>
      </c>
      <c r="AH6" s="51">
        <v>0</v>
      </c>
      <c r="AI6" s="51">
        <v>0</v>
      </c>
      <c r="AJ6" s="50">
        <f t="shared" ref="AJ6:AJ17" si="2">VLOOKUP(R6,$AE$39:$AH$59,4)</f>
        <v>20.000000000000007</v>
      </c>
      <c r="AK6" s="50">
        <v>1</v>
      </c>
      <c r="AL6" s="50">
        <v>1</v>
      </c>
      <c r="AM6" s="50">
        <v>1</v>
      </c>
      <c r="AN6" s="50">
        <v>1</v>
      </c>
      <c r="AO6" s="50">
        <v>0</v>
      </c>
    </row>
    <row r="7" spans="1:41" x14ac:dyDescent="0.25">
      <c r="A7" s="54" t="s">
        <v>23</v>
      </c>
      <c r="C7" s="45"/>
      <c r="F7" s="55" t="s">
        <v>48</v>
      </c>
      <c r="G7" s="56"/>
      <c r="H7" s="39"/>
      <c r="I7" s="56"/>
      <c r="J7" s="47">
        <v>2</v>
      </c>
      <c r="K7" s="47">
        <v>-3.8</v>
      </c>
      <c r="L7" s="48" t="s">
        <v>65</v>
      </c>
      <c r="M7" s="49" t="s">
        <v>65</v>
      </c>
      <c r="N7" s="50">
        <v>6.1</v>
      </c>
      <c r="O7" s="51">
        <v>12</v>
      </c>
      <c r="P7" s="51">
        <v>1.48</v>
      </c>
      <c r="Q7" s="50">
        <v>0</v>
      </c>
      <c r="R7" s="50">
        <f t="shared" ref="R7:R10" si="3">Q7-5</f>
        <v>-5</v>
      </c>
      <c r="S7" s="50">
        <v>0.8</v>
      </c>
      <c r="T7" s="50">
        <v>0</v>
      </c>
      <c r="U7" s="52">
        <v>2.3E-2</v>
      </c>
      <c r="V7" s="52">
        <v>0</v>
      </c>
      <c r="W7" s="50">
        <v>0.5</v>
      </c>
      <c r="X7" s="50">
        <v>5000</v>
      </c>
      <c r="Y7" s="50">
        <v>0</v>
      </c>
      <c r="Z7" s="50" t="e">
        <f t="shared" si="0"/>
        <v>#N/A</v>
      </c>
      <c r="AA7" s="53">
        <v>1</v>
      </c>
      <c r="AB7" s="50" t="e">
        <f t="shared" si="1"/>
        <v>#N/A</v>
      </c>
      <c r="AC7" s="51">
        <v>400000</v>
      </c>
      <c r="AD7" s="51">
        <v>0</v>
      </c>
      <c r="AE7" s="51">
        <v>0.46</v>
      </c>
      <c r="AF7" s="51">
        <v>0</v>
      </c>
      <c r="AG7" s="51">
        <v>0</v>
      </c>
      <c r="AH7" s="51">
        <v>0</v>
      </c>
      <c r="AI7" s="51">
        <v>0</v>
      </c>
      <c r="AJ7" s="50" t="e">
        <f t="shared" si="2"/>
        <v>#N/A</v>
      </c>
      <c r="AK7" s="50">
        <v>1</v>
      </c>
      <c r="AL7" s="50">
        <v>1</v>
      </c>
      <c r="AM7" s="50">
        <v>1</v>
      </c>
      <c r="AN7" s="50">
        <v>1</v>
      </c>
      <c r="AO7" s="50">
        <v>0</v>
      </c>
    </row>
    <row r="8" spans="1:41" x14ac:dyDescent="0.25">
      <c r="A8" s="33" t="s">
        <v>24</v>
      </c>
      <c r="B8" s="57">
        <v>0</v>
      </c>
      <c r="C8" s="45" t="s">
        <v>29</v>
      </c>
      <c r="F8" s="33" t="s">
        <v>49</v>
      </c>
      <c r="G8" s="58">
        <v>5098.6904789999999</v>
      </c>
      <c r="H8" s="45" t="s">
        <v>53</v>
      </c>
      <c r="J8" s="47">
        <v>3</v>
      </c>
      <c r="K8" s="47">
        <v>-11.9</v>
      </c>
      <c r="L8" s="48" t="s">
        <v>64</v>
      </c>
      <c r="M8" s="49" t="s">
        <v>64</v>
      </c>
      <c r="N8" s="50">
        <v>9.5</v>
      </c>
      <c r="O8" s="51">
        <v>0</v>
      </c>
      <c r="P8" s="51">
        <v>0</v>
      </c>
      <c r="Q8" s="50">
        <v>35</v>
      </c>
      <c r="R8" s="50">
        <f>Q8-5</f>
        <v>30</v>
      </c>
      <c r="S8" s="50">
        <v>0.8</v>
      </c>
      <c r="T8" s="50">
        <v>0</v>
      </c>
      <c r="U8" s="52">
        <v>0</v>
      </c>
      <c r="V8" s="52">
        <v>0</v>
      </c>
      <c r="W8" s="50">
        <v>0.5</v>
      </c>
      <c r="X8" s="50">
        <v>15000</v>
      </c>
      <c r="Y8" s="50">
        <v>0</v>
      </c>
      <c r="Z8" s="50">
        <f t="shared" si="0"/>
        <v>95.999999999999972</v>
      </c>
      <c r="AA8" s="53">
        <v>1</v>
      </c>
      <c r="AB8" s="50">
        <f t="shared" si="1"/>
        <v>9600</v>
      </c>
      <c r="AC8" s="51">
        <v>300000</v>
      </c>
      <c r="AD8" s="51">
        <v>0</v>
      </c>
      <c r="AE8" s="51">
        <v>0.46</v>
      </c>
      <c r="AF8" s="51">
        <v>0</v>
      </c>
      <c r="AG8" s="51">
        <v>0</v>
      </c>
      <c r="AH8" s="51">
        <v>0</v>
      </c>
      <c r="AI8" s="51">
        <v>0</v>
      </c>
      <c r="AJ8" s="50">
        <f t="shared" si="2"/>
        <v>40.000000000000007</v>
      </c>
      <c r="AK8" s="50">
        <v>1</v>
      </c>
      <c r="AL8" s="50">
        <v>1</v>
      </c>
      <c r="AM8" s="50">
        <v>1</v>
      </c>
      <c r="AN8" s="50">
        <v>1</v>
      </c>
      <c r="AO8" s="50">
        <v>0</v>
      </c>
    </row>
    <row r="9" spans="1:41" x14ac:dyDescent="0.25">
      <c r="A9" s="33" t="s">
        <v>68</v>
      </c>
      <c r="B9" s="57">
        <v>35.700000000000003</v>
      </c>
      <c r="C9" s="45" t="s">
        <v>28</v>
      </c>
      <c r="D9" s="33">
        <v>33</v>
      </c>
      <c r="F9" s="33" t="s">
        <v>96</v>
      </c>
      <c r="G9" s="58">
        <v>-174776.00589999999</v>
      </c>
      <c r="H9" s="45" t="s">
        <v>54</v>
      </c>
      <c r="J9" s="47">
        <v>4</v>
      </c>
      <c r="K9" s="47">
        <v>-15.9</v>
      </c>
      <c r="L9" s="48" t="s">
        <v>65</v>
      </c>
      <c r="M9" s="49" t="s">
        <v>65</v>
      </c>
      <c r="N9" s="50">
        <v>8.5</v>
      </c>
      <c r="O9" s="51">
        <v>70</v>
      </c>
      <c r="P9" s="51">
        <v>0</v>
      </c>
      <c r="Q9" s="50">
        <v>0</v>
      </c>
      <c r="R9" s="50">
        <f t="shared" si="3"/>
        <v>-5</v>
      </c>
      <c r="S9" s="50">
        <v>0.8</v>
      </c>
      <c r="T9" s="50">
        <v>0</v>
      </c>
      <c r="U9" s="52">
        <v>1.7000000000000001E-2</v>
      </c>
      <c r="V9" s="52">
        <v>0</v>
      </c>
      <c r="W9" s="50">
        <v>0.5</v>
      </c>
      <c r="X9" s="50">
        <v>18000</v>
      </c>
      <c r="Y9" s="50">
        <v>0</v>
      </c>
      <c r="Z9" s="50" t="e">
        <f t="shared" si="0"/>
        <v>#N/A</v>
      </c>
      <c r="AA9" s="53">
        <v>1</v>
      </c>
      <c r="AB9" s="50" t="e">
        <f t="shared" si="1"/>
        <v>#N/A</v>
      </c>
      <c r="AC9" s="51">
        <v>400000</v>
      </c>
      <c r="AD9" s="51">
        <v>0</v>
      </c>
      <c r="AE9" s="51">
        <v>0.46</v>
      </c>
      <c r="AF9" s="51">
        <v>0</v>
      </c>
      <c r="AG9" s="51">
        <v>0</v>
      </c>
      <c r="AH9" s="51">
        <v>0</v>
      </c>
      <c r="AI9" s="51">
        <v>0</v>
      </c>
      <c r="AJ9" s="50" t="e">
        <f t="shared" si="2"/>
        <v>#N/A</v>
      </c>
      <c r="AK9" s="50">
        <v>1</v>
      </c>
      <c r="AL9" s="50">
        <v>1</v>
      </c>
      <c r="AM9" s="50">
        <v>1</v>
      </c>
      <c r="AN9" s="50">
        <v>1</v>
      </c>
      <c r="AO9" s="50">
        <v>0</v>
      </c>
    </row>
    <row r="10" spans="1:41" s="56" customFormat="1" x14ac:dyDescent="0.25">
      <c r="A10" s="56" t="s">
        <v>69</v>
      </c>
      <c r="B10" s="59">
        <v>35.700000000000003</v>
      </c>
      <c r="C10" s="45" t="s">
        <v>28</v>
      </c>
      <c r="D10" s="56">
        <v>60</v>
      </c>
      <c r="F10" s="33" t="s">
        <v>51</v>
      </c>
      <c r="G10" s="60">
        <v>5147</v>
      </c>
      <c r="H10" s="45" t="s">
        <v>53</v>
      </c>
      <c r="I10" s="33"/>
      <c r="J10" s="47">
        <v>5</v>
      </c>
      <c r="K10" s="47">
        <v>-17.600000000000001</v>
      </c>
      <c r="L10" s="48" t="s">
        <v>65</v>
      </c>
      <c r="M10" s="49" t="s">
        <v>65</v>
      </c>
      <c r="N10" s="50">
        <v>8.6999999999999993</v>
      </c>
      <c r="O10" s="51">
        <v>90</v>
      </c>
      <c r="P10" s="51">
        <v>0</v>
      </c>
      <c r="Q10" s="50">
        <v>0</v>
      </c>
      <c r="R10" s="50">
        <f t="shared" si="3"/>
        <v>-5</v>
      </c>
      <c r="S10" s="50">
        <v>0.8</v>
      </c>
      <c r="T10" s="50">
        <v>0</v>
      </c>
      <c r="U10" s="52">
        <v>1.6E-2</v>
      </c>
      <c r="V10" s="52">
        <v>0</v>
      </c>
      <c r="W10" s="50">
        <v>0.5</v>
      </c>
      <c r="X10" s="50">
        <v>15000</v>
      </c>
      <c r="Y10" s="50">
        <v>0</v>
      </c>
      <c r="Z10" s="50" t="e">
        <f t="shared" si="0"/>
        <v>#N/A</v>
      </c>
      <c r="AA10" s="53">
        <v>1</v>
      </c>
      <c r="AB10" s="50" t="e">
        <f t="shared" si="1"/>
        <v>#N/A</v>
      </c>
      <c r="AC10" s="51">
        <v>300000</v>
      </c>
      <c r="AD10" s="51">
        <v>0</v>
      </c>
      <c r="AE10" s="51">
        <v>0.46</v>
      </c>
      <c r="AF10" s="51">
        <v>0</v>
      </c>
      <c r="AG10" s="51">
        <v>0</v>
      </c>
      <c r="AH10" s="51">
        <v>0</v>
      </c>
      <c r="AI10" s="51">
        <v>0</v>
      </c>
      <c r="AJ10" s="50" t="e">
        <f t="shared" si="2"/>
        <v>#N/A</v>
      </c>
      <c r="AK10" s="50">
        <v>1</v>
      </c>
      <c r="AL10" s="50">
        <v>1</v>
      </c>
      <c r="AM10" s="50">
        <v>1</v>
      </c>
      <c r="AN10" s="50">
        <v>1</v>
      </c>
      <c r="AO10" s="50">
        <v>0</v>
      </c>
    </row>
    <row r="11" spans="1:41" x14ac:dyDescent="0.25">
      <c r="A11" s="33" t="s">
        <v>70</v>
      </c>
      <c r="B11" s="57">
        <v>1</v>
      </c>
      <c r="C11" s="45" t="s">
        <v>28</v>
      </c>
      <c r="F11" s="33" t="s">
        <v>52</v>
      </c>
      <c r="G11" s="60">
        <v>0</v>
      </c>
      <c r="H11" s="45" t="s">
        <v>53</v>
      </c>
      <c r="J11" s="47">
        <v>6</v>
      </c>
      <c r="K11" s="47">
        <v>-20.8</v>
      </c>
      <c r="L11" s="48" t="s">
        <v>65</v>
      </c>
      <c r="M11" s="49" t="s">
        <v>65</v>
      </c>
      <c r="N11" s="50">
        <v>9.1</v>
      </c>
      <c r="O11" s="51">
        <v>108</v>
      </c>
      <c r="P11" s="51">
        <v>0</v>
      </c>
      <c r="Q11" s="50">
        <v>0</v>
      </c>
      <c r="R11" s="50">
        <f>Q11-5</f>
        <v>-5</v>
      </c>
      <c r="S11" s="50">
        <v>0.8</v>
      </c>
      <c r="T11" s="50">
        <v>0</v>
      </c>
      <c r="U11" s="52">
        <v>1.4999999999999999E-2</v>
      </c>
      <c r="V11" s="52">
        <v>0</v>
      </c>
      <c r="W11" s="50">
        <v>0.5</v>
      </c>
      <c r="X11" s="50">
        <v>15000</v>
      </c>
      <c r="Y11" s="50">
        <v>0</v>
      </c>
      <c r="Z11" s="50" t="e">
        <f t="shared" si="0"/>
        <v>#N/A</v>
      </c>
      <c r="AA11" s="53">
        <v>1</v>
      </c>
      <c r="AB11" s="50" t="e">
        <f t="shared" si="1"/>
        <v>#N/A</v>
      </c>
      <c r="AC11" s="51">
        <v>300000</v>
      </c>
      <c r="AD11" s="51">
        <v>0</v>
      </c>
      <c r="AE11" s="51">
        <v>0.46</v>
      </c>
      <c r="AF11" s="51">
        <v>0</v>
      </c>
      <c r="AG11" s="51">
        <v>0</v>
      </c>
      <c r="AH11" s="51">
        <v>0</v>
      </c>
      <c r="AI11" s="51">
        <v>0</v>
      </c>
      <c r="AJ11" s="50" t="e">
        <f t="shared" si="2"/>
        <v>#N/A</v>
      </c>
      <c r="AK11" s="50">
        <v>1</v>
      </c>
      <c r="AL11" s="50">
        <v>1</v>
      </c>
      <c r="AM11" s="50">
        <v>1</v>
      </c>
      <c r="AN11" s="50">
        <v>1</v>
      </c>
      <c r="AO11" s="50">
        <v>0</v>
      </c>
    </row>
    <row r="12" spans="1:41" x14ac:dyDescent="0.25">
      <c r="A12" s="33" t="s">
        <v>74</v>
      </c>
      <c r="B12" s="46">
        <v>5.5</v>
      </c>
      <c r="C12" s="45" t="s">
        <v>28</v>
      </c>
      <c r="E12" s="60"/>
      <c r="F12" s="56" t="s">
        <v>97</v>
      </c>
      <c r="G12" s="59">
        <v>12547</v>
      </c>
      <c r="H12" s="45" t="s">
        <v>53</v>
      </c>
      <c r="I12" s="56"/>
      <c r="J12" s="47">
        <v>7</v>
      </c>
      <c r="K12" s="47">
        <v>-25.9</v>
      </c>
      <c r="L12" s="48" t="s">
        <v>65</v>
      </c>
      <c r="M12" s="49" t="s">
        <v>65</v>
      </c>
      <c r="N12" s="50">
        <v>9.1</v>
      </c>
      <c r="O12" s="51">
        <v>130</v>
      </c>
      <c r="P12" s="51">
        <v>0</v>
      </c>
      <c r="Q12" s="50">
        <v>0</v>
      </c>
      <c r="R12" s="50">
        <f t="shared" ref="R12" si="4">Q12-5</f>
        <v>-5</v>
      </c>
      <c r="S12" s="50">
        <v>0.8</v>
      </c>
      <c r="T12" s="50">
        <v>0</v>
      </c>
      <c r="U12" s="52">
        <v>1.4E-2</v>
      </c>
      <c r="V12" s="52">
        <v>0</v>
      </c>
      <c r="W12" s="50">
        <v>0.5</v>
      </c>
      <c r="X12" s="50">
        <v>5000</v>
      </c>
      <c r="Y12" s="50">
        <v>0</v>
      </c>
      <c r="Z12" s="50" t="e">
        <f t="shared" si="0"/>
        <v>#N/A</v>
      </c>
      <c r="AA12" s="53">
        <v>1</v>
      </c>
      <c r="AB12" s="50" t="e">
        <f t="shared" si="1"/>
        <v>#N/A</v>
      </c>
      <c r="AC12" s="51">
        <v>400000</v>
      </c>
      <c r="AD12" s="51">
        <v>0</v>
      </c>
      <c r="AE12" s="51">
        <v>0.46</v>
      </c>
      <c r="AF12" s="51">
        <v>0</v>
      </c>
      <c r="AG12" s="51">
        <v>0</v>
      </c>
      <c r="AH12" s="51">
        <v>0</v>
      </c>
      <c r="AI12" s="51">
        <v>0</v>
      </c>
      <c r="AJ12" s="50" t="e">
        <f t="shared" si="2"/>
        <v>#N/A</v>
      </c>
      <c r="AK12" s="50">
        <v>1</v>
      </c>
      <c r="AL12" s="50">
        <v>1</v>
      </c>
      <c r="AM12" s="50">
        <v>1</v>
      </c>
      <c r="AN12" s="50">
        <v>1</v>
      </c>
      <c r="AO12" s="50">
        <v>0</v>
      </c>
    </row>
    <row r="13" spans="1:41" x14ac:dyDescent="0.25">
      <c r="A13" s="33" t="s">
        <v>42</v>
      </c>
      <c r="B13" s="57">
        <v>78</v>
      </c>
      <c r="C13" s="45" t="s">
        <v>46</v>
      </c>
      <c r="E13" s="60"/>
      <c r="F13" s="54" t="s">
        <v>55</v>
      </c>
      <c r="J13" s="47">
        <v>8</v>
      </c>
      <c r="K13" s="47">
        <v>-30.1</v>
      </c>
      <c r="L13" s="48" t="s">
        <v>65</v>
      </c>
      <c r="M13" s="49" t="s">
        <v>65</v>
      </c>
      <c r="N13" s="50">
        <v>9.1999999999999993</v>
      </c>
      <c r="O13" s="51">
        <v>140</v>
      </c>
      <c r="P13" s="51">
        <v>0</v>
      </c>
      <c r="Q13" s="50">
        <v>0</v>
      </c>
      <c r="R13" s="50">
        <f>Q13-5</f>
        <v>-5</v>
      </c>
      <c r="S13" s="50">
        <v>0.8</v>
      </c>
      <c r="T13" s="50">
        <v>0</v>
      </c>
      <c r="U13" s="52">
        <v>1.2E-2</v>
      </c>
      <c r="V13" s="52">
        <v>0</v>
      </c>
      <c r="W13" s="50">
        <v>0.5</v>
      </c>
      <c r="X13" s="50">
        <v>15000</v>
      </c>
      <c r="Y13" s="50">
        <v>0</v>
      </c>
      <c r="Z13" s="50" t="e">
        <f t="shared" si="0"/>
        <v>#N/A</v>
      </c>
      <c r="AA13" s="53">
        <v>1</v>
      </c>
      <c r="AB13" s="50" t="e">
        <f t="shared" si="1"/>
        <v>#N/A</v>
      </c>
      <c r="AC13" s="51">
        <v>300000</v>
      </c>
      <c r="AD13" s="51">
        <v>0</v>
      </c>
      <c r="AE13" s="51">
        <v>0.46</v>
      </c>
      <c r="AF13" s="51">
        <v>0</v>
      </c>
      <c r="AG13" s="51">
        <v>0</v>
      </c>
      <c r="AH13" s="51">
        <v>0</v>
      </c>
      <c r="AI13" s="51">
        <v>0</v>
      </c>
      <c r="AJ13" s="50" t="e">
        <f t="shared" si="2"/>
        <v>#N/A</v>
      </c>
      <c r="AK13" s="50">
        <v>1</v>
      </c>
      <c r="AL13" s="50">
        <v>1</v>
      </c>
      <c r="AM13" s="50">
        <v>1</v>
      </c>
      <c r="AN13" s="50">
        <v>1</v>
      </c>
      <c r="AO13" s="50">
        <v>0</v>
      </c>
    </row>
    <row r="14" spans="1:41" x14ac:dyDescent="0.25">
      <c r="A14" s="33" t="s">
        <v>43</v>
      </c>
      <c r="B14" s="60">
        <v>355000</v>
      </c>
      <c r="C14" s="45" t="s">
        <v>47</v>
      </c>
      <c r="F14" s="33" t="s">
        <v>56</v>
      </c>
      <c r="G14" s="61" t="s">
        <v>57</v>
      </c>
      <c r="H14" s="45" t="s">
        <v>63</v>
      </c>
      <c r="J14" s="47">
        <v>9</v>
      </c>
      <c r="K14" s="47">
        <v>-36.1</v>
      </c>
      <c r="L14" s="48" t="s">
        <v>64</v>
      </c>
      <c r="M14" s="49" t="s">
        <v>64</v>
      </c>
      <c r="N14" s="50">
        <v>9.8000000000000007</v>
      </c>
      <c r="O14" s="51">
        <v>0</v>
      </c>
      <c r="P14" s="51">
        <v>0</v>
      </c>
      <c r="Q14" s="50">
        <v>37</v>
      </c>
      <c r="R14" s="50">
        <f t="shared" ref="R14:R17" si="5">Q14-5</f>
        <v>32</v>
      </c>
      <c r="S14" s="50">
        <v>0.8</v>
      </c>
      <c r="T14" s="50">
        <v>0</v>
      </c>
      <c r="U14" s="52">
        <v>0</v>
      </c>
      <c r="V14" s="52">
        <v>0</v>
      </c>
      <c r="W14" s="50">
        <v>0.5</v>
      </c>
      <c r="X14" s="50">
        <v>18000</v>
      </c>
      <c r="Y14" s="50">
        <v>0</v>
      </c>
      <c r="Z14" s="50">
        <f t="shared" si="0"/>
        <v>103.59999999999997</v>
      </c>
      <c r="AA14" s="53">
        <v>1</v>
      </c>
      <c r="AB14" s="50">
        <f t="shared" si="1"/>
        <v>10560</v>
      </c>
      <c r="AC14" s="51">
        <v>400000</v>
      </c>
      <c r="AD14" s="51">
        <v>0</v>
      </c>
      <c r="AE14" s="51">
        <v>0.46</v>
      </c>
      <c r="AF14" s="51">
        <v>0</v>
      </c>
      <c r="AG14" s="51">
        <v>0</v>
      </c>
      <c r="AH14" s="51">
        <v>0</v>
      </c>
      <c r="AI14" s="51">
        <v>0</v>
      </c>
      <c r="AJ14" s="50">
        <f t="shared" si="2"/>
        <v>44.000000000000007</v>
      </c>
      <c r="AK14" s="50">
        <v>1</v>
      </c>
      <c r="AL14" s="50">
        <v>1</v>
      </c>
      <c r="AM14" s="50">
        <v>1</v>
      </c>
      <c r="AN14" s="50">
        <v>1</v>
      </c>
      <c r="AO14" s="50">
        <v>0</v>
      </c>
    </row>
    <row r="15" spans="1:41" x14ac:dyDescent="0.25">
      <c r="A15" s="33" t="s">
        <v>44</v>
      </c>
      <c r="B15" s="62">
        <v>207000000</v>
      </c>
      <c r="C15" s="45" t="s">
        <v>47</v>
      </c>
      <c r="J15" s="47">
        <v>10</v>
      </c>
      <c r="K15" s="47">
        <v>-39.9</v>
      </c>
      <c r="L15" s="48" t="s">
        <v>64</v>
      </c>
      <c r="M15" s="49" t="s">
        <v>64</v>
      </c>
      <c r="N15" s="50">
        <v>10.1</v>
      </c>
      <c r="O15" s="51">
        <v>0</v>
      </c>
      <c r="P15" s="51">
        <v>0</v>
      </c>
      <c r="Q15" s="50">
        <v>38</v>
      </c>
      <c r="R15" s="50">
        <f t="shared" si="5"/>
        <v>33</v>
      </c>
      <c r="S15" s="50">
        <v>0.8</v>
      </c>
      <c r="T15" s="50">
        <v>0</v>
      </c>
      <c r="U15" s="52">
        <v>0</v>
      </c>
      <c r="V15" s="52">
        <v>0</v>
      </c>
      <c r="W15" s="50">
        <v>0.5</v>
      </c>
      <c r="X15" s="50">
        <v>15000</v>
      </c>
      <c r="Y15" s="50">
        <v>0</v>
      </c>
      <c r="Z15" s="50">
        <f t="shared" si="0"/>
        <v>107.39999999999996</v>
      </c>
      <c r="AA15" s="53">
        <v>1</v>
      </c>
      <c r="AB15" s="50">
        <f t="shared" si="1"/>
        <v>11040</v>
      </c>
      <c r="AC15" s="51">
        <v>300000</v>
      </c>
      <c r="AD15" s="51">
        <v>0</v>
      </c>
      <c r="AE15" s="51">
        <v>0.46</v>
      </c>
      <c r="AF15" s="51">
        <v>0</v>
      </c>
      <c r="AG15" s="51">
        <v>0</v>
      </c>
      <c r="AH15" s="51">
        <v>0</v>
      </c>
      <c r="AI15" s="51">
        <v>0</v>
      </c>
      <c r="AJ15" s="50">
        <f t="shared" si="2"/>
        <v>46.000000000000007</v>
      </c>
      <c r="AK15" s="50">
        <v>1</v>
      </c>
      <c r="AL15" s="50">
        <v>1</v>
      </c>
      <c r="AM15" s="50">
        <v>1</v>
      </c>
      <c r="AN15" s="50">
        <v>1</v>
      </c>
      <c r="AO15" s="50">
        <v>0</v>
      </c>
    </row>
    <row r="16" spans="1:41" x14ac:dyDescent="0.25">
      <c r="A16" s="33" t="s">
        <v>45</v>
      </c>
      <c r="B16" s="62">
        <v>79000000</v>
      </c>
      <c r="C16" s="45" t="s">
        <v>47</v>
      </c>
      <c r="D16" s="63"/>
      <c r="E16" s="63"/>
      <c r="I16" s="56"/>
      <c r="J16" s="47">
        <v>11</v>
      </c>
      <c r="K16" s="47">
        <v>-44.4</v>
      </c>
      <c r="L16" s="48" t="s">
        <v>64</v>
      </c>
      <c r="M16" s="49" t="s">
        <v>64</v>
      </c>
      <c r="N16" s="50">
        <v>10.199999999999999</v>
      </c>
      <c r="O16" s="51">
        <v>0</v>
      </c>
      <c r="P16" s="51">
        <v>0</v>
      </c>
      <c r="Q16" s="50">
        <v>37.5</v>
      </c>
      <c r="R16" s="50">
        <f t="shared" si="5"/>
        <v>32.5</v>
      </c>
      <c r="S16" s="50">
        <v>0.8</v>
      </c>
      <c r="T16" s="50">
        <v>0</v>
      </c>
      <c r="U16" s="52">
        <v>0</v>
      </c>
      <c r="V16" s="52">
        <v>0</v>
      </c>
      <c r="W16" s="50">
        <v>0.5</v>
      </c>
      <c r="X16" s="50">
        <v>18000</v>
      </c>
      <c r="Y16" s="50">
        <v>0</v>
      </c>
      <c r="Z16" s="50">
        <f t="shared" si="0"/>
        <v>103.59999999999997</v>
      </c>
      <c r="AA16" s="53">
        <v>1</v>
      </c>
      <c r="AB16" s="50">
        <f t="shared" si="1"/>
        <v>10560</v>
      </c>
      <c r="AC16" s="51">
        <v>400000</v>
      </c>
      <c r="AD16" s="51">
        <v>0</v>
      </c>
      <c r="AE16" s="51">
        <v>0.46</v>
      </c>
      <c r="AF16" s="51">
        <v>0</v>
      </c>
      <c r="AG16" s="51">
        <v>0</v>
      </c>
      <c r="AH16" s="51">
        <v>0</v>
      </c>
      <c r="AI16" s="51">
        <v>0</v>
      </c>
      <c r="AJ16" s="50">
        <f t="shared" si="2"/>
        <v>44.000000000000007</v>
      </c>
      <c r="AK16" s="50">
        <v>1</v>
      </c>
      <c r="AL16" s="50">
        <v>1</v>
      </c>
      <c r="AM16" s="50">
        <v>1</v>
      </c>
      <c r="AN16" s="50">
        <v>1</v>
      </c>
      <c r="AO16" s="50">
        <v>0</v>
      </c>
    </row>
    <row r="17" spans="1:41" s="56" customFormat="1" x14ac:dyDescent="0.25">
      <c r="A17" s="33" t="s">
        <v>98</v>
      </c>
      <c r="B17" s="57">
        <v>0.53</v>
      </c>
      <c r="C17" s="45"/>
      <c r="D17" s="38"/>
      <c r="E17" s="38"/>
      <c r="J17" s="47">
        <v>12</v>
      </c>
      <c r="K17" s="47">
        <v>-49</v>
      </c>
      <c r="L17" s="48" t="s">
        <v>65</v>
      </c>
      <c r="M17" s="49" t="s">
        <v>65</v>
      </c>
      <c r="N17" s="50">
        <v>9.3000000000000007</v>
      </c>
      <c r="O17" s="51">
        <v>150</v>
      </c>
      <c r="P17" s="51">
        <v>0</v>
      </c>
      <c r="Q17" s="50">
        <v>0</v>
      </c>
      <c r="R17" s="50">
        <f t="shared" si="5"/>
        <v>-5</v>
      </c>
      <c r="S17" s="50">
        <v>0.8</v>
      </c>
      <c r="T17" s="50">
        <v>0</v>
      </c>
      <c r="U17" s="52">
        <v>1.0999999999999999E-2</v>
      </c>
      <c r="V17" s="52">
        <v>0</v>
      </c>
      <c r="W17" s="50">
        <v>0.5</v>
      </c>
      <c r="X17" s="50">
        <v>15000</v>
      </c>
      <c r="Y17" s="50">
        <v>0</v>
      </c>
      <c r="Z17" s="50" t="e">
        <f t="shared" si="0"/>
        <v>#N/A</v>
      </c>
      <c r="AA17" s="53">
        <v>1</v>
      </c>
      <c r="AB17" s="50" t="e">
        <f t="shared" si="1"/>
        <v>#N/A</v>
      </c>
      <c r="AC17" s="51">
        <v>300000</v>
      </c>
      <c r="AD17" s="51">
        <v>0</v>
      </c>
      <c r="AE17" s="51">
        <v>0.46</v>
      </c>
      <c r="AF17" s="51">
        <v>0</v>
      </c>
      <c r="AG17" s="51">
        <v>0</v>
      </c>
      <c r="AH17" s="51">
        <v>0</v>
      </c>
      <c r="AI17" s="51">
        <v>0</v>
      </c>
      <c r="AJ17" s="50" t="e">
        <f t="shared" si="2"/>
        <v>#N/A</v>
      </c>
      <c r="AK17" s="50">
        <v>1</v>
      </c>
      <c r="AL17" s="50">
        <v>1</v>
      </c>
      <c r="AM17" s="50">
        <v>1</v>
      </c>
      <c r="AN17" s="50">
        <v>1</v>
      </c>
      <c r="AO17" s="50">
        <v>0</v>
      </c>
    </row>
    <row r="18" spans="1:41" ht="30" x14ac:dyDescent="0.25">
      <c r="A18" s="35" t="s">
        <v>25</v>
      </c>
      <c r="B18" s="66" t="s">
        <v>26</v>
      </c>
      <c r="C18" s="66" t="s">
        <v>27</v>
      </c>
      <c r="D18" s="67"/>
      <c r="E18" s="67"/>
      <c r="J18" s="47"/>
      <c r="L18" s="48"/>
      <c r="M18" s="49" t="s">
        <v>94</v>
      </c>
      <c r="N18" s="47"/>
      <c r="O18" s="64"/>
      <c r="P18" s="47"/>
      <c r="Q18" s="47"/>
      <c r="R18" s="65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1" x14ac:dyDescent="0.25">
      <c r="A19" s="38" t="s">
        <v>38</v>
      </c>
      <c r="B19" s="38" t="s">
        <v>30</v>
      </c>
      <c r="C19" s="38" t="s">
        <v>59</v>
      </c>
      <c r="D19" s="43"/>
      <c r="E19" s="35"/>
      <c r="L19" s="48"/>
      <c r="M19" s="49" t="s">
        <v>94</v>
      </c>
      <c r="N19" s="47"/>
      <c r="O19" s="50"/>
      <c r="P19" s="47"/>
      <c r="Q19" s="47"/>
      <c r="R19" s="65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I19" s="47"/>
      <c r="AJ19" s="47"/>
      <c r="AK19" s="47"/>
      <c r="AL19" s="47"/>
      <c r="AM19" s="47"/>
      <c r="AN19" s="47"/>
    </row>
    <row r="20" spans="1:41" x14ac:dyDescent="0.25">
      <c r="A20" s="67">
        <v>1</v>
      </c>
      <c r="B20" s="67">
        <v>0</v>
      </c>
      <c r="C20" s="68">
        <v>7.6999999999999999E-2</v>
      </c>
      <c r="D20" s="43"/>
      <c r="L20" s="48"/>
      <c r="M20" s="49" t="s">
        <v>94</v>
      </c>
      <c r="N20" s="47"/>
      <c r="O20" s="50"/>
      <c r="P20" s="47"/>
      <c r="Q20" s="47"/>
      <c r="R20" s="65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I20" s="47"/>
      <c r="AJ20" s="47"/>
      <c r="AK20" s="47"/>
      <c r="AL20" s="47"/>
      <c r="AM20" s="47"/>
      <c r="AN20" s="47"/>
    </row>
    <row r="21" spans="1:41" x14ac:dyDescent="0.25">
      <c r="A21" s="67">
        <v>2</v>
      </c>
      <c r="B21" s="67">
        <v>0.82500000000000018</v>
      </c>
      <c r="C21" s="68">
        <v>7.6999999999999999E-2</v>
      </c>
      <c r="D21" s="43"/>
      <c r="L21" s="48"/>
      <c r="M21" s="49" t="s">
        <v>94</v>
      </c>
      <c r="N21" s="47"/>
      <c r="O21" s="50"/>
      <c r="P21" s="47"/>
      <c r="Q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65"/>
      <c r="AI21" s="47"/>
      <c r="AJ21" s="47"/>
      <c r="AK21" s="47"/>
      <c r="AL21" s="47"/>
      <c r="AM21" s="47"/>
      <c r="AN21" s="47"/>
    </row>
    <row r="22" spans="1:41" x14ac:dyDescent="0.25">
      <c r="A22" s="67">
        <v>3</v>
      </c>
      <c r="B22" s="67">
        <v>3.8250000000000002</v>
      </c>
      <c r="C22" s="68">
        <v>0.08</v>
      </c>
      <c r="D22" s="35"/>
      <c r="L22" s="48"/>
      <c r="M22" s="49" t="s">
        <v>94</v>
      </c>
      <c r="N22" s="47"/>
      <c r="O22" s="50"/>
      <c r="P22" s="47"/>
      <c r="Q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65"/>
      <c r="AI22" s="47"/>
      <c r="AJ22" s="47"/>
      <c r="AK22" s="47"/>
      <c r="AL22" s="47"/>
      <c r="AM22" s="47"/>
      <c r="AN22" s="47"/>
    </row>
    <row r="23" spans="1:41" x14ac:dyDescent="0.25">
      <c r="A23" s="67">
        <v>4</v>
      </c>
      <c r="B23" s="67">
        <v>6.8250000000000002</v>
      </c>
      <c r="C23" s="68">
        <v>8.6999999999999994E-2</v>
      </c>
      <c r="D23" s="35"/>
      <c r="G23" s="33">
        <f>(112200-174776)/174776*100</f>
        <v>-35.803542820524555</v>
      </c>
      <c r="L23" s="48"/>
      <c r="M23" s="49" t="s">
        <v>94</v>
      </c>
      <c r="N23" s="47"/>
      <c r="O23" s="50"/>
      <c r="P23" s="47"/>
      <c r="Q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65"/>
      <c r="AI23" s="47"/>
      <c r="AJ23" s="47"/>
      <c r="AK23" s="47"/>
      <c r="AL23" s="47"/>
      <c r="AM23" s="47"/>
      <c r="AN23" s="47"/>
    </row>
    <row r="24" spans="1:41" x14ac:dyDescent="0.25">
      <c r="A24" s="67">
        <v>5</v>
      </c>
      <c r="B24" s="67">
        <v>9</v>
      </c>
      <c r="C24" s="68">
        <v>0.09</v>
      </c>
      <c r="D24" s="35"/>
      <c r="G24" s="33">
        <f>(2351-5099)/5099*100</f>
        <v>-53.892920180427538</v>
      </c>
      <c r="L24" s="48"/>
      <c r="M24" s="49" t="s">
        <v>94</v>
      </c>
      <c r="N24" s="47"/>
      <c r="O24" s="50"/>
      <c r="P24" s="47"/>
      <c r="Q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65"/>
      <c r="AI24" s="47"/>
      <c r="AJ24" s="47"/>
      <c r="AK24" s="47"/>
      <c r="AL24" s="47"/>
      <c r="AM24" s="47"/>
      <c r="AN24" s="47"/>
    </row>
    <row r="25" spans="1:41" x14ac:dyDescent="0.25">
      <c r="A25" s="67">
        <v>6</v>
      </c>
      <c r="B25" s="67">
        <v>12</v>
      </c>
      <c r="C25" s="68">
        <v>0.09</v>
      </c>
      <c r="D25" s="35"/>
      <c r="L25" s="48"/>
      <c r="M25" s="49" t="s">
        <v>94</v>
      </c>
      <c r="N25" s="47"/>
      <c r="O25" s="50"/>
      <c r="P25" s="47"/>
      <c r="Q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65"/>
      <c r="AI25" s="47"/>
      <c r="AJ25" s="47"/>
      <c r="AK25" s="47"/>
      <c r="AL25" s="47"/>
      <c r="AM25" s="47"/>
      <c r="AN25" s="47"/>
    </row>
    <row r="26" spans="1:41" x14ac:dyDescent="0.25">
      <c r="A26" s="67">
        <v>7</v>
      </c>
      <c r="B26" s="67">
        <v>14</v>
      </c>
      <c r="C26" s="68">
        <v>0.09</v>
      </c>
      <c r="D26" s="35"/>
      <c r="L26" s="48"/>
      <c r="M26" s="49" t="s">
        <v>94</v>
      </c>
      <c r="N26" s="47"/>
      <c r="O26" s="50"/>
      <c r="P26" s="47"/>
      <c r="Q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65"/>
      <c r="AI26" s="47"/>
      <c r="AJ26" s="47"/>
      <c r="AK26" s="47"/>
      <c r="AL26" s="47"/>
      <c r="AM26" s="47"/>
      <c r="AN26" s="47"/>
    </row>
    <row r="27" spans="1:41" x14ac:dyDescent="0.25">
      <c r="A27" s="67">
        <v>8</v>
      </c>
      <c r="B27" s="67">
        <v>16</v>
      </c>
      <c r="C27" s="68">
        <v>7.6999999999999999E-2</v>
      </c>
      <c r="D27" s="35"/>
      <c r="L27" s="48"/>
      <c r="M27" s="49" t="s">
        <v>94</v>
      </c>
      <c r="N27" s="47"/>
      <c r="O27" s="50"/>
      <c r="P27" s="47"/>
      <c r="Q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65"/>
      <c r="AI27" s="47"/>
      <c r="AJ27" s="47"/>
      <c r="AK27" s="47"/>
      <c r="AL27" s="47"/>
      <c r="AM27" s="47"/>
      <c r="AN27" s="47"/>
    </row>
    <row r="28" spans="1:41" x14ac:dyDescent="0.25">
      <c r="A28" s="67">
        <v>9</v>
      </c>
      <c r="B28" s="67">
        <v>19</v>
      </c>
      <c r="C28" s="68">
        <v>7.0000000000000007E-2</v>
      </c>
      <c r="D28" s="35"/>
      <c r="L28" s="48"/>
      <c r="M28" s="49" t="s">
        <v>94</v>
      </c>
      <c r="N28" s="47"/>
      <c r="O28" s="50"/>
      <c r="P28" s="47"/>
      <c r="Q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65"/>
      <c r="AI28" s="47"/>
      <c r="AJ28" s="47"/>
      <c r="AK28" s="47"/>
      <c r="AL28" s="47"/>
      <c r="AM28" s="47"/>
      <c r="AN28" s="47"/>
    </row>
    <row r="29" spans="1:41" x14ac:dyDescent="0.25">
      <c r="A29" s="67">
        <v>10</v>
      </c>
      <c r="B29" s="67">
        <v>22</v>
      </c>
      <c r="C29" s="68">
        <v>5.7000000000000002E-2</v>
      </c>
      <c r="D29" s="35"/>
      <c r="L29" s="48"/>
      <c r="M29" s="49" t="s">
        <v>94</v>
      </c>
      <c r="N29" s="47"/>
      <c r="O29" s="64"/>
      <c r="P29" s="47"/>
      <c r="Q29" s="47"/>
      <c r="R29" s="65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I29" s="47"/>
      <c r="AJ29" s="47"/>
      <c r="AK29" s="47"/>
      <c r="AL29" s="47"/>
      <c r="AM29" s="47"/>
      <c r="AN29" s="47"/>
    </row>
    <row r="30" spans="1:41" x14ac:dyDescent="0.25">
      <c r="A30" s="67">
        <v>11</v>
      </c>
      <c r="B30" s="67">
        <v>25</v>
      </c>
      <c r="C30" s="68">
        <v>4.7E-2</v>
      </c>
      <c r="D30" s="35"/>
      <c r="L30" s="48"/>
      <c r="M30" s="49" t="s">
        <v>94</v>
      </c>
      <c r="N30" s="47"/>
      <c r="O30" s="64"/>
      <c r="P30" s="47"/>
      <c r="Q30" s="47"/>
      <c r="R30" s="65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I30" s="47"/>
      <c r="AJ30" s="47"/>
      <c r="AK30" s="47"/>
      <c r="AL30" s="47"/>
      <c r="AM30" s="47"/>
      <c r="AN30" s="47"/>
    </row>
    <row r="31" spans="1:41" x14ac:dyDescent="0.25">
      <c r="A31" s="67">
        <v>12</v>
      </c>
      <c r="B31" s="67">
        <v>28</v>
      </c>
      <c r="C31" s="68">
        <v>4.7E-2</v>
      </c>
      <c r="D31" s="35"/>
      <c r="L31" s="48"/>
      <c r="M31" s="49" t="s">
        <v>94</v>
      </c>
      <c r="N31" s="47"/>
      <c r="O31" s="64"/>
      <c r="P31" s="47"/>
      <c r="Q31" s="47"/>
      <c r="R31" s="65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I31" s="47"/>
      <c r="AJ31" s="47"/>
      <c r="AK31" s="47"/>
      <c r="AL31" s="47"/>
      <c r="AM31" s="47"/>
      <c r="AN31" s="47"/>
    </row>
    <row r="32" spans="1:41" x14ac:dyDescent="0.25">
      <c r="A32" s="67">
        <v>13</v>
      </c>
      <c r="B32" s="67">
        <v>31</v>
      </c>
      <c r="C32" s="68">
        <v>4.7E-2</v>
      </c>
      <c r="D32" s="35"/>
      <c r="L32" s="48"/>
      <c r="M32" s="49" t="s">
        <v>94</v>
      </c>
      <c r="N32" s="47"/>
      <c r="O32" s="64"/>
      <c r="P32" s="47"/>
      <c r="Q32" s="47"/>
      <c r="R32" s="65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I32" s="47"/>
      <c r="AJ32" s="47"/>
      <c r="AK32" s="47"/>
      <c r="AL32" s="47"/>
      <c r="AM32" s="47"/>
      <c r="AN32" s="47"/>
    </row>
    <row r="33" spans="1:40" x14ac:dyDescent="0.25">
      <c r="A33" s="67">
        <v>14</v>
      </c>
      <c r="B33" s="67">
        <v>34</v>
      </c>
      <c r="C33" s="68">
        <v>6.2E-2</v>
      </c>
      <c r="D33" s="35"/>
      <c r="L33" s="48"/>
      <c r="M33" s="49" t="s">
        <v>94</v>
      </c>
      <c r="N33" s="47"/>
      <c r="O33" s="64"/>
      <c r="P33" s="47"/>
      <c r="Q33" s="47"/>
      <c r="R33" s="65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I33" s="47"/>
      <c r="AJ33" s="47"/>
      <c r="AK33" s="47"/>
      <c r="AL33" s="47"/>
      <c r="AM33" s="47"/>
      <c r="AN33" s="47"/>
    </row>
    <row r="34" spans="1:40" x14ac:dyDescent="0.25">
      <c r="L34" s="48"/>
      <c r="M34" s="49" t="s">
        <v>94</v>
      </c>
      <c r="N34" s="47"/>
      <c r="O34" s="64"/>
      <c r="P34" s="47"/>
      <c r="Q34" s="47"/>
      <c r="R34" s="65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I34" s="47"/>
      <c r="AJ34" s="47"/>
      <c r="AK34" s="47"/>
      <c r="AL34" s="47"/>
      <c r="AM34" s="47"/>
      <c r="AN34" s="47"/>
    </row>
    <row r="35" spans="1:40" x14ac:dyDescent="0.25">
      <c r="L35" s="48"/>
      <c r="M35" s="49" t="s">
        <v>94</v>
      </c>
      <c r="N35" s="47"/>
      <c r="O35" s="64"/>
      <c r="P35" s="47"/>
      <c r="Q35" s="47"/>
      <c r="R35" s="65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I35" s="47"/>
      <c r="AJ35" s="47"/>
      <c r="AK35" s="47"/>
      <c r="AL35" s="47"/>
      <c r="AM35" s="47"/>
      <c r="AN35" s="47"/>
    </row>
    <row r="36" spans="1:40" x14ac:dyDescent="0.25">
      <c r="L36" s="48"/>
      <c r="M36" s="49" t="s">
        <v>94</v>
      </c>
      <c r="N36" s="47"/>
      <c r="O36" s="64"/>
      <c r="P36" s="47"/>
      <c r="Q36" s="47"/>
      <c r="R36" s="65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I36" s="47"/>
      <c r="AJ36" s="47"/>
      <c r="AK36" s="47"/>
      <c r="AL36" s="47"/>
      <c r="AM36" s="47"/>
      <c r="AN36" s="47"/>
    </row>
    <row r="37" spans="1:40" x14ac:dyDescent="0.25">
      <c r="L37" s="48"/>
      <c r="AE37" s="47"/>
      <c r="AF37" s="47" t="s">
        <v>104</v>
      </c>
      <c r="AG37" s="47" t="s">
        <v>105</v>
      </c>
      <c r="AH37" s="47" t="s">
        <v>66</v>
      </c>
    </row>
    <row r="38" spans="1:40" x14ac:dyDescent="0.25">
      <c r="L38" s="48"/>
      <c r="AE38" s="33" t="s">
        <v>99</v>
      </c>
      <c r="AF38" s="33" t="s">
        <v>100</v>
      </c>
      <c r="AG38" s="33" t="s">
        <v>101</v>
      </c>
    </row>
    <row r="39" spans="1:40" x14ac:dyDescent="0.25">
      <c r="L39" s="48"/>
      <c r="AE39" s="33">
        <v>15</v>
      </c>
      <c r="AF39" s="33">
        <v>48</v>
      </c>
      <c r="AG39" s="33">
        <v>1900</v>
      </c>
      <c r="AH39" s="33">
        <v>8</v>
      </c>
    </row>
    <row r="40" spans="1:40" x14ac:dyDescent="0.25">
      <c r="L40" s="48"/>
      <c r="AE40" s="33">
        <v>16</v>
      </c>
      <c r="AF40" s="33">
        <f>AF39+3.8</f>
        <v>51.8</v>
      </c>
      <c r="AG40" s="33">
        <f>AG39+200</f>
        <v>2100</v>
      </c>
      <c r="AH40" s="33">
        <f>AH39+0.8</f>
        <v>8.8000000000000007</v>
      </c>
    </row>
    <row r="41" spans="1:40" x14ac:dyDescent="0.25">
      <c r="L41" s="48"/>
      <c r="AE41" s="33">
        <v>17</v>
      </c>
      <c r="AF41" s="33">
        <f t="shared" ref="AF41:AF44" si="6">AF40+3.8</f>
        <v>55.599999999999994</v>
      </c>
      <c r="AG41" s="33">
        <f t="shared" ref="AG41:AG43" si="7">AG40+200</f>
        <v>2300</v>
      </c>
      <c r="AH41" s="33">
        <f t="shared" ref="AH41:AH44" si="8">AH40+0.8</f>
        <v>9.6000000000000014</v>
      </c>
    </row>
    <row r="42" spans="1:40" x14ac:dyDescent="0.25">
      <c r="L42" s="48"/>
      <c r="AE42" s="33">
        <v>18</v>
      </c>
      <c r="AF42" s="33">
        <f t="shared" si="6"/>
        <v>59.399999999999991</v>
      </c>
      <c r="AG42" s="33">
        <f t="shared" si="7"/>
        <v>2500</v>
      </c>
      <c r="AH42" s="33">
        <f t="shared" si="8"/>
        <v>10.400000000000002</v>
      </c>
    </row>
    <row r="43" spans="1:40" x14ac:dyDescent="0.25">
      <c r="L43" s="48"/>
      <c r="AE43" s="33">
        <v>19</v>
      </c>
      <c r="AF43" s="33">
        <f t="shared" si="6"/>
        <v>63.199999999999989</v>
      </c>
      <c r="AG43" s="33">
        <f t="shared" si="7"/>
        <v>2700</v>
      </c>
      <c r="AH43" s="33">
        <f t="shared" si="8"/>
        <v>11.200000000000003</v>
      </c>
    </row>
    <row r="44" spans="1:40" x14ac:dyDescent="0.25">
      <c r="L44" s="48"/>
      <c r="AE44" s="33">
        <v>20</v>
      </c>
      <c r="AF44" s="33">
        <f t="shared" si="6"/>
        <v>66.999999999999986</v>
      </c>
      <c r="AG44" s="33">
        <f>AG43+200</f>
        <v>2900</v>
      </c>
      <c r="AH44" s="33">
        <f t="shared" si="8"/>
        <v>12.000000000000004</v>
      </c>
    </row>
    <row r="45" spans="1:40" x14ac:dyDescent="0.25">
      <c r="L45" s="48"/>
      <c r="AE45" s="33">
        <v>21</v>
      </c>
      <c r="AF45" s="33">
        <f>AF44+2.8</f>
        <v>69.799999999999983</v>
      </c>
      <c r="AG45" s="33">
        <f>AG44+380</f>
        <v>3280</v>
      </c>
      <c r="AH45" s="33">
        <f>AH44+1.6</f>
        <v>13.600000000000003</v>
      </c>
    </row>
    <row r="46" spans="1:40" x14ac:dyDescent="0.25">
      <c r="L46" s="48"/>
      <c r="AE46" s="33">
        <v>22</v>
      </c>
      <c r="AF46" s="33">
        <f t="shared" ref="AF46:AF49" si="9">AF45+2.8</f>
        <v>72.59999999999998</v>
      </c>
      <c r="AG46" s="33">
        <f t="shared" ref="AG46:AG48" si="10">AG45+380</f>
        <v>3660</v>
      </c>
      <c r="AH46" s="33">
        <f t="shared" ref="AH46:AH49" si="11">AH45+1.6</f>
        <v>15.200000000000003</v>
      </c>
    </row>
    <row r="47" spans="1:40" x14ac:dyDescent="0.25">
      <c r="L47" s="48"/>
      <c r="AE47" s="33">
        <v>23</v>
      </c>
      <c r="AF47" s="33">
        <f t="shared" si="9"/>
        <v>75.399999999999977</v>
      </c>
      <c r="AG47" s="33">
        <f t="shared" si="10"/>
        <v>4040</v>
      </c>
      <c r="AH47" s="33">
        <f t="shared" si="11"/>
        <v>16.800000000000004</v>
      </c>
    </row>
    <row r="48" spans="1:40" x14ac:dyDescent="0.25">
      <c r="L48" s="48"/>
      <c r="AE48" s="33">
        <v>24</v>
      </c>
      <c r="AF48" s="33">
        <f t="shared" si="9"/>
        <v>78.199999999999974</v>
      </c>
      <c r="AG48" s="33">
        <f t="shared" si="10"/>
        <v>4420</v>
      </c>
      <c r="AH48" s="33">
        <f t="shared" si="11"/>
        <v>18.400000000000006</v>
      </c>
    </row>
    <row r="49" spans="12:34" x14ac:dyDescent="0.25">
      <c r="L49" s="48"/>
      <c r="AE49" s="33">
        <v>25</v>
      </c>
      <c r="AF49" s="33">
        <f t="shared" si="9"/>
        <v>80.999999999999972</v>
      </c>
      <c r="AG49" s="33">
        <v>4800</v>
      </c>
      <c r="AH49" s="33">
        <f t="shared" si="11"/>
        <v>20.000000000000007</v>
      </c>
    </row>
    <row r="50" spans="12:34" x14ac:dyDescent="0.25">
      <c r="L50" s="48"/>
      <c r="AE50" s="33">
        <v>26</v>
      </c>
      <c r="AF50" s="33">
        <f>AF49+3</f>
        <v>83.999999999999972</v>
      </c>
      <c r="AG50" s="33">
        <f>AG49+960</f>
        <v>5760</v>
      </c>
      <c r="AH50" s="33">
        <f>AH49+4</f>
        <v>24.000000000000007</v>
      </c>
    </row>
    <row r="51" spans="12:34" x14ac:dyDescent="0.25">
      <c r="L51" s="48"/>
      <c r="AE51" s="33">
        <v>27</v>
      </c>
      <c r="AF51" s="33">
        <f t="shared" ref="AF51:AF54" si="12">AF50+3</f>
        <v>86.999999999999972</v>
      </c>
      <c r="AG51" s="33">
        <f t="shared" ref="AG51:AG54" si="13">AG50+960</f>
        <v>6720</v>
      </c>
      <c r="AH51" s="33">
        <f t="shared" ref="AH51:AH54" si="14">AH50+4</f>
        <v>28.000000000000007</v>
      </c>
    </row>
    <row r="52" spans="12:34" x14ac:dyDescent="0.25">
      <c r="L52" s="48"/>
      <c r="AE52" s="33">
        <v>28</v>
      </c>
      <c r="AF52" s="33">
        <f t="shared" si="12"/>
        <v>89.999999999999972</v>
      </c>
      <c r="AG52" s="33">
        <f t="shared" si="13"/>
        <v>7680</v>
      </c>
      <c r="AH52" s="33">
        <f t="shared" si="14"/>
        <v>32.000000000000007</v>
      </c>
    </row>
    <row r="53" spans="12:34" x14ac:dyDescent="0.25">
      <c r="L53" s="48"/>
      <c r="AE53" s="33">
        <v>29</v>
      </c>
      <c r="AF53" s="33">
        <f t="shared" si="12"/>
        <v>92.999999999999972</v>
      </c>
      <c r="AG53" s="33">
        <f t="shared" si="13"/>
        <v>8640</v>
      </c>
      <c r="AH53" s="33">
        <f t="shared" si="14"/>
        <v>36.000000000000007</v>
      </c>
    </row>
    <row r="54" spans="12:34" x14ac:dyDescent="0.25">
      <c r="L54" s="48"/>
      <c r="AE54" s="33">
        <v>30</v>
      </c>
      <c r="AF54" s="33">
        <f t="shared" si="12"/>
        <v>95.999999999999972</v>
      </c>
      <c r="AG54" s="33">
        <f t="shared" si="13"/>
        <v>9600</v>
      </c>
      <c r="AH54" s="33">
        <f t="shared" si="14"/>
        <v>40.000000000000007</v>
      </c>
    </row>
    <row r="55" spans="12:34" x14ac:dyDescent="0.25">
      <c r="L55" s="48"/>
      <c r="AE55" s="33">
        <v>31</v>
      </c>
      <c r="AF55" s="33">
        <f>AF54+3.8</f>
        <v>99.799999999999969</v>
      </c>
      <c r="AG55" s="33">
        <f>AG54+480</f>
        <v>10080</v>
      </c>
      <c r="AH55" s="33">
        <f>AH54+2</f>
        <v>42.000000000000007</v>
      </c>
    </row>
    <row r="56" spans="12:34" x14ac:dyDescent="0.25">
      <c r="L56" s="48"/>
      <c r="AE56" s="33">
        <v>32</v>
      </c>
      <c r="AF56" s="33">
        <f t="shared" ref="AF56:AF59" si="15">AF55+3.8</f>
        <v>103.59999999999997</v>
      </c>
      <c r="AG56" s="33">
        <f t="shared" ref="AG56:AG59" si="16">AG55+480</f>
        <v>10560</v>
      </c>
      <c r="AH56" s="33">
        <f t="shared" ref="AH56:AH59" si="17">AH55+2</f>
        <v>44.000000000000007</v>
      </c>
    </row>
    <row r="57" spans="12:34" x14ac:dyDescent="0.25">
      <c r="L57" s="48"/>
      <c r="AE57" s="33">
        <v>33</v>
      </c>
      <c r="AF57" s="33">
        <f t="shared" si="15"/>
        <v>107.39999999999996</v>
      </c>
      <c r="AG57" s="33">
        <f t="shared" si="16"/>
        <v>11040</v>
      </c>
      <c r="AH57" s="33">
        <f t="shared" si="17"/>
        <v>46.000000000000007</v>
      </c>
    </row>
    <row r="58" spans="12:34" x14ac:dyDescent="0.25">
      <c r="L58" s="48"/>
      <c r="AE58" s="33">
        <v>34</v>
      </c>
      <c r="AF58" s="33">
        <f t="shared" si="15"/>
        <v>111.19999999999996</v>
      </c>
      <c r="AG58" s="33">
        <f t="shared" si="16"/>
        <v>11520</v>
      </c>
      <c r="AH58" s="33">
        <f t="shared" si="17"/>
        <v>48.000000000000007</v>
      </c>
    </row>
    <row r="59" spans="12:34" x14ac:dyDescent="0.25">
      <c r="L59" s="48"/>
      <c r="AE59" s="33">
        <v>35</v>
      </c>
      <c r="AF59" s="33">
        <f t="shared" si="15"/>
        <v>114.99999999999996</v>
      </c>
      <c r="AG59" s="33">
        <f t="shared" si="16"/>
        <v>12000</v>
      </c>
      <c r="AH59" s="33">
        <f t="shared" si="17"/>
        <v>50.000000000000007</v>
      </c>
    </row>
    <row r="60" spans="12:34" x14ac:dyDescent="0.25">
      <c r="L60" s="48"/>
      <c r="AE60" s="33">
        <v>36</v>
      </c>
    </row>
    <row r="61" spans="12:34" x14ac:dyDescent="0.25">
      <c r="L61" s="48"/>
      <c r="AE61" s="33">
        <v>37</v>
      </c>
    </row>
    <row r="62" spans="12:34" x14ac:dyDescent="0.25">
      <c r="L62" s="48"/>
    </row>
    <row r="63" spans="12:34" x14ac:dyDescent="0.25">
      <c r="L63" s="48"/>
    </row>
    <row r="64" spans="12:34" x14ac:dyDescent="0.25">
      <c r="L64" s="48"/>
    </row>
    <row r="65" spans="12:12" x14ac:dyDescent="0.25">
      <c r="L65" s="48"/>
    </row>
    <row r="66" spans="12:12" x14ac:dyDescent="0.25">
      <c r="L66" s="48"/>
    </row>
    <row r="67" spans="12:12" x14ac:dyDescent="0.25">
      <c r="L67" s="48"/>
    </row>
    <row r="68" spans="12:12" x14ac:dyDescent="0.25">
      <c r="L68" s="48"/>
    </row>
    <row r="69" spans="12:12" x14ac:dyDescent="0.25">
      <c r="L69" s="48"/>
    </row>
    <row r="70" spans="12:12" x14ac:dyDescent="0.25">
      <c r="L70" s="48"/>
    </row>
    <row r="71" spans="12:12" x14ac:dyDescent="0.25">
      <c r="L71" s="48"/>
    </row>
    <row r="72" spans="12:12" x14ac:dyDescent="0.25">
      <c r="L72" s="48"/>
    </row>
    <row r="73" spans="12:12" x14ac:dyDescent="0.25">
      <c r="L73" s="48"/>
    </row>
    <row r="74" spans="12:12" x14ac:dyDescent="0.25">
      <c r="L74" s="48"/>
    </row>
    <row r="75" spans="12:12" x14ac:dyDescent="0.25">
      <c r="L75" s="48"/>
    </row>
    <row r="76" spans="12:12" x14ac:dyDescent="0.25">
      <c r="L76" s="48"/>
    </row>
    <row r="77" spans="12:12" x14ac:dyDescent="0.25">
      <c r="L77" s="48"/>
    </row>
    <row r="78" spans="12:12" x14ac:dyDescent="0.25">
      <c r="L78" s="48"/>
    </row>
    <row r="79" spans="12:12" x14ac:dyDescent="0.25">
      <c r="L79" s="48"/>
    </row>
    <row r="80" spans="12:12" x14ac:dyDescent="0.25">
      <c r="L80" s="48"/>
    </row>
    <row r="81" spans="12:12" x14ac:dyDescent="0.25">
      <c r="L81" s="48"/>
    </row>
    <row r="82" spans="12:12" x14ac:dyDescent="0.25">
      <c r="L82" s="48"/>
    </row>
    <row r="83" spans="12:12" x14ac:dyDescent="0.25">
      <c r="L83" s="48"/>
    </row>
    <row r="84" spans="12:12" x14ac:dyDescent="0.25">
      <c r="L84" s="48"/>
    </row>
    <row r="85" spans="12:12" x14ac:dyDescent="0.25">
      <c r="L85" s="48"/>
    </row>
    <row r="86" spans="12:12" x14ac:dyDescent="0.25">
      <c r="L86" s="48"/>
    </row>
    <row r="87" spans="12:12" x14ac:dyDescent="0.25">
      <c r="L87" s="48"/>
    </row>
    <row r="88" spans="12:12" x14ac:dyDescent="0.25">
      <c r="L88" s="48"/>
    </row>
    <row r="89" spans="12:12" x14ac:dyDescent="0.25">
      <c r="L89" s="48"/>
    </row>
    <row r="90" spans="12:12" x14ac:dyDescent="0.25">
      <c r="L90" s="48"/>
    </row>
    <row r="91" spans="12:12" x14ac:dyDescent="0.25">
      <c r="L91" s="48"/>
    </row>
    <row r="92" spans="12:12" x14ac:dyDescent="0.25">
      <c r="L92" s="48"/>
    </row>
    <row r="93" spans="12:12" x14ac:dyDescent="0.25">
      <c r="L93" s="48"/>
    </row>
    <row r="94" spans="12:12" x14ac:dyDescent="0.25">
      <c r="L94" s="48"/>
    </row>
    <row r="95" spans="12:12" x14ac:dyDescent="0.25">
      <c r="L95" s="48"/>
    </row>
    <row r="96" spans="12:12" x14ac:dyDescent="0.25">
      <c r="L96" s="48"/>
    </row>
    <row r="97" spans="12:12" x14ac:dyDescent="0.25">
      <c r="L97" s="48"/>
    </row>
    <row r="98" spans="12:12" x14ac:dyDescent="0.25">
      <c r="L98" s="48"/>
    </row>
    <row r="99" spans="12:12" x14ac:dyDescent="0.25">
      <c r="L99" s="48"/>
    </row>
    <row r="100" spans="12:12" x14ac:dyDescent="0.25">
      <c r="L100" s="48"/>
    </row>
    <row r="101" spans="12:12" x14ac:dyDescent="0.25">
      <c r="L101" s="48"/>
    </row>
    <row r="102" spans="12:12" x14ac:dyDescent="0.25">
      <c r="L102" s="48"/>
    </row>
    <row r="103" spans="12:12" x14ac:dyDescent="0.25">
      <c r="L103" s="48"/>
    </row>
    <row r="104" spans="12:12" x14ac:dyDescent="0.25">
      <c r="L104" s="48"/>
    </row>
    <row r="105" spans="12:12" x14ac:dyDescent="0.25">
      <c r="L105" s="48"/>
    </row>
    <row r="106" spans="12:12" x14ac:dyDescent="0.25">
      <c r="L106" s="48"/>
    </row>
    <row r="107" spans="12:12" x14ac:dyDescent="0.25">
      <c r="L107" s="48"/>
    </row>
    <row r="108" spans="12:12" x14ac:dyDescent="0.25">
      <c r="L108" s="48"/>
    </row>
    <row r="109" spans="12:12" x14ac:dyDescent="0.25">
      <c r="L109" s="48"/>
    </row>
    <row r="110" spans="12:12" x14ac:dyDescent="0.25">
      <c r="L110" s="48"/>
    </row>
    <row r="111" spans="12:12" x14ac:dyDescent="0.25">
      <c r="L111" s="48"/>
    </row>
    <row r="112" spans="12:12" x14ac:dyDescent="0.25">
      <c r="L112" s="48"/>
    </row>
    <row r="113" spans="12:12" x14ac:dyDescent="0.25">
      <c r="L113" s="48"/>
    </row>
    <row r="114" spans="12:12" x14ac:dyDescent="0.25">
      <c r="L114" s="48"/>
    </row>
    <row r="115" spans="12:12" x14ac:dyDescent="0.25">
      <c r="L115" s="48"/>
    </row>
    <row r="116" spans="12:12" x14ac:dyDescent="0.25">
      <c r="L116" s="48"/>
    </row>
    <row r="117" spans="12:12" x14ac:dyDescent="0.25">
      <c r="L117" s="48"/>
    </row>
    <row r="118" spans="12:12" x14ac:dyDescent="0.25">
      <c r="L118" s="48"/>
    </row>
    <row r="119" spans="12:12" x14ac:dyDescent="0.25">
      <c r="L119" s="48"/>
    </row>
    <row r="120" spans="12:12" x14ac:dyDescent="0.25">
      <c r="L120" s="48"/>
    </row>
    <row r="121" spans="12:12" x14ac:dyDescent="0.25">
      <c r="L121" s="48"/>
    </row>
    <row r="122" spans="12:12" x14ac:dyDescent="0.25">
      <c r="L122" s="48"/>
    </row>
    <row r="123" spans="12:12" x14ac:dyDescent="0.25">
      <c r="L123" s="48"/>
    </row>
    <row r="124" spans="12:12" x14ac:dyDescent="0.25">
      <c r="L124" s="48"/>
    </row>
    <row r="125" spans="12:12" x14ac:dyDescent="0.25">
      <c r="L125" s="48"/>
    </row>
    <row r="126" spans="12:12" x14ac:dyDescent="0.25">
      <c r="L126" s="48"/>
    </row>
    <row r="127" spans="12:12" x14ac:dyDescent="0.25">
      <c r="L127" s="48"/>
    </row>
    <row r="128" spans="12:12" x14ac:dyDescent="0.25">
      <c r="L128" s="48"/>
    </row>
    <row r="129" spans="12:12" x14ac:dyDescent="0.25">
      <c r="L129" s="48"/>
    </row>
    <row r="130" spans="12:12" x14ac:dyDescent="0.25">
      <c r="L130" s="48"/>
    </row>
    <row r="131" spans="12:12" x14ac:dyDescent="0.25">
      <c r="L131" s="48"/>
    </row>
    <row r="132" spans="12:12" x14ac:dyDescent="0.25">
      <c r="L132" s="48"/>
    </row>
    <row r="133" spans="12:12" x14ac:dyDescent="0.25">
      <c r="L133" s="48"/>
    </row>
    <row r="134" spans="12:12" x14ac:dyDescent="0.25">
      <c r="L134" s="48"/>
    </row>
    <row r="135" spans="12:12" x14ac:dyDescent="0.25">
      <c r="L135" s="48"/>
    </row>
    <row r="136" spans="12:12" x14ac:dyDescent="0.25">
      <c r="L136" s="48"/>
    </row>
    <row r="137" spans="12:12" x14ac:dyDescent="0.25">
      <c r="L137" s="48"/>
    </row>
    <row r="138" spans="12:12" x14ac:dyDescent="0.25">
      <c r="L138" s="48"/>
    </row>
    <row r="139" spans="12:12" x14ac:dyDescent="0.25">
      <c r="L139" s="48"/>
    </row>
    <row r="140" spans="12:12" x14ac:dyDescent="0.25">
      <c r="L140" s="48"/>
    </row>
    <row r="141" spans="12:12" x14ac:dyDescent="0.25">
      <c r="L141" s="48"/>
    </row>
    <row r="142" spans="12:12" x14ac:dyDescent="0.25">
      <c r="L142" s="48"/>
    </row>
    <row r="143" spans="12:12" x14ac:dyDescent="0.25">
      <c r="L143" s="48"/>
    </row>
    <row r="144" spans="12:12" x14ac:dyDescent="0.25">
      <c r="L144" s="48"/>
    </row>
    <row r="145" spans="12:12" x14ac:dyDescent="0.25">
      <c r="L145" s="48"/>
    </row>
    <row r="146" spans="12:12" x14ac:dyDescent="0.25">
      <c r="L146" s="48"/>
    </row>
    <row r="147" spans="12:12" x14ac:dyDescent="0.25">
      <c r="L147" s="48"/>
    </row>
    <row r="148" spans="12:12" x14ac:dyDescent="0.25">
      <c r="L148" s="48"/>
    </row>
    <row r="149" spans="12:12" x14ac:dyDescent="0.25">
      <c r="L149" s="48"/>
    </row>
    <row r="150" spans="12:12" x14ac:dyDescent="0.25">
      <c r="L150" s="48"/>
    </row>
    <row r="151" spans="12:12" x14ac:dyDescent="0.25">
      <c r="L151" s="48"/>
    </row>
    <row r="152" spans="12:12" x14ac:dyDescent="0.25">
      <c r="L152" s="48"/>
    </row>
    <row r="153" spans="12:12" x14ac:dyDescent="0.25">
      <c r="L153" s="48"/>
    </row>
    <row r="154" spans="12:12" x14ac:dyDescent="0.25">
      <c r="L154" s="48"/>
    </row>
    <row r="155" spans="12:12" x14ac:dyDescent="0.25">
      <c r="L155" s="48"/>
    </row>
    <row r="156" spans="12:12" x14ac:dyDescent="0.25">
      <c r="L156" s="48"/>
    </row>
    <row r="157" spans="12:12" x14ac:dyDescent="0.25">
      <c r="L157" s="48"/>
    </row>
    <row r="158" spans="12:12" x14ac:dyDescent="0.25">
      <c r="L158" s="48"/>
    </row>
    <row r="159" spans="12:12" x14ac:dyDescent="0.25">
      <c r="L159" s="48"/>
    </row>
    <row r="160" spans="12:12" x14ac:dyDescent="0.25">
      <c r="L160" s="48"/>
    </row>
    <row r="161" spans="12:12" x14ac:dyDescent="0.25">
      <c r="L161" s="48"/>
    </row>
    <row r="162" spans="12:12" x14ac:dyDescent="0.25">
      <c r="L162" s="48"/>
    </row>
    <row r="163" spans="12:12" x14ac:dyDescent="0.25">
      <c r="L163" s="48"/>
    </row>
    <row r="164" spans="12:12" x14ac:dyDescent="0.25">
      <c r="L164" s="48"/>
    </row>
    <row r="165" spans="12:12" x14ac:dyDescent="0.25">
      <c r="L165" s="48"/>
    </row>
    <row r="166" spans="12:12" x14ac:dyDescent="0.25">
      <c r="L166" s="48"/>
    </row>
    <row r="167" spans="12:12" x14ac:dyDescent="0.25">
      <c r="L167" s="48"/>
    </row>
    <row r="168" spans="12:12" x14ac:dyDescent="0.25">
      <c r="L168" s="48"/>
    </row>
    <row r="169" spans="12:12" x14ac:dyDescent="0.25">
      <c r="L169" s="48"/>
    </row>
    <row r="170" spans="12:12" x14ac:dyDescent="0.25">
      <c r="L170" s="48"/>
    </row>
    <row r="171" spans="12:12" x14ac:dyDescent="0.25">
      <c r="L171" s="48"/>
    </row>
    <row r="172" spans="12:12" x14ac:dyDescent="0.25">
      <c r="L172" s="48"/>
    </row>
    <row r="173" spans="12:12" x14ac:dyDescent="0.25">
      <c r="L173" s="48"/>
    </row>
    <row r="174" spans="12:12" x14ac:dyDescent="0.25">
      <c r="L174" s="48"/>
    </row>
    <row r="175" spans="12:12" x14ac:dyDescent="0.25">
      <c r="L175" s="48"/>
    </row>
    <row r="176" spans="12:12" x14ac:dyDescent="0.25">
      <c r="L176" s="48"/>
    </row>
    <row r="177" spans="12:12" x14ac:dyDescent="0.25">
      <c r="L177" s="48"/>
    </row>
    <row r="178" spans="12:12" x14ac:dyDescent="0.25">
      <c r="L178" s="48"/>
    </row>
    <row r="179" spans="12:12" x14ac:dyDescent="0.25">
      <c r="L179" s="48"/>
    </row>
    <row r="180" spans="12:12" x14ac:dyDescent="0.25">
      <c r="L180" s="48"/>
    </row>
    <row r="181" spans="12:12" x14ac:dyDescent="0.25">
      <c r="L181" s="48"/>
    </row>
    <row r="182" spans="12:12" x14ac:dyDescent="0.25">
      <c r="L182" s="48"/>
    </row>
    <row r="183" spans="12:12" x14ac:dyDescent="0.25">
      <c r="L183" s="48"/>
    </row>
    <row r="184" spans="12:12" x14ac:dyDescent="0.25">
      <c r="L184" s="48"/>
    </row>
    <row r="185" spans="12:12" x14ac:dyDescent="0.25">
      <c r="L185" s="48"/>
    </row>
    <row r="186" spans="12:12" x14ac:dyDescent="0.25">
      <c r="L186" s="48"/>
    </row>
    <row r="187" spans="12:12" x14ac:dyDescent="0.25">
      <c r="L187" s="48"/>
    </row>
    <row r="188" spans="12:12" x14ac:dyDescent="0.25">
      <c r="L188" s="48"/>
    </row>
    <row r="189" spans="12:12" x14ac:dyDescent="0.25">
      <c r="L189" s="48"/>
    </row>
    <row r="190" spans="12:12" x14ac:dyDescent="0.25">
      <c r="L190" s="48"/>
    </row>
    <row r="191" spans="12:12" x14ac:dyDescent="0.25">
      <c r="L191" s="48"/>
    </row>
    <row r="192" spans="12:12" x14ac:dyDescent="0.25">
      <c r="L192" s="48"/>
    </row>
    <row r="193" spans="12:12" x14ac:dyDescent="0.25">
      <c r="L193" s="48"/>
    </row>
    <row r="194" spans="12:12" x14ac:dyDescent="0.25">
      <c r="L194" s="48"/>
    </row>
    <row r="195" spans="12:12" x14ac:dyDescent="0.25">
      <c r="L195" s="48"/>
    </row>
    <row r="196" spans="12:12" x14ac:dyDescent="0.25">
      <c r="L196" s="48"/>
    </row>
    <row r="197" spans="12:12" x14ac:dyDescent="0.25">
      <c r="L197" s="48"/>
    </row>
    <row r="198" spans="12:12" x14ac:dyDescent="0.25">
      <c r="L198" s="48"/>
    </row>
    <row r="199" spans="12:12" x14ac:dyDescent="0.25">
      <c r="L199" s="48"/>
    </row>
    <row r="200" spans="12:12" x14ac:dyDescent="0.25">
      <c r="L200" s="48"/>
    </row>
    <row r="201" spans="12:12" x14ac:dyDescent="0.25">
      <c r="L201" s="48"/>
    </row>
    <row r="202" spans="12:12" x14ac:dyDescent="0.25">
      <c r="L202" s="48"/>
    </row>
    <row r="203" spans="12:12" x14ac:dyDescent="0.25">
      <c r="L203" s="48"/>
    </row>
    <row r="204" spans="12:12" x14ac:dyDescent="0.25">
      <c r="L204" s="48"/>
    </row>
    <row r="205" spans="12:12" x14ac:dyDescent="0.25">
      <c r="L205" s="48"/>
    </row>
    <row r="206" spans="12:12" x14ac:dyDescent="0.25">
      <c r="L206" s="48"/>
    </row>
    <row r="207" spans="12:12" x14ac:dyDescent="0.25">
      <c r="L207" s="48"/>
    </row>
    <row r="208" spans="12:12" x14ac:dyDescent="0.25">
      <c r="L208" s="48"/>
    </row>
    <row r="209" spans="12:12" x14ac:dyDescent="0.25">
      <c r="L209" s="48"/>
    </row>
    <row r="210" spans="12:12" x14ac:dyDescent="0.25">
      <c r="L210" s="48"/>
    </row>
    <row r="211" spans="12:12" x14ac:dyDescent="0.25">
      <c r="L211" s="48"/>
    </row>
    <row r="212" spans="12:12" x14ac:dyDescent="0.25">
      <c r="L212" s="48"/>
    </row>
    <row r="213" spans="12:12" x14ac:dyDescent="0.25">
      <c r="L213" s="48"/>
    </row>
    <row r="214" spans="12:12" x14ac:dyDescent="0.25">
      <c r="L214" s="48"/>
    </row>
    <row r="215" spans="12:12" x14ac:dyDescent="0.25">
      <c r="L215" s="48"/>
    </row>
    <row r="216" spans="12:12" x14ac:dyDescent="0.25">
      <c r="L216" s="48"/>
    </row>
    <row r="217" spans="12:12" x14ac:dyDescent="0.25">
      <c r="L217" s="48"/>
    </row>
    <row r="218" spans="12:12" x14ac:dyDescent="0.25">
      <c r="L218" s="48"/>
    </row>
    <row r="219" spans="12:12" x14ac:dyDescent="0.25">
      <c r="L219" s="48"/>
    </row>
    <row r="220" spans="12:12" x14ac:dyDescent="0.25">
      <c r="L220" s="48"/>
    </row>
    <row r="221" spans="12:12" x14ac:dyDescent="0.25">
      <c r="L221" s="48"/>
    </row>
    <row r="222" spans="12:12" x14ac:dyDescent="0.25">
      <c r="L222" s="48"/>
    </row>
    <row r="223" spans="12:12" x14ac:dyDescent="0.25">
      <c r="L223" s="48"/>
    </row>
    <row r="224" spans="12:12" x14ac:dyDescent="0.25">
      <c r="L224" s="48"/>
    </row>
    <row r="225" spans="12:12" x14ac:dyDescent="0.25">
      <c r="L225" s="48"/>
    </row>
    <row r="226" spans="12:12" x14ac:dyDescent="0.25">
      <c r="L226" s="48"/>
    </row>
    <row r="227" spans="12:12" x14ac:dyDescent="0.25">
      <c r="L227" s="48"/>
    </row>
    <row r="228" spans="12:12" x14ac:dyDescent="0.25">
      <c r="L228" s="48"/>
    </row>
    <row r="229" spans="12:12" x14ac:dyDescent="0.25">
      <c r="L229" s="48"/>
    </row>
    <row r="230" spans="12:12" x14ac:dyDescent="0.25">
      <c r="L230" s="48"/>
    </row>
    <row r="231" spans="12:12" x14ac:dyDescent="0.25">
      <c r="L231" s="48"/>
    </row>
    <row r="232" spans="12:12" x14ac:dyDescent="0.25">
      <c r="L232" s="48"/>
    </row>
    <row r="233" spans="12:12" x14ac:dyDescent="0.25">
      <c r="L233" s="48"/>
    </row>
    <row r="234" spans="12:12" x14ac:dyDescent="0.25">
      <c r="L234" s="48"/>
    </row>
    <row r="235" spans="12:12" x14ac:dyDescent="0.25">
      <c r="L235" s="48"/>
    </row>
    <row r="236" spans="12:12" x14ac:dyDescent="0.25">
      <c r="L236" s="48"/>
    </row>
    <row r="237" spans="12:12" x14ac:dyDescent="0.25">
      <c r="L237" s="48"/>
    </row>
    <row r="238" spans="12:12" x14ac:dyDescent="0.25">
      <c r="L238" s="48"/>
    </row>
    <row r="239" spans="12:12" x14ac:dyDescent="0.25">
      <c r="L239" s="48"/>
    </row>
    <row r="240" spans="12:12" x14ac:dyDescent="0.25">
      <c r="L240" s="48"/>
    </row>
    <row r="241" spans="12:12" x14ac:dyDescent="0.25">
      <c r="L241" s="48"/>
    </row>
    <row r="242" spans="12:12" x14ac:dyDescent="0.25">
      <c r="L242" s="48"/>
    </row>
    <row r="243" spans="12:12" x14ac:dyDescent="0.25">
      <c r="L243" s="48"/>
    </row>
    <row r="244" spans="12:12" x14ac:dyDescent="0.25">
      <c r="L244" s="48"/>
    </row>
    <row r="245" spans="12:12" x14ac:dyDescent="0.25">
      <c r="L245" s="48"/>
    </row>
    <row r="246" spans="12:12" x14ac:dyDescent="0.25">
      <c r="L246" s="48"/>
    </row>
    <row r="247" spans="12:12" x14ac:dyDescent="0.25">
      <c r="L247" s="48"/>
    </row>
    <row r="248" spans="12:12" x14ac:dyDescent="0.25">
      <c r="L248" s="48"/>
    </row>
    <row r="249" spans="12:12" x14ac:dyDescent="0.25">
      <c r="L249" s="48"/>
    </row>
    <row r="250" spans="12:12" x14ac:dyDescent="0.25">
      <c r="L250" s="48"/>
    </row>
    <row r="251" spans="12:12" x14ac:dyDescent="0.25">
      <c r="L251" s="48"/>
    </row>
    <row r="252" spans="12:12" x14ac:dyDescent="0.25">
      <c r="L252" s="48"/>
    </row>
    <row r="253" spans="12:12" x14ac:dyDescent="0.25">
      <c r="L253" s="48"/>
    </row>
    <row r="254" spans="12:12" x14ac:dyDescent="0.25">
      <c r="L254" s="48"/>
    </row>
    <row r="255" spans="12:12" x14ac:dyDescent="0.25">
      <c r="L255" s="48"/>
    </row>
  </sheetData>
  <mergeCells count="2">
    <mergeCell ref="R3:S3"/>
    <mergeCell ref="U3:V3"/>
  </mergeCells>
  <conditionalFormatting sqref="AM6:AN9">
    <cfRule type="expression" dxfId="2171" priority="332">
      <formula>$L6="API sand"</formula>
    </cfRule>
  </conditionalFormatting>
  <conditionalFormatting sqref="AK6:AL9 R18:S20 R29:S36 S21:S28 AD21:AD28 AB18:AB35">
    <cfRule type="expression" dxfId="2170" priority="331">
      <formula>$M6="API sand"</formula>
    </cfRule>
  </conditionalFormatting>
  <conditionalFormatting sqref="AK6:AL9 R18:T20 R29:T36 S21:T28 AD21:AD28 AB18:AB35">
    <cfRule type="expression" dxfId="2169" priority="330">
      <formula>$M6="API clay"</formula>
    </cfRule>
  </conditionalFormatting>
  <conditionalFormatting sqref="AM6:AN9 U18:W36">
    <cfRule type="expression" dxfId="2168" priority="327">
      <formula>$L6="Stiff clay w/o free water"</formula>
    </cfRule>
    <cfRule type="expression" dxfId="2167" priority="329">
      <formula>$L6="API clay"</formula>
    </cfRule>
  </conditionalFormatting>
  <conditionalFormatting sqref="AM6:AN9 U18:Y36">
    <cfRule type="expression" dxfId="2166" priority="328">
      <formula>$L6="Kirsch soft clay"</formula>
    </cfRule>
  </conditionalFormatting>
  <conditionalFormatting sqref="AM6:AN9 U18:Y36">
    <cfRule type="expression" dxfId="2165" priority="326">
      <formula>$L6="Kirsch stiff clay"</formula>
    </cfRule>
  </conditionalFormatting>
  <conditionalFormatting sqref="AM6:AN9">
    <cfRule type="expression" dxfId="2164" priority="325">
      <formula>$L6="Kirsch sand"</formula>
    </cfRule>
  </conditionalFormatting>
  <conditionalFormatting sqref="AM6:AN9 AC18:AI18 AC19:AD19 AI19">
    <cfRule type="expression" dxfId="2163" priority="324">
      <formula>$L6="Modified Weak rock"</formula>
    </cfRule>
  </conditionalFormatting>
  <conditionalFormatting sqref="AM6:AN9 U18:V36">
    <cfRule type="expression" dxfId="2162" priority="323">
      <formula>$L6="Reese stiff clay"</formula>
    </cfRule>
  </conditionalFormatting>
  <conditionalFormatting sqref="N18:N36 Q18:Q36 AM18:AN36">
    <cfRule type="expression" dxfId="2161" priority="322">
      <formula>$L18="API sand"</formula>
    </cfRule>
  </conditionalFormatting>
  <conditionalFormatting sqref="N18:N36 Z18:Z36 AB36 AJ18:AL36">
    <cfRule type="expression" dxfId="2160" priority="321">
      <formula>$M18="API sand"</formula>
    </cfRule>
  </conditionalFormatting>
  <conditionalFormatting sqref="Z36:AB36 AK18:AL36 N18:N36 Z18:AA35">
    <cfRule type="expression" dxfId="2159" priority="320">
      <formula>$M18="API clay"</formula>
    </cfRule>
  </conditionalFormatting>
  <conditionalFormatting sqref="N18:P18 AM18:AN36 N29:P36 N19:N28 P19:P28">
    <cfRule type="expression" dxfId="2158" priority="317">
      <formula>$L18="Stiff clay w/o free water"</formula>
    </cfRule>
    <cfRule type="expression" dxfId="2157" priority="319">
      <formula>$L18="API clay"</formula>
    </cfRule>
  </conditionalFormatting>
  <conditionalFormatting sqref="N18:P18 AM18:AN36 N29:P36 N19:N28 P19:P28">
    <cfRule type="expression" dxfId="2156" priority="318">
      <formula>$L18="Kirsch soft clay"</formula>
    </cfRule>
  </conditionalFormatting>
  <conditionalFormatting sqref="N18:P18 AM18:AN36 N29:P36 N19:N28 P19:P28">
    <cfRule type="expression" dxfId="2155" priority="316">
      <formula>$L18="Kirsch stiff clay"</formula>
    </cfRule>
  </conditionalFormatting>
  <conditionalFormatting sqref="N18:N36 Q18:Q36 X18:Y36 AM18:AN36">
    <cfRule type="expression" dxfId="2154" priority="315">
      <formula>$L18="Kirsch sand"</formula>
    </cfRule>
  </conditionalFormatting>
  <conditionalFormatting sqref="N18:N36 AM18:AN36 AC20:AD36 AI20:AI36">
    <cfRule type="expression" dxfId="2153" priority="314">
      <formula>$L18="Modified Weak rock"</formula>
    </cfRule>
  </conditionalFormatting>
  <conditionalFormatting sqref="N18:P18 AM18:AN36 N29:P36 N19:N28 P19:P28">
    <cfRule type="expression" dxfId="2152" priority="313">
      <formula>$L18="Reese stiff clay"</formula>
    </cfRule>
  </conditionalFormatting>
  <conditionalFormatting sqref="AM6:AN9">
    <cfRule type="expression" dxfId="2151" priority="312">
      <formula>$L6="PISA clay"</formula>
    </cfRule>
  </conditionalFormatting>
  <conditionalFormatting sqref="AM6:AN9">
    <cfRule type="expression" dxfId="2150" priority="311">
      <formula>$L6="PISA sand"</formula>
    </cfRule>
  </conditionalFormatting>
  <conditionalFormatting sqref="O19:O21">
    <cfRule type="expression" dxfId="2149" priority="310">
      <formula>$L19="API sand"</formula>
    </cfRule>
  </conditionalFormatting>
  <conditionalFormatting sqref="O19:O21">
    <cfRule type="expression" dxfId="2148" priority="309">
      <formula>$L19="Kirsch sand"</formula>
    </cfRule>
  </conditionalFormatting>
  <conditionalFormatting sqref="O22:O28">
    <cfRule type="expression" dxfId="2147" priority="308">
      <formula>$L22="API sand"</formula>
    </cfRule>
  </conditionalFormatting>
  <conditionalFormatting sqref="O22:O28">
    <cfRule type="expression" dxfId="2146" priority="307">
      <formula>$L22="Kirsch sand"</formula>
    </cfRule>
  </conditionalFormatting>
  <conditionalFormatting sqref="N6:N9 Q6:Q9 S9:T9 W9:Y9">
    <cfRule type="expression" dxfId="2145" priority="306">
      <formula>$L6="API sand"</formula>
    </cfRule>
  </conditionalFormatting>
  <conditionalFormatting sqref="N6:N9">
    <cfRule type="expression" dxfId="2144" priority="305">
      <formula>$M6="API sand"</formula>
    </cfRule>
  </conditionalFormatting>
  <conditionalFormatting sqref="N6:N9">
    <cfRule type="expression" dxfId="2143" priority="304">
      <formula>$M6="API clay"</formula>
    </cfRule>
  </conditionalFormatting>
  <conditionalFormatting sqref="N6:P9">
    <cfRule type="expression" dxfId="2142" priority="301">
      <formula>$L6="Stiff clay w/o free water"</formula>
    </cfRule>
    <cfRule type="expression" dxfId="2141" priority="303">
      <formula>$L6="API clay"</formula>
    </cfRule>
  </conditionalFormatting>
  <conditionalFormatting sqref="N6:P9">
    <cfRule type="expression" dxfId="2140" priority="302">
      <formula>$L6="Kirsch soft clay"</formula>
    </cfRule>
  </conditionalFormatting>
  <conditionalFormatting sqref="N6:P9">
    <cfRule type="expression" dxfId="2139" priority="300">
      <formula>$L6="Kirsch stiff clay"</formula>
    </cfRule>
  </conditionalFormatting>
  <conditionalFormatting sqref="N6:N9 Q6:Q9 S9:T9 W9:Y9">
    <cfRule type="expression" dxfId="2138" priority="299">
      <formula>$L6="Kirsch sand"</formula>
    </cfRule>
  </conditionalFormatting>
  <conditionalFormatting sqref="N6:N9">
    <cfRule type="expression" dxfId="2137" priority="298">
      <formula>$L6="Modified Weak rock"</formula>
    </cfRule>
  </conditionalFormatting>
  <conditionalFormatting sqref="N6:P9">
    <cfRule type="expression" dxfId="2136" priority="297">
      <formula>$L6="Reese stiff clay"</formula>
    </cfRule>
  </conditionalFormatting>
  <conditionalFormatting sqref="N6:P9">
    <cfRule type="expression" dxfId="2135" priority="296">
      <formula>$L6="PISA clay"</formula>
    </cfRule>
  </conditionalFormatting>
  <conditionalFormatting sqref="N6:N9">
    <cfRule type="expression" dxfId="2134" priority="295">
      <formula>$L6="PISA sand"</formula>
    </cfRule>
  </conditionalFormatting>
  <conditionalFormatting sqref="R6:R9 S6:T8 W6:Y8">
    <cfRule type="expression" dxfId="2133" priority="294">
      <formula>$L6="API sand"</formula>
    </cfRule>
  </conditionalFormatting>
  <conditionalFormatting sqref="R6:R9 S6:T8 W6:Y8">
    <cfRule type="expression" dxfId="2132" priority="293">
      <formula>$L6="Kirsch sand"</formula>
    </cfRule>
  </conditionalFormatting>
  <conditionalFormatting sqref="AC6:AI9">
    <cfRule type="expression" dxfId="2131" priority="290">
      <formula>$L6="Stiff clay w/o free water"</formula>
    </cfRule>
    <cfRule type="expression" dxfId="2130" priority="292">
      <formula>$L6="API clay"</formula>
    </cfRule>
  </conditionalFormatting>
  <conditionalFormatting sqref="AC6:AI9">
    <cfRule type="expression" dxfId="2129" priority="291">
      <formula>$L6="Kirsch soft clay"</formula>
    </cfRule>
  </conditionalFormatting>
  <conditionalFormatting sqref="AC6:AI9">
    <cfRule type="expression" dxfId="2128" priority="289">
      <formula>$L6="Kirsch stiff clay"</formula>
    </cfRule>
  </conditionalFormatting>
  <conditionalFormatting sqref="AC6:AI9">
    <cfRule type="expression" dxfId="2127" priority="288">
      <formula>$L6="Reese stiff clay"</formula>
    </cfRule>
  </conditionalFormatting>
  <conditionalFormatting sqref="AC6:AI9">
    <cfRule type="expression" dxfId="2126" priority="287">
      <formula>$L6="PISA clay"</formula>
    </cfRule>
  </conditionalFormatting>
  <conditionalFormatting sqref="AA6:AA9">
    <cfRule type="expression" dxfId="2125" priority="284">
      <formula>$L6="Stiff clay w/o free water"</formula>
    </cfRule>
    <cfRule type="expression" dxfId="2124" priority="286">
      <formula>$L6="API clay"</formula>
    </cfRule>
  </conditionalFormatting>
  <conditionalFormatting sqref="AA6:AA9">
    <cfRule type="expression" dxfId="2123" priority="285">
      <formula>$L6="Kirsch soft clay"</formula>
    </cfRule>
  </conditionalFormatting>
  <conditionalFormatting sqref="AA6:AA9">
    <cfRule type="expression" dxfId="2122" priority="283">
      <formula>$L6="Kirsch stiff clay"</formula>
    </cfRule>
  </conditionalFormatting>
  <conditionalFormatting sqref="AA6:AA9">
    <cfRule type="expression" dxfId="2121" priority="282">
      <formula>$L6="Reese stiff clay"</formula>
    </cfRule>
  </conditionalFormatting>
  <conditionalFormatting sqref="AA6:AA9">
    <cfRule type="expression" dxfId="2120" priority="281">
      <formula>$L6="PISA clay"</formula>
    </cfRule>
  </conditionalFormatting>
  <conditionalFormatting sqref="AM10:AN10">
    <cfRule type="expression" dxfId="2119" priority="280">
      <formula>$L10="API sand"</formula>
    </cfRule>
  </conditionalFormatting>
  <conditionalFormatting sqref="AK10:AL10">
    <cfRule type="expression" dxfId="2118" priority="279">
      <formula>$M10="API sand"</formula>
    </cfRule>
  </conditionalFormatting>
  <conditionalFormatting sqref="AK10:AL10">
    <cfRule type="expression" dxfId="2117" priority="278">
      <formula>$M10="API clay"</formula>
    </cfRule>
  </conditionalFormatting>
  <conditionalFormatting sqref="AM10:AN10">
    <cfRule type="expression" dxfId="2116" priority="275">
      <formula>$L10="Stiff clay w/o free water"</formula>
    </cfRule>
    <cfRule type="expression" dxfId="2115" priority="277">
      <formula>$L10="API clay"</formula>
    </cfRule>
  </conditionalFormatting>
  <conditionalFormatting sqref="AM10:AN10">
    <cfRule type="expression" dxfId="2114" priority="276">
      <formula>$L10="Kirsch soft clay"</formula>
    </cfRule>
  </conditionalFormatting>
  <conditionalFormatting sqref="AM10:AN10">
    <cfRule type="expression" dxfId="2113" priority="274">
      <formula>$L10="Kirsch stiff clay"</formula>
    </cfRule>
  </conditionalFormatting>
  <conditionalFormatting sqref="AM10:AN10">
    <cfRule type="expression" dxfId="2112" priority="273">
      <formula>$L10="Kirsch sand"</formula>
    </cfRule>
  </conditionalFormatting>
  <conditionalFormatting sqref="AM10:AN10">
    <cfRule type="expression" dxfId="2111" priority="272">
      <formula>$L10="Modified Weak rock"</formula>
    </cfRule>
  </conditionalFormatting>
  <conditionalFormatting sqref="AM10:AN10">
    <cfRule type="expression" dxfId="2110" priority="271">
      <formula>$L10="Reese stiff clay"</formula>
    </cfRule>
  </conditionalFormatting>
  <conditionalFormatting sqref="AM10:AN10">
    <cfRule type="expression" dxfId="2109" priority="270">
      <formula>$L10="PISA clay"</formula>
    </cfRule>
  </conditionalFormatting>
  <conditionalFormatting sqref="AM10:AN10">
    <cfRule type="expression" dxfId="2108" priority="269">
      <formula>$L10="PISA sand"</formula>
    </cfRule>
  </conditionalFormatting>
  <conditionalFormatting sqref="N10 Q10 S10:T10 W10 Y10">
    <cfRule type="expression" dxfId="2107" priority="268">
      <formula>$L10="API sand"</formula>
    </cfRule>
  </conditionalFormatting>
  <conditionalFormatting sqref="N10">
    <cfRule type="expression" dxfId="2106" priority="267">
      <formula>$M10="API sand"</formula>
    </cfRule>
  </conditionalFormatting>
  <conditionalFormatting sqref="N10">
    <cfRule type="expression" dxfId="2105" priority="266">
      <formula>$M10="API clay"</formula>
    </cfRule>
  </conditionalFormatting>
  <conditionalFormatting sqref="N10:P10">
    <cfRule type="expression" dxfId="2104" priority="263">
      <formula>$L10="Stiff clay w/o free water"</formula>
    </cfRule>
    <cfRule type="expression" dxfId="2103" priority="265">
      <formula>$L10="API clay"</formula>
    </cfRule>
  </conditionalFormatting>
  <conditionalFormatting sqref="N10:P10">
    <cfRule type="expression" dxfId="2102" priority="264">
      <formula>$L10="Kirsch soft clay"</formula>
    </cfRule>
  </conditionalFormatting>
  <conditionalFormatting sqref="N10:P10">
    <cfRule type="expression" dxfId="2101" priority="262">
      <formula>$L10="Kirsch stiff clay"</formula>
    </cfRule>
  </conditionalFormatting>
  <conditionalFormatting sqref="N10 Q10 S10:T10 W10 Y10">
    <cfRule type="expression" dxfId="2100" priority="261">
      <formula>$L10="Kirsch sand"</formula>
    </cfRule>
  </conditionalFormatting>
  <conditionalFormatting sqref="N10">
    <cfRule type="expression" dxfId="2099" priority="260">
      <formula>$L10="Modified Weak rock"</formula>
    </cfRule>
  </conditionalFormatting>
  <conditionalFormatting sqref="N10:P10">
    <cfRule type="expression" dxfId="2098" priority="259">
      <formula>$L10="Reese stiff clay"</formula>
    </cfRule>
  </conditionalFormatting>
  <conditionalFormatting sqref="N10:P10">
    <cfRule type="expression" dxfId="2097" priority="258">
      <formula>$L10="PISA clay"</formula>
    </cfRule>
  </conditionalFormatting>
  <conditionalFormatting sqref="N10">
    <cfRule type="expression" dxfId="2096" priority="257">
      <formula>$L10="PISA sand"</formula>
    </cfRule>
  </conditionalFormatting>
  <conditionalFormatting sqref="R10">
    <cfRule type="expression" dxfId="2095" priority="256">
      <formula>$L10="API sand"</formula>
    </cfRule>
  </conditionalFormatting>
  <conditionalFormatting sqref="R10">
    <cfRule type="expression" dxfId="2094" priority="255">
      <formula>$L10="Kirsch sand"</formula>
    </cfRule>
  </conditionalFormatting>
  <conditionalFormatting sqref="AD10:AI10">
    <cfRule type="expression" dxfId="2093" priority="252">
      <formula>$L10="Stiff clay w/o free water"</formula>
    </cfRule>
    <cfRule type="expression" dxfId="2092" priority="254">
      <formula>$L10="API clay"</formula>
    </cfRule>
  </conditionalFormatting>
  <conditionalFormatting sqref="AD10:AI10">
    <cfRule type="expression" dxfId="2091" priority="253">
      <formula>$L10="Kirsch soft clay"</formula>
    </cfRule>
  </conditionalFormatting>
  <conditionalFormatting sqref="AD10:AI10">
    <cfRule type="expression" dxfId="2090" priority="251">
      <formula>$L10="Kirsch stiff clay"</formula>
    </cfRule>
  </conditionalFormatting>
  <conditionalFormatting sqref="AD10:AI10">
    <cfRule type="expression" dxfId="2089" priority="250">
      <formula>$L10="Reese stiff clay"</formula>
    </cfRule>
  </conditionalFormatting>
  <conditionalFormatting sqref="AD10:AI10">
    <cfRule type="expression" dxfId="2088" priority="249">
      <formula>$L10="PISA clay"</formula>
    </cfRule>
  </conditionalFormatting>
  <conditionalFormatting sqref="AA10">
    <cfRule type="expression" dxfId="2087" priority="246">
      <formula>$L10="Stiff clay w/o free water"</formula>
    </cfRule>
    <cfRule type="expression" dxfId="2086" priority="248">
      <formula>$L10="API clay"</formula>
    </cfRule>
  </conditionalFormatting>
  <conditionalFormatting sqref="AA10">
    <cfRule type="expression" dxfId="2085" priority="247">
      <formula>$L10="Kirsch soft clay"</formula>
    </cfRule>
  </conditionalFormatting>
  <conditionalFormatting sqref="AA10">
    <cfRule type="expression" dxfId="2084" priority="245">
      <formula>$L10="Kirsch stiff clay"</formula>
    </cfRule>
  </conditionalFormatting>
  <conditionalFormatting sqref="AA10">
    <cfRule type="expression" dxfId="2083" priority="244">
      <formula>$L10="Reese stiff clay"</formula>
    </cfRule>
  </conditionalFormatting>
  <conditionalFormatting sqref="AA10">
    <cfRule type="expression" dxfId="2082" priority="243">
      <formula>$L10="PISA clay"</formula>
    </cfRule>
  </conditionalFormatting>
  <conditionalFormatting sqref="AC10">
    <cfRule type="expression" dxfId="2081" priority="240">
      <formula>$L10="Stiff clay w/o free water"</formula>
    </cfRule>
    <cfRule type="expression" dxfId="2080" priority="242">
      <formula>$L10="API clay"</formula>
    </cfRule>
  </conditionalFormatting>
  <conditionalFormatting sqref="AC10">
    <cfRule type="expression" dxfId="2079" priority="241">
      <formula>$L10="Kirsch soft clay"</formula>
    </cfRule>
  </conditionalFormatting>
  <conditionalFormatting sqref="AC10">
    <cfRule type="expression" dxfId="2078" priority="239">
      <formula>$L10="Kirsch stiff clay"</formula>
    </cfRule>
  </conditionalFormatting>
  <conditionalFormatting sqref="AC10">
    <cfRule type="expression" dxfId="2077" priority="238">
      <formula>$L10="Reese stiff clay"</formula>
    </cfRule>
  </conditionalFormatting>
  <conditionalFormatting sqref="AC10">
    <cfRule type="expression" dxfId="2076" priority="237">
      <formula>$L10="PISA clay"</formula>
    </cfRule>
  </conditionalFormatting>
  <conditionalFormatting sqref="X10">
    <cfRule type="expression" dxfId="2075" priority="236">
      <formula>$L10="API sand"</formula>
    </cfRule>
  </conditionalFormatting>
  <conditionalFormatting sqref="X10">
    <cfRule type="expression" dxfId="2074" priority="235">
      <formula>$L10="Kirsch sand"</formula>
    </cfRule>
  </conditionalFormatting>
  <conditionalFormatting sqref="Z6:Z10">
    <cfRule type="expression" dxfId="2073" priority="234">
      <formula>$L6="API sand"</formula>
    </cfRule>
  </conditionalFormatting>
  <conditionalFormatting sqref="Z6:Z10">
    <cfRule type="expression" dxfId="2072" priority="233">
      <formula>$L6="Kirsch sand"</formula>
    </cfRule>
  </conditionalFormatting>
  <conditionalFormatting sqref="AB6:AB10">
    <cfRule type="expression" dxfId="2071" priority="232">
      <formula>$L6="API sand"</formula>
    </cfRule>
  </conditionalFormatting>
  <conditionalFormatting sqref="AB6:AB10">
    <cfRule type="expression" dxfId="2070" priority="231">
      <formula>$L6="Kirsch sand"</formula>
    </cfRule>
  </conditionalFormatting>
  <conditionalFormatting sqref="AJ6:AJ10">
    <cfRule type="expression" dxfId="2069" priority="230">
      <formula>$L6="API sand"</formula>
    </cfRule>
  </conditionalFormatting>
  <conditionalFormatting sqref="AJ6:AJ10">
    <cfRule type="expression" dxfId="2068" priority="229">
      <formula>$L6="Kirsch sand"</formula>
    </cfRule>
  </conditionalFormatting>
  <conditionalFormatting sqref="AE37:AH37">
    <cfRule type="expression" dxfId="2067" priority="333">
      <formula>$L19="Modified Weak rock"</formula>
    </cfRule>
  </conditionalFormatting>
  <conditionalFormatting sqref="AM11:AN14">
    <cfRule type="expression" dxfId="2066" priority="228">
      <formula>$L11="API sand"</formula>
    </cfRule>
  </conditionalFormatting>
  <conditionalFormatting sqref="AK11:AL14">
    <cfRule type="expression" dxfId="2065" priority="227">
      <formula>$M11="API sand"</formula>
    </cfRule>
  </conditionalFormatting>
  <conditionalFormatting sqref="AK11:AL14">
    <cfRule type="expression" dxfId="2064" priority="226">
      <formula>$M11="API clay"</formula>
    </cfRule>
  </conditionalFormatting>
  <conditionalFormatting sqref="AM11:AN14">
    <cfRule type="expression" dxfId="2063" priority="223">
      <formula>$L11="Stiff clay w/o free water"</formula>
    </cfRule>
    <cfRule type="expression" dxfId="2062" priority="225">
      <formula>$L11="API clay"</formula>
    </cfRule>
  </conditionalFormatting>
  <conditionalFormatting sqref="AM11:AN14">
    <cfRule type="expression" dxfId="2061" priority="224">
      <formula>$L11="Kirsch soft clay"</formula>
    </cfRule>
  </conditionalFormatting>
  <conditionalFormatting sqref="AM11:AN14">
    <cfRule type="expression" dxfId="2060" priority="222">
      <formula>$L11="Kirsch stiff clay"</formula>
    </cfRule>
  </conditionalFormatting>
  <conditionalFormatting sqref="AM11:AN14">
    <cfRule type="expression" dxfId="2059" priority="221">
      <formula>$L11="Kirsch sand"</formula>
    </cfRule>
  </conditionalFormatting>
  <conditionalFormatting sqref="AM11:AN14">
    <cfRule type="expression" dxfId="2058" priority="220">
      <formula>$L11="Modified Weak rock"</formula>
    </cfRule>
  </conditionalFormatting>
  <conditionalFormatting sqref="AM11:AN14">
    <cfRule type="expression" dxfId="2057" priority="219">
      <formula>$L11="Reese stiff clay"</formula>
    </cfRule>
  </conditionalFormatting>
  <conditionalFormatting sqref="AM11:AN14">
    <cfRule type="expression" dxfId="2056" priority="218">
      <formula>$L11="PISA clay"</formula>
    </cfRule>
  </conditionalFormatting>
  <conditionalFormatting sqref="AM11:AN14">
    <cfRule type="expression" dxfId="2055" priority="217">
      <formula>$L11="PISA sand"</formula>
    </cfRule>
  </conditionalFormatting>
  <conditionalFormatting sqref="N11:N14 Q11:Q14 S14:T14 W14:Y14">
    <cfRule type="expression" dxfId="2054" priority="216">
      <formula>$L11="API sand"</formula>
    </cfRule>
  </conditionalFormatting>
  <conditionalFormatting sqref="N11:N14">
    <cfRule type="expression" dxfId="2053" priority="215">
      <formula>$M11="API sand"</formula>
    </cfRule>
  </conditionalFormatting>
  <conditionalFormatting sqref="N11:N14">
    <cfRule type="expression" dxfId="2052" priority="214">
      <formula>$M11="API clay"</formula>
    </cfRule>
  </conditionalFormatting>
  <conditionalFormatting sqref="N11:P14">
    <cfRule type="expression" dxfId="2051" priority="211">
      <formula>$L11="Stiff clay w/o free water"</formula>
    </cfRule>
    <cfRule type="expression" dxfId="2050" priority="213">
      <formula>$L11="API clay"</formula>
    </cfRule>
  </conditionalFormatting>
  <conditionalFormatting sqref="N11:P14">
    <cfRule type="expression" dxfId="2049" priority="212">
      <formula>$L11="Kirsch soft clay"</formula>
    </cfRule>
  </conditionalFormatting>
  <conditionalFormatting sqref="N11:P14">
    <cfRule type="expression" dxfId="2048" priority="210">
      <formula>$L11="Kirsch stiff clay"</formula>
    </cfRule>
  </conditionalFormatting>
  <conditionalFormatting sqref="N11:N14 Q11:Q14 S14:T14 W14:Y14">
    <cfRule type="expression" dxfId="2047" priority="209">
      <formula>$L11="Kirsch sand"</formula>
    </cfRule>
  </conditionalFormatting>
  <conditionalFormatting sqref="N11:N14">
    <cfRule type="expression" dxfId="2046" priority="208">
      <formula>$L11="Modified Weak rock"</formula>
    </cfRule>
  </conditionalFormatting>
  <conditionalFormatting sqref="N11:P14">
    <cfRule type="expression" dxfId="2045" priority="207">
      <formula>$L11="Reese stiff clay"</formula>
    </cfRule>
  </conditionalFormatting>
  <conditionalFormatting sqref="N11:P14">
    <cfRule type="expression" dxfId="2044" priority="206">
      <formula>$L11="PISA clay"</formula>
    </cfRule>
  </conditionalFormatting>
  <conditionalFormatting sqref="N11:N14">
    <cfRule type="expression" dxfId="2043" priority="205">
      <formula>$L11="PISA sand"</formula>
    </cfRule>
  </conditionalFormatting>
  <conditionalFormatting sqref="R11:R14 S11:T13 W11:Y13">
    <cfRule type="expression" dxfId="2042" priority="204">
      <formula>$L11="API sand"</formula>
    </cfRule>
  </conditionalFormatting>
  <conditionalFormatting sqref="R11:R14 S11:T13 W11:Y13">
    <cfRule type="expression" dxfId="2041" priority="203">
      <formula>$L11="Kirsch sand"</formula>
    </cfRule>
  </conditionalFormatting>
  <conditionalFormatting sqref="AC11:AI14">
    <cfRule type="expression" dxfId="2040" priority="200">
      <formula>$L11="Stiff clay w/o free water"</formula>
    </cfRule>
    <cfRule type="expression" dxfId="2039" priority="202">
      <formula>$L11="API clay"</formula>
    </cfRule>
  </conditionalFormatting>
  <conditionalFormatting sqref="AC11:AI14">
    <cfRule type="expression" dxfId="2038" priority="201">
      <formula>$L11="Kirsch soft clay"</formula>
    </cfRule>
  </conditionalFormatting>
  <conditionalFormatting sqref="AC11:AI14">
    <cfRule type="expression" dxfId="2037" priority="199">
      <formula>$L11="Kirsch stiff clay"</formula>
    </cfRule>
  </conditionalFormatting>
  <conditionalFormatting sqref="AC11:AI14">
    <cfRule type="expression" dxfId="2036" priority="198">
      <formula>$L11="Reese stiff clay"</formula>
    </cfRule>
  </conditionalFormatting>
  <conditionalFormatting sqref="AC11:AI14">
    <cfRule type="expression" dxfId="2035" priority="197">
      <formula>$L11="PISA clay"</formula>
    </cfRule>
  </conditionalFormatting>
  <conditionalFormatting sqref="AA11:AA14">
    <cfRule type="expression" dxfId="2034" priority="194">
      <formula>$L11="Stiff clay w/o free water"</formula>
    </cfRule>
    <cfRule type="expression" dxfId="2033" priority="196">
      <formula>$L11="API clay"</formula>
    </cfRule>
  </conditionalFormatting>
  <conditionalFormatting sqref="AA11:AA14">
    <cfRule type="expression" dxfId="2032" priority="195">
      <formula>$L11="Kirsch soft clay"</formula>
    </cfRule>
  </conditionalFormatting>
  <conditionalFormatting sqref="AA11:AA14">
    <cfRule type="expression" dxfId="2031" priority="193">
      <formula>$L11="Kirsch stiff clay"</formula>
    </cfRule>
  </conditionalFormatting>
  <conditionalFormatting sqref="AA11:AA14">
    <cfRule type="expression" dxfId="2030" priority="192">
      <formula>$L11="Reese stiff clay"</formula>
    </cfRule>
  </conditionalFormatting>
  <conditionalFormatting sqref="AA11:AA14">
    <cfRule type="expression" dxfId="2029" priority="191">
      <formula>$L11="PISA clay"</formula>
    </cfRule>
  </conditionalFormatting>
  <conditionalFormatting sqref="AM15:AN15">
    <cfRule type="expression" dxfId="2028" priority="190">
      <formula>$L15="API sand"</formula>
    </cfRule>
  </conditionalFormatting>
  <conditionalFormatting sqref="AK15:AL15">
    <cfRule type="expression" dxfId="2027" priority="189">
      <formula>$M15="API sand"</formula>
    </cfRule>
  </conditionalFormatting>
  <conditionalFormatting sqref="AK15:AL15">
    <cfRule type="expression" dxfId="2026" priority="188">
      <formula>$M15="API clay"</formula>
    </cfRule>
  </conditionalFormatting>
  <conditionalFormatting sqref="AM15:AN15">
    <cfRule type="expression" dxfId="2025" priority="185">
      <formula>$L15="Stiff clay w/o free water"</formula>
    </cfRule>
    <cfRule type="expression" dxfId="2024" priority="187">
      <formula>$L15="API clay"</formula>
    </cfRule>
  </conditionalFormatting>
  <conditionalFormatting sqref="AM15:AN15">
    <cfRule type="expression" dxfId="2023" priority="186">
      <formula>$L15="Kirsch soft clay"</formula>
    </cfRule>
  </conditionalFormatting>
  <conditionalFormatting sqref="AM15:AN15">
    <cfRule type="expression" dxfId="2022" priority="184">
      <formula>$L15="Kirsch stiff clay"</formula>
    </cfRule>
  </conditionalFormatting>
  <conditionalFormatting sqref="AM15:AN15">
    <cfRule type="expression" dxfId="2021" priority="183">
      <formula>$L15="Kirsch sand"</formula>
    </cfRule>
  </conditionalFormatting>
  <conditionalFormatting sqref="AM15:AN15">
    <cfRule type="expression" dxfId="2020" priority="182">
      <formula>$L15="Modified Weak rock"</formula>
    </cfRule>
  </conditionalFormatting>
  <conditionalFormatting sqref="AM15:AN15">
    <cfRule type="expression" dxfId="2019" priority="181">
      <formula>$L15="Reese stiff clay"</formula>
    </cfRule>
  </conditionalFormatting>
  <conditionalFormatting sqref="AM15:AN15">
    <cfRule type="expression" dxfId="2018" priority="180">
      <formula>$L15="PISA clay"</formula>
    </cfRule>
  </conditionalFormatting>
  <conditionalFormatting sqref="AM15:AN15">
    <cfRule type="expression" dxfId="2017" priority="179">
      <formula>$L15="PISA sand"</formula>
    </cfRule>
  </conditionalFormatting>
  <conditionalFormatting sqref="N15 Q15 S15:T15 W15 Y15">
    <cfRule type="expression" dxfId="2016" priority="178">
      <formula>$L15="API sand"</formula>
    </cfRule>
  </conditionalFormatting>
  <conditionalFormatting sqref="N15">
    <cfRule type="expression" dxfId="2015" priority="177">
      <formula>$M15="API sand"</formula>
    </cfRule>
  </conditionalFormatting>
  <conditionalFormatting sqref="N15">
    <cfRule type="expression" dxfId="2014" priority="176">
      <formula>$M15="API clay"</formula>
    </cfRule>
  </conditionalFormatting>
  <conditionalFormatting sqref="N15:P15">
    <cfRule type="expression" dxfId="2013" priority="173">
      <formula>$L15="Stiff clay w/o free water"</formula>
    </cfRule>
    <cfRule type="expression" dxfId="2012" priority="175">
      <formula>$L15="API clay"</formula>
    </cfRule>
  </conditionalFormatting>
  <conditionalFormatting sqref="N15:P15">
    <cfRule type="expression" dxfId="2011" priority="174">
      <formula>$L15="Kirsch soft clay"</formula>
    </cfRule>
  </conditionalFormatting>
  <conditionalFormatting sqref="N15:P15">
    <cfRule type="expression" dxfId="2010" priority="172">
      <formula>$L15="Kirsch stiff clay"</formula>
    </cfRule>
  </conditionalFormatting>
  <conditionalFormatting sqref="N15 Q15 S15:T15 W15 Y15">
    <cfRule type="expression" dxfId="2009" priority="171">
      <formula>$L15="Kirsch sand"</formula>
    </cfRule>
  </conditionalFormatting>
  <conditionalFormatting sqref="N15">
    <cfRule type="expression" dxfId="2008" priority="170">
      <formula>$L15="Modified Weak rock"</formula>
    </cfRule>
  </conditionalFormatting>
  <conditionalFormatting sqref="N15:P15">
    <cfRule type="expression" dxfId="2007" priority="169">
      <formula>$L15="Reese stiff clay"</formula>
    </cfRule>
  </conditionalFormatting>
  <conditionalFormatting sqref="N15:P15">
    <cfRule type="expression" dxfId="2006" priority="168">
      <formula>$L15="PISA clay"</formula>
    </cfRule>
  </conditionalFormatting>
  <conditionalFormatting sqref="N15">
    <cfRule type="expression" dxfId="2005" priority="167">
      <formula>$L15="PISA sand"</formula>
    </cfRule>
  </conditionalFormatting>
  <conditionalFormatting sqref="R15">
    <cfRule type="expression" dxfId="2004" priority="166">
      <formula>$L15="API sand"</formula>
    </cfRule>
  </conditionalFormatting>
  <conditionalFormatting sqref="R15">
    <cfRule type="expression" dxfId="2003" priority="165">
      <formula>$L15="Kirsch sand"</formula>
    </cfRule>
  </conditionalFormatting>
  <conditionalFormatting sqref="AD15:AI15">
    <cfRule type="expression" dxfId="2002" priority="162">
      <formula>$L15="Stiff clay w/o free water"</formula>
    </cfRule>
    <cfRule type="expression" dxfId="2001" priority="164">
      <formula>$L15="API clay"</formula>
    </cfRule>
  </conditionalFormatting>
  <conditionalFormatting sqref="AD15:AI15">
    <cfRule type="expression" dxfId="2000" priority="163">
      <formula>$L15="Kirsch soft clay"</formula>
    </cfRule>
  </conditionalFormatting>
  <conditionalFormatting sqref="AD15:AI15">
    <cfRule type="expression" dxfId="1999" priority="161">
      <formula>$L15="Kirsch stiff clay"</formula>
    </cfRule>
  </conditionalFormatting>
  <conditionalFormatting sqref="AD15:AI15">
    <cfRule type="expression" dxfId="1998" priority="160">
      <formula>$L15="Reese stiff clay"</formula>
    </cfRule>
  </conditionalFormatting>
  <conditionalFormatting sqref="AD15:AI15">
    <cfRule type="expression" dxfId="1997" priority="159">
      <formula>$L15="PISA clay"</formula>
    </cfRule>
  </conditionalFormatting>
  <conditionalFormatting sqref="AA15">
    <cfRule type="expression" dxfId="1996" priority="156">
      <formula>$L15="Stiff clay w/o free water"</formula>
    </cfRule>
    <cfRule type="expression" dxfId="1995" priority="158">
      <formula>$L15="API clay"</formula>
    </cfRule>
  </conditionalFormatting>
  <conditionalFormatting sqref="AA15">
    <cfRule type="expression" dxfId="1994" priority="157">
      <formula>$L15="Kirsch soft clay"</formula>
    </cfRule>
  </conditionalFormatting>
  <conditionalFormatting sqref="AA15">
    <cfRule type="expression" dxfId="1993" priority="155">
      <formula>$L15="Kirsch stiff clay"</formula>
    </cfRule>
  </conditionalFormatting>
  <conditionalFormatting sqref="AA15">
    <cfRule type="expression" dxfId="1992" priority="154">
      <formula>$L15="Reese stiff clay"</formula>
    </cfRule>
  </conditionalFormatting>
  <conditionalFormatting sqref="AA15">
    <cfRule type="expression" dxfId="1991" priority="153">
      <formula>$L15="PISA clay"</formula>
    </cfRule>
  </conditionalFormatting>
  <conditionalFormatting sqref="AC15">
    <cfRule type="expression" dxfId="1990" priority="150">
      <formula>$L15="Stiff clay w/o free water"</formula>
    </cfRule>
    <cfRule type="expression" dxfId="1989" priority="152">
      <formula>$L15="API clay"</formula>
    </cfRule>
  </conditionalFormatting>
  <conditionalFormatting sqref="AC15">
    <cfRule type="expression" dxfId="1988" priority="151">
      <formula>$L15="Kirsch soft clay"</formula>
    </cfRule>
  </conditionalFormatting>
  <conditionalFormatting sqref="AC15">
    <cfRule type="expression" dxfId="1987" priority="149">
      <formula>$L15="Kirsch stiff clay"</formula>
    </cfRule>
  </conditionalFormatting>
  <conditionalFormatting sqref="AC15">
    <cfRule type="expression" dxfId="1986" priority="148">
      <formula>$L15="Reese stiff clay"</formula>
    </cfRule>
  </conditionalFormatting>
  <conditionalFormatting sqref="AC15">
    <cfRule type="expression" dxfId="1985" priority="147">
      <formula>$L15="PISA clay"</formula>
    </cfRule>
  </conditionalFormatting>
  <conditionalFormatting sqref="X15">
    <cfRule type="expression" dxfId="1984" priority="146">
      <formula>$L15="API sand"</formula>
    </cfRule>
  </conditionalFormatting>
  <conditionalFormatting sqref="X15">
    <cfRule type="expression" dxfId="1983" priority="145">
      <formula>$L15="Kirsch sand"</formula>
    </cfRule>
  </conditionalFormatting>
  <conditionalFormatting sqref="Z11:Z15">
    <cfRule type="expression" dxfId="1982" priority="144">
      <formula>$L11="API sand"</formula>
    </cfRule>
  </conditionalFormatting>
  <conditionalFormatting sqref="Z11:Z15">
    <cfRule type="expression" dxfId="1981" priority="143">
      <formula>$L11="Kirsch sand"</formula>
    </cfRule>
  </conditionalFormatting>
  <conditionalFormatting sqref="AB11:AB15">
    <cfRule type="expression" dxfId="1980" priority="142">
      <formula>$L11="API sand"</formula>
    </cfRule>
  </conditionalFormatting>
  <conditionalFormatting sqref="AB11:AB15">
    <cfRule type="expression" dxfId="1979" priority="141">
      <formula>$L11="Kirsch sand"</formula>
    </cfRule>
  </conditionalFormatting>
  <conditionalFormatting sqref="AJ11:AJ15">
    <cfRule type="expression" dxfId="1978" priority="140">
      <formula>$L11="API sand"</formula>
    </cfRule>
  </conditionalFormatting>
  <conditionalFormatting sqref="AJ11:AJ15">
    <cfRule type="expression" dxfId="1977" priority="139">
      <formula>$L11="Kirsch sand"</formula>
    </cfRule>
  </conditionalFormatting>
  <conditionalFormatting sqref="AM16:AN16">
    <cfRule type="expression" dxfId="1976" priority="138">
      <formula>$L16="API sand"</formula>
    </cfRule>
  </conditionalFormatting>
  <conditionalFormatting sqref="AK16:AL16">
    <cfRule type="expression" dxfId="1975" priority="137">
      <formula>$M16="API sand"</formula>
    </cfRule>
  </conditionalFormatting>
  <conditionalFormatting sqref="AK16:AL16">
    <cfRule type="expression" dxfId="1974" priority="136">
      <formula>$M16="API clay"</formula>
    </cfRule>
  </conditionalFormatting>
  <conditionalFormatting sqref="AM16:AN16">
    <cfRule type="expression" dxfId="1973" priority="133">
      <formula>$L16="Stiff clay w/o free water"</formula>
    </cfRule>
    <cfRule type="expression" dxfId="1972" priority="135">
      <formula>$L16="API clay"</formula>
    </cfRule>
  </conditionalFormatting>
  <conditionalFormatting sqref="AM16:AN16">
    <cfRule type="expression" dxfId="1971" priority="134">
      <formula>$L16="Kirsch soft clay"</formula>
    </cfRule>
  </conditionalFormatting>
  <conditionalFormatting sqref="AM16:AN16">
    <cfRule type="expression" dxfId="1970" priority="132">
      <formula>$L16="Kirsch stiff clay"</formula>
    </cfRule>
  </conditionalFormatting>
  <conditionalFormatting sqref="AM16:AN16">
    <cfRule type="expression" dxfId="1969" priority="131">
      <formula>$L16="Kirsch sand"</formula>
    </cfRule>
  </conditionalFormatting>
  <conditionalFormatting sqref="AM16:AN16">
    <cfRule type="expression" dxfId="1968" priority="130">
      <formula>$L16="Modified Weak rock"</formula>
    </cfRule>
  </conditionalFormatting>
  <conditionalFormatting sqref="AM16:AN16">
    <cfRule type="expression" dxfId="1967" priority="129">
      <formula>$L16="Reese stiff clay"</formula>
    </cfRule>
  </conditionalFormatting>
  <conditionalFormatting sqref="AM16:AN16">
    <cfRule type="expression" dxfId="1966" priority="128">
      <formula>$L16="PISA clay"</formula>
    </cfRule>
  </conditionalFormatting>
  <conditionalFormatting sqref="AM16:AN16">
    <cfRule type="expression" dxfId="1965" priority="127">
      <formula>$L16="PISA sand"</formula>
    </cfRule>
  </conditionalFormatting>
  <conditionalFormatting sqref="N16 Q16 S16:T16 W16:Y16">
    <cfRule type="expression" dxfId="1964" priority="126">
      <formula>$L16="API sand"</formula>
    </cfRule>
  </conditionalFormatting>
  <conditionalFormatting sqref="N16">
    <cfRule type="expression" dxfId="1963" priority="125">
      <formula>$M16="API sand"</formula>
    </cfRule>
  </conditionalFormatting>
  <conditionalFormatting sqref="N16">
    <cfRule type="expression" dxfId="1962" priority="124">
      <formula>$M16="API clay"</formula>
    </cfRule>
  </conditionalFormatting>
  <conditionalFormatting sqref="N16:P16">
    <cfRule type="expression" dxfId="1961" priority="121">
      <formula>$L16="Stiff clay w/o free water"</formula>
    </cfRule>
    <cfRule type="expression" dxfId="1960" priority="123">
      <formula>$L16="API clay"</formula>
    </cfRule>
  </conditionalFormatting>
  <conditionalFormatting sqref="N16:P16">
    <cfRule type="expression" dxfId="1959" priority="122">
      <formula>$L16="Kirsch soft clay"</formula>
    </cfRule>
  </conditionalFormatting>
  <conditionalFormatting sqref="N16:P16">
    <cfRule type="expression" dxfId="1958" priority="120">
      <formula>$L16="Kirsch stiff clay"</formula>
    </cfRule>
  </conditionalFormatting>
  <conditionalFormatting sqref="N16 Q16 S16:T16 W16:Y16">
    <cfRule type="expression" dxfId="1957" priority="119">
      <formula>$L16="Kirsch sand"</formula>
    </cfRule>
  </conditionalFormatting>
  <conditionalFormatting sqref="N16">
    <cfRule type="expression" dxfId="1956" priority="118">
      <formula>$L16="Modified Weak rock"</formula>
    </cfRule>
  </conditionalFormatting>
  <conditionalFormatting sqref="N16:P16">
    <cfRule type="expression" dxfId="1955" priority="117">
      <formula>$L16="Reese stiff clay"</formula>
    </cfRule>
  </conditionalFormatting>
  <conditionalFormatting sqref="N16:P16">
    <cfRule type="expression" dxfId="1954" priority="116">
      <formula>$L16="PISA clay"</formula>
    </cfRule>
  </conditionalFormatting>
  <conditionalFormatting sqref="N16">
    <cfRule type="expression" dxfId="1953" priority="115">
      <formula>$L16="PISA sand"</formula>
    </cfRule>
  </conditionalFormatting>
  <conditionalFormatting sqref="R16">
    <cfRule type="expression" dxfId="1952" priority="114">
      <formula>$L16="API sand"</formula>
    </cfRule>
  </conditionalFormatting>
  <conditionalFormatting sqref="R16">
    <cfRule type="expression" dxfId="1951" priority="113">
      <formula>$L16="Kirsch sand"</formula>
    </cfRule>
  </conditionalFormatting>
  <conditionalFormatting sqref="AC16:AI16">
    <cfRule type="expression" dxfId="1950" priority="110">
      <formula>$L16="Stiff clay w/o free water"</formula>
    </cfRule>
    <cfRule type="expression" dxfId="1949" priority="112">
      <formula>$L16="API clay"</formula>
    </cfRule>
  </conditionalFormatting>
  <conditionalFormatting sqref="AC16:AI16">
    <cfRule type="expression" dxfId="1948" priority="111">
      <formula>$L16="Kirsch soft clay"</formula>
    </cfRule>
  </conditionalFormatting>
  <conditionalFormatting sqref="AC16:AI16">
    <cfRule type="expression" dxfId="1947" priority="109">
      <formula>$L16="Kirsch stiff clay"</formula>
    </cfRule>
  </conditionalFormatting>
  <conditionalFormatting sqref="AC16:AI16">
    <cfRule type="expression" dxfId="1946" priority="108">
      <formula>$L16="Reese stiff clay"</formula>
    </cfRule>
  </conditionalFormatting>
  <conditionalFormatting sqref="AC16:AI16">
    <cfRule type="expression" dxfId="1945" priority="107">
      <formula>$L16="PISA clay"</formula>
    </cfRule>
  </conditionalFormatting>
  <conditionalFormatting sqref="AA16">
    <cfRule type="expression" dxfId="1944" priority="104">
      <formula>$L16="Stiff clay w/o free water"</formula>
    </cfRule>
    <cfRule type="expression" dxfId="1943" priority="106">
      <formula>$L16="API clay"</formula>
    </cfRule>
  </conditionalFormatting>
  <conditionalFormatting sqref="AA16">
    <cfRule type="expression" dxfId="1942" priority="105">
      <formula>$L16="Kirsch soft clay"</formula>
    </cfRule>
  </conditionalFormatting>
  <conditionalFormatting sqref="AA16">
    <cfRule type="expression" dxfId="1941" priority="103">
      <formula>$L16="Kirsch stiff clay"</formula>
    </cfRule>
  </conditionalFormatting>
  <conditionalFormatting sqref="AA16">
    <cfRule type="expression" dxfId="1940" priority="102">
      <formula>$L16="Reese stiff clay"</formula>
    </cfRule>
  </conditionalFormatting>
  <conditionalFormatting sqref="AA16">
    <cfRule type="expression" dxfId="1939" priority="101">
      <formula>$L16="PISA clay"</formula>
    </cfRule>
  </conditionalFormatting>
  <conditionalFormatting sqref="AM17:AN17">
    <cfRule type="expression" dxfId="1938" priority="100">
      <formula>$L17="API sand"</formula>
    </cfRule>
  </conditionalFormatting>
  <conditionalFormatting sqref="AK17:AL17">
    <cfRule type="expression" dxfId="1937" priority="99">
      <formula>$M17="API sand"</formula>
    </cfRule>
  </conditionalFormatting>
  <conditionalFormatting sqref="AK17:AL17">
    <cfRule type="expression" dxfId="1936" priority="98">
      <formula>$M17="API clay"</formula>
    </cfRule>
  </conditionalFormatting>
  <conditionalFormatting sqref="AM17:AN17">
    <cfRule type="expression" dxfId="1935" priority="95">
      <formula>$L17="Stiff clay w/o free water"</formula>
    </cfRule>
    <cfRule type="expression" dxfId="1934" priority="97">
      <formula>$L17="API clay"</formula>
    </cfRule>
  </conditionalFormatting>
  <conditionalFormatting sqref="AM17:AN17">
    <cfRule type="expression" dxfId="1933" priority="96">
      <formula>$L17="Kirsch soft clay"</formula>
    </cfRule>
  </conditionalFormatting>
  <conditionalFormatting sqref="AM17:AN17">
    <cfRule type="expression" dxfId="1932" priority="94">
      <formula>$L17="Kirsch stiff clay"</formula>
    </cfRule>
  </conditionalFormatting>
  <conditionalFormatting sqref="AM17:AN17">
    <cfRule type="expression" dxfId="1931" priority="93">
      <formula>$L17="Kirsch sand"</formula>
    </cfRule>
  </conditionalFormatting>
  <conditionalFormatting sqref="AM17:AN17">
    <cfRule type="expression" dxfId="1930" priority="92">
      <formula>$L17="Modified Weak rock"</formula>
    </cfRule>
  </conditionalFormatting>
  <conditionalFormatting sqref="AM17:AN17">
    <cfRule type="expression" dxfId="1929" priority="91">
      <formula>$L17="Reese stiff clay"</formula>
    </cfRule>
  </conditionalFormatting>
  <conditionalFormatting sqref="AM17:AN17">
    <cfRule type="expression" dxfId="1928" priority="90">
      <formula>$L17="PISA clay"</formula>
    </cfRule>
  </conditionalFormatting>
  <conditionalFormatting sqref="AM17:AN17">
    <cfRule type="expression" dxfId="1927" priority="89">
      <formula>$L17="PISA sand"</formula>
    </cfRule>
  </conditionalFormatting>
  <conditionalFormatting sqref="N17 Q17 S17:T17 W17 Y17">
    <cfRule type="expression" dxfId="1926" priority="88">
      <formula>$L17="API sand"</formula>
    </cfRule>
  </conditionalFormatting>
  <conditionalFormatting sqref="N17">
    <cfRule type="expression" dxfId="1925" priority="87">
      <formula>$M17="API sand"</formula>
    </cfRule>
  </conditionalFormatting>
  <conditionalFormatting sqref="N17">
    <cfRule type="expression" dxfId="1924" priority="86">
      <formula>$M17="API clay"</formula>
    </cfRule>
  </conditionalFormatting>
  <conditionalFormatting sqref="N17:P17">
    <cfRule type="expression" dxfId="1923" priority="83">
      <formula>$L17="Stiff clay w/o free water"</formula>
    </cfRule>
    <cfRule type="expression" dxfId="1922" priority="85">
      <formula>$L17="API clay"</formula>
    </cfRule>
  </conditionalFormatting>
  <conditionalFormatting sqref="N17:P17">
    <cfRule type="expression" dxfId="1921" priority="84">
      <formula>$L17="Kirsch soft clay"</formula>
    </cfRule>
  </conditionalFormatting>
  <conditionalFormatting sqref="N17:P17">
    <cfRule type="expression" dxfId="1920" priority="82">
      <formula>$L17="Kirsch stiff clay"</formula>
    </cfRule>
  </conditionalFormatting>
  <conditionalFormatting sqref="N17 Q17 S17:T17 W17 Y17">
    <cfRule type="expression" dxfId="1919" priority="81">
      <formula>$L17="Kirsch sand"</formula>
    </cfRule>
  </conditionalFormatting>
  <conditionalFormatting sqref="N17">
    <cfRule type="expression" dxfId="1918" priority="80">
      <formula>$L17="Modified Weak rock"</formula>
    </cfRule>
  </conditionalFormatting>
  <conditionalFormatting sqref="N17:P17">
    <cfRule type="expression" dxfId="1917" priority="79">
      <formula>$L17="Reese stiff clay"</formula>
    </cfRule>
  </conditionalFormatting>
  <conditionalFormatting sqref="N17:P17">
    <cfRule type="expression" dxfId="1916" priority="78">
      <formula>$L17="PISA clay"</formula>
    </cfRule>
  </conditionalFormatting>
  <conditionalFormatting sqref="N17">
    <cfRule type="expression" dxfId="1915" priority="77">
      <formula>$L17="PISA sand"</formula>
    </cfRule>
  </conditionalFormatting>
  <conditionalFormatting sqref="R17">
    <cfRule type="expression" dxfId="1914" priority="76">
      <formula>$L17="API sand"</formula>
    </cfRule>
  </conditionalFormatting>
  <conditionalFormatting sqref="R17">
    <cfRule type="expression" dxfId="1913" priority="75">
      <formula>$L17="Kirsch sand"</formula>
    </cfRule>
  </conditionalFormatting>
  <conditionalFormatting sqref="AD17:AI17">
    <cfRule type="expression" dxfId="1912" priority="72">
      <formula>$L17="Stiff clay w/o free water"</formula>
    </cfRule>
    <cfRule type="expression" dxfId="1911" priority="74">
      <formula>$L17="API clay"</formula>
    </cfRule>
  </conditionalFormatting>
  <conditionalFormatting sqref="AD17:AI17">
    <cfRule type="expression" dxfId="1910" priority="73">
      <formula>$L17="Kirsch soft clay"</formula>
    </cfRule>
  </conditionalFormatting>
  <conditionalFormatting sqref="AD17:AI17">
    <cfRule type="expression" dxfId="1909" priority="71">
      <formula>$L17="Kirsch stiff clay"</formula>
    </cfRule>
  </conditionalFormatting>
  <conditionalFormatting sqref="AD17:AI17">
    <cfRule type="expression" dxfId="1908" priority="70">
      <formula>$L17="Reese stiff clay"</formula>
    </cfRule>
  </conditionalFormatting>
  <conditionalFormatting sqref="AD17:AI17">
    <cfRule type="expression" dxfId="1907" priority="69">
      <formula>$L17="PISA clay"</formula>
    </cfRule>
  </conditionalFormatting>
  <conditionalFormatting sqref="AA17">
    <cfRule type="expression" dxfId="1906" priority="66">
      <formula>$L17="Stiff clay w/o free water"</formula>
    </cfRule>
    <cfRule type="expression" dxfId="1905" priority="68">
      <formula>$L17="API clay"</formula>
    </cfRule>
  </conditionalFormatting>
  <conditionalFormatting sqref="AA17">
    <cfRule type="expression" dxfId="1904" priority="67">
      <formula>$L17="Kirsch soft clay"</formula>
    </cfRule>
  </conditionalFormatting>
  <conditionalFormatting sqref="AA17">
    <cfRule type="expression" dxfId="1903" priority="65">
      <formula>$L17="Kirsch stiff clay"</formula>
    </cfRule>
  </conditionalFormatting>
  <conditionalFormatting sqref="AA17">
    <cfRule type="expression" dxfId="1902" priority="64">
      <formula>$L17="Reese stiff clay"</formula>
    </cfRule>
  </conditionalFormatting>
  <conditionalFormatting sqref="AA17">
    <cfRule type="expression" dxfId="1901" priority="63">
      <formula>$L17="PISA clay"</formula>
    </cfRule>
  </conditionalFormatting>
  <conditionalFormatting sqref="AC17">
    <cfRule type="expression" dxfId="1900" priority="60">
      <formula>$L17="Stiff clay w/o free water"</formula>
    </cfRule>
    <cfRule type="expression" dxfId="1899" priority="62">
      <formula>$L17="API clay"</formula>
    </cfRule>
  </conditionalFormatting>
  <conditionalFormatting sqref="AC17">
    <cfRule type="expression" dxfId="1898" priority="61">
      <formula>$L17="Kirsch soft clay"</formula>
    </cfRule>
  </conditionalFormatting>
  <conditionalFormatting sqref="AC17">
    <cfRule type="expression" dxfId="1897" priority="59">
      <formula>$L17="Kirsch stiff clay"</formula>
    </cfRule>
  </conditionalFormatting>
  <conditionalFormatting sqref="AC17">
    <cfRule type="expression" dxfId="1896" priority="58">
      <formula>$L17="Reese stiff clay"</formula>
    </cfRule>
  </conditionalFormatting>
  <conditionalFormatting sqref="AC17">
    <cfRule type="expression" dxfId="1895" priority="57">
      <formula>$L17="PISA clay"</formula>
    </cfRule>
  </conditionalFormatting>
  <conditionalFormatting sqref="X17">
    <cfRule type="expression" dxfId="1894" priority="56">
      <formula>$L17="API sand"</formula>
    </cfRule>
  </conditionalFormatting>
  <conditionalFormatting sqref="X17">
    <cfRule type="expression" dxfId="1893" priority="55">
      <formula>$L17="Kirsch sand"</formula>
    </cfRule>
  </conditionalFormatting>
  <conditionalFormatting sqref="Z16:Z17">
    <cfRule type="expression" dxfId="1892" priority="54">
      <formula>$L16="API sand"</formula>
    </cfRule>
  </conditionalFormatting>
  <conditionalFormatting sqref="Z16:Z17">
    <cfRule type="expression" dxfId="1891" priority="53">
      <formula>$L16="Kirsch sand"</formula>
    </cfRule>
  </conditionalFormatting>
  <conditionalFormatting sqref="AB16:AB17">
    <cfRule type="expression" dxfId="1890" priority="52">
      <formula>$L16="API sand"</formula>
    </cfRule>
  </conditionalFormatting>
  <conditionalFormatting sqref="AB16:AB17">
    <cfRule type="expression" dxfId="1889" priority="51">
      <formula>$L16="Kirsch sand"</formula>
    </cfRule>
  </conditionalFormatting>
  <conditionalFormatting sqref="AJ16:AJ17">
    <cfRule type="expression" dxfId="1888" priority="50">
      <formula>$L16="API sand"</formula>
    </cfRule>
  </conditionalFormatting>
  <conditionalFormatting sqref="AJ16:AJ17">
    <cfRule type="expression" dxfId="1887" priority="49">
      <formula>$L16="Kirsch sand"</formula>
    </cfRule>
  </conditionalFormatting>
  <conditionalFormatting sqref="U6:V9">
    <cfRule type="expression" dxfId="1886" priority="46">
      <formula>$L6="Stiff clay w/o free water"</formula>
    </cfRule>
    <cfRule type="expression" dxfId="1885" priority="48">
      <formula>$L6="API clay"</formula>
    </cfRule>
  </conditionalFormatting>
  <conditionalFormatting sqref="U6:V9">
    <cfRule type="expression" dxfId="1884" priority="47">
      <formula>$L6="Kirsch soft clay"</formula>
    </cfRule>
  </conditionalFormatting>
  <conditionalFormatting sqref="U6:V9">
    <cfRule type="expression" dxfId="1883" priority="45">
      <formula>$L6="Kirsch stiff clay"</formula>
    </cfRule>
  </conditionalFormatting>
  <conditionalFormatting sqref="U6:V9">
    <cfRule type="expression" dxfId="1882" priority="44">
      <formula>$L6="Reese stiff clay"</formula>
    </cfRule>
  </conditionalFormatting>
  <conditionalFormatting sqref="U6:V9">
    <cfRule type="expression" dxfId="1881" priority="43">
      <formula>$L6="PISA clay"</formula>
    </cfRule>
  </conditionalFormatting>
  <conditionalFormatting sqref="U10:V10">
    <cfRule type="expression" dxfId="1880" priority="40">
      <formula>$L10="Stiff clay w/o free water"</formula>
    </cfRule>
    <cfRule type="expression" dxfId="1879" priority="42">
      <formula>$L10="API clay"</formula>
    </cfRule>
  </conditionalFormatting>
  <conditionalFormatting sqref="U10:V10">
    <cfRule type="expression" dxfId="1878" priority="41">
      <formula>$L10="Kirsch soft clay"</formula>
    </cfRule>
  </conditionalFormatting>
  <conditionalFormatting sqref="U10:V10">
    <cfRule type="expression" dxfId="1877" priority="39">
      <formula>$L10="Kirsch stiff clay"</formula>
    </cfRule>
  </conditionalFormatting>
  <conditionalFormatting sqref="U10:V10">
    <cfRule type="expression" dxfId="1876" priority="38">
      <formula>$L10="Reese stiff clay"</formula>
    </cfRule>
  </conditionalFormatting>
  <conditionalFormatting sqref="U10:V10">
    <cfRule type="expression" dxfId="1875" priority="37">
      <formula>$L10="PISA clay"</formula>
    </cfRule>
  </conditionalFormatting>
  <conditionalFormatting sqref="U11:V14">
    <cfRule type="expression" dxfId="1874" priority="34">
      <formula>$L11="Stiff clay w/o free water"</formula>
    </cfRule>
    <cfRule type="expression" dxfId="1873" priority="36">
      <formula>$L11="API clay"</formula>
    </cfRule>
  </conditionalFormatting>
  <conditionalFormatting sqref="U11:V14">
    <cfRule type="expression" dxfId="1872" priority="35">
      <formula>$L11="Kirsch soft clay"</formula>
    </cfRule>
  </conditionalFormatting>
  <conditionalFormatting sqref="U11:V14">
    <cfRule type="expression" dxfId="1871" priority="33">
      <formula>$L11="Kirsch stiff clay"</formula>
    </cfRule>
  </conditionalFormatting>
  <conditionalFormatting sqref="U11:V14">
    <cfRule type="expression" dxfId="1870" priority="32">
      <formula>$L11="Reese stiff clay"</formula>
    </cfRule>
  </conditionalFormatting>
  <conditionalFormatting sqref="U11:V14">
    <cfRule type="expression" dxfId="1869" priority="31">
      <formula>$L11="PISA clay"</formula>
    </cfRule>
  </conditionalFormatting>
  <conditionalFormatting sqref="U15:V15">
    <cfRule type="expression" dxfId="1868" priority="28">
      <formula>$L15="Stiff clay w/o free water"</formula>
    </cfRule>
    <cfRule type="expression" dxfId="1867" priority="30">
      <formula>$L15="API clay"</formula>
    </cfRule>
  </conditionalFormatting>
  <conditionalFormatting sqref="U15:V15">
    <cfRule type="expression" dxfId="1866" priority="29">
      <formula>$L15="Kirsch soft clay"</formula>
    </cfRule>
  </conditionalFormatting>
  <conditionalFormatting sqref="U15:V15">
    <cfRule type="expression" dxfId="1865" priority="27">
      <formula>$L15="Kirsch stiff clay"</formula>
    </cfRule>
  </conditionalFormatting>
  <conditionalFormatting sqref="U15:V15">
    <cfRule type="expression" dxfId="1864" priority="26">
      <formula>$L15="Reese stiff clay"</formula>
    </cfRule>
  </conditionalFormatting>
  <conditionalFormatting sqref="U15:V15">
    <cfRule type="expression" dxfId="1863" priority="25">
      <formula>$L15="PISA clay"</formula>
    </cfRule>
  </conditionalFormatting>
  <conditionalFormatting sqref="U16:V16">
    <cfRule type="expression" dxfId="1862" priority="22">
      <formula>$L16="Stiff clay w/o free water"</formula>
    </cfRule>
    <cfRule type="expression" dxfId="1861" priority="24">
      <formula>$L16="API clay"</formula>
    </cfRule>
  </conditionalFormatting>
  <conditionalFormatting sqref="U16:V16">
    <cfRule type="expression" dxfId="1860" priority="23">
      <formula>$L16="Kirsch soft clay"</formula>
    </cfRule>
  </conditionalFormatting>
  <conditionalFormatting sqref="U16:V16">
    <cfRule type="expression" dxfId="1859" priority="21">
      <formula>$L16="Kirsch stiff clay"</formula>
    </cfRule>
  </conditionalFormatting>
  <conditionalFormatting sqref="U16:V16">
    <cfRule type="expression" dxfId="1858" priority="20">
      <formula>$L16="Reese stiff clay"</formula>
    </cfRule>
  </conditionalFormatting>
  <conditionalFormatting sqref="U16:V16">
    <cfRule type="expression" dxfId="1857" priority="19">
      <formula>$L16="PISA clay"</formula>
    </cfRule>
  </conditionalFormatting>
  <conditionalFormatting sqref="U17:V17">
    <cfRule type="expression" dxfId="1856" priority="16">
      <formula>$L17="Stiff clay w/o free water"</formula>
    </cfRule>
    <cfRule type="expression" dxfId="1855" priority="18">
      <formula>$L17="API clay"</formula>
    </cfRule>
  </conditionalFormatting>
  <conditionalFormatting sqref="U17:V17">
    <cfRule type="expression" dxfId="1854" priority="17">
      <formula>$L17="Kirsch soft clay"</formula>
    </cfRule>
  </conditionalFormatting>
  <conditionalFormatting sqref="U17:V17">
    <cfRule type="expression" dxfId="1853" priority="15">
      <formula>$L17="Kirsch stiff clay"</formula>
    </cfRule>
  </conditionalFormatting>
  <conditionalFormatting sqref="U17:V17">
    <cfRule type="expression" dxfId="1852" priority="14">
      <formula>$L17="Reese stiff clay"</formula>
    </cfRule>
  </conditionalFormatting>
  <conditionalFormatting sqref="U17:V17">
    <cfRule type="expression" dxfId="1851" priority="13">
      <formula>$L17="PISA clay"</formula>
    </cfRule>
  </conditionalFormatting>
  <conditionalFormatting sqref="AO6:AO9">
    <cfRule type="expression" dxfId="1850" priority="12">
      <formula>$L6="API sand"</formula>
    </cfRule>
  </conditionalFormatting>
  <conditionalFormatting sqref="AO6:AO9">
    <cfRule type="expression" dxfId="1849" priority="11">
      <formula>$L6="Kirsch sand"</formula>
    </cfRule>
  </conditionalFormatting>
  <conditionalFormatting sqref="AO10">
    <cfRule type="expression" dxfId="1848" priority="10">
      <formula>$L10="API sand"</formula>
    </cfRule>
  </conditionalFormatting>
  <conditionalFormatting sqref="AO10">
    <cfRule type="expression" dxfId="1847" priority="9">
      <formula>$L10="Kirsch sand"</formula>
    </cfRule>
  </conditionalFormatting>
  <conditionalFormatting sqref="AO11:AO14">
    <cfRule type="expression" dxfId="1846" priority="8">
      <formula>$L11="API sand"</formula>
    </cfRule>
  </conditionalFormatting>
  <conditionalFormatting sqref="AO11:AO14">
    <cfRule type="expression" dxfId="1845" priority="7">
      <formula>$L11="Kirsch sand"</formula>
    </cfRule>
  </conditionalFormatting>
  <conditionalFormatting sqref="AO15">
    <cfRule type="expression" dxfId="1844" priority="6">
      <formula>$L15="API sand"</formula>
    </cfRule>
  </conditionalFormatting>
  <conditionalFormatting sqref="AO15">
    <cfRule type="expression" dxfId="1843" priority="5">
      <formula>$L15="Kirsch sand"</formula>
    </cfRule>
  </conditionalFormatting>
  <conditionalFormatting sqref="AO16">
    <cfRule type="expression" dxfId="1842" priority="4">
      <formula>$L16="API sand"</formula>
    </cfRule>
  </conditionalFormatting>
  <conditionalFormatting sqref="AO16">
    <cfRule type="expression" dxfId="1841" priority="3">
      <formula>$L16="Kirsch sand"</formula>
    </cfRule>
  </conditionalFormatting>
  <conditionalFormatting sqref="AO17">
    <cfRule type="expression" dxfId="1840" priority="2">
      <formula>$L17="API sand"</formula>
    </cfRule>
  </conditionalFormatting>
  <conditionalFormatting sqref="AO17">
    <cfRule type="expression" dxfId="1839" priority="1">
      <formula>$L17="Kirsch sand"</formula>
    </cfRule>
  </conditionalFormatting>
  <dataValidations count="3">
    <dataValidation type="list" showInputMessage="1" showErrorMessage="1" sqref="L6:L255" xr:uid="{133ABA39-0C1B-4DF0-9B14-F01E98BDEF1E}">
      <formula1>"Zero soil,API sand,Kirsch sand,Kallehave sand,PISA sand, PISA clay, API clay,Stiff clay w/o free water,Reese stiff clay,Kirsch soft clay,Kirsch stiff clay,Modified Weak rock"</formula1>
    </dataValidation>
    <dataValidation type="list" showInputMessage="1" showErrorMessage="1" sqref="M6:M17" xr:uid="{0AB4F621-9276-42B9-9852-14E8D5EB5728}">
      <formula1>"Zero soil,API sand,API clay"</formula1>
    </dataValidation>
    <dataValidation type="list" showInputMessage="1" showErrorMessage="1" sqref="M18:M36" xr:uid="{E8CBF28C-DEB3-4E26-BD01-8402418EB9AF}">
      <formula1>"',API sand,API clay"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BCE1-E51E-46B3-945C-A81FF9840AE5}">
  <dimension ref="A1:G37"/>
  <sheetViews>
    <sheetView workbookViewId="0">
      <selection activeCell="F16" sqref="F16"/>
    </sheetView>
  </sheetViews>
  <sheetFormatPr defaultRowHeight="15" x14ac:dyDescent="0.25"/>
  <sheetData>
    <row r="1" spans="1:3" x14ac:dyDescent="0.25">
      <c r="A1" s="67">
        <v>1</v>
      </c>
      <c r="B1" s="67">
        <v>0</v>
      </c>
      <c r="C1" s="68">
        <v>7.6999999999999999E-2</v>
      </c>
    </row>
    <row r="2" spans="1:3" x14ac:dyDescent="0.25">
      <c r="A2" s="67">
        <v>2</v>
      </c>
      <c r="B2" s="67">
        <v>0.82500000000000018</v>
      </c>
      <c r="C2" s="68">
        <v>7.6999999999999999E-2</v>
      </c>
    </row>
    <row r="3" spans="1:3" x14ac:dyDescent="0.25">
      <c r="A3" s="67">
        <v>3</v>
      </c>
      <c r="B3" s="67">
        <v>3.8250000000000002</v>
      </c>
      <c r="C3" s="68">
        <v>0.08</v>
      </c>
    </row>
    <row r="4" spans="1:3" x14ac:dyDescent="0.25">
      <c r="A4" s="67">
        <v>4</v>
      </c>
      <c r="B4" s="67">
        <v>6.8250000000000002</v>
      </c>
      <c r="C4" s="68">
        <v>8.6999999999999994E-2</v>
      </c>
    </row>
    <row r="5" spans="1:3" x14ac:dyDescent="0.25">
      <c r="A5" s="67">
        <v>5</v>
      </c>
      <c r="B5" s="67">
        <v>9</v>
      </c>
      <c r="C5" s="68">
        <v>0.09</v>
      </c>
    </row>
    <row r="6" spans="1:3" x14ac:dyDescent="0.25">
      <c r="A6" s="67">
        <v>6</v>
      </c>
      <c r="B6" s="67">
        <v>12</v>
      </c>
      <c r="C6" s="68">
        <v>0.09</v>
      </c>
    </row>
    <row r="7" spans="1:3" x14ac:dyDescent="0.25">
      <c r="A7" s="67">
        <v>7</v>
      </c>
      <c r="B7" s="67">
        <v>14</v>
      </c>
      <c r="C7" s="68">
        <v>0.09</v>
      </c>
    </row>
    <row r="8" spans="1:3" x14ac:dyDescent="0.25">
      <c r="A8" s="67">
        <v>8</v>
      </c>
      <c r="B8" s="67">
        <v>16</v>
      </c>
      <c r="C8" s="68">
        <v>7.6999999999999999E-2</v>
      </c>
    </row>
    <row r="9" spans="1:3" x14ac:dyDescent="0.25">
      <c r="A9" s="67">
        <v>9</v>
      </c>
      <c r="B9" s="67">
        <v>19</v>
      </c>
      <c r="C9" s="68">
        <v>7.0000000000000007E-2</v>
      </c>
    </row>
    <row r="10" spans="1:3" x14ac:dyDescent="0.25">
      <c r="A10" s="67">
        <v>10</v>
      </c>
      <c r="B10" s="67">
        <v>22</v>
      </c>
      <c r="C10" s="68">
        <v>5.7000000000000002E-2</v>
      </c>
    </row>
    <row r="11" spans="1:3" x14ac:dyDescent="0.25">
      <c r="A11" s="67">
        <v>11</v>
      </c>
      <c r="B11" s="67">
        <v>25</v>
      </c>
      <c r="C11" s="68">
        <v>4.7E-2</v>
      </c>
    </row>
    <row r="12" spans="1:3" x14ac:dyDescent="0.25">
      <c r="A12" s="67">
        <v>12</v>
      </c>
      <c r="B12" s="67">
        <v>28</v>
      </c>
      <c r="C12" s="68">
        <v>4.7E-2</v>
      </c>
    </row>
    <row r="13" spans="1:3" x14ac:dyDescent="0.25">
      <c r="A13" s="67">
        <v>13</v>
      </c>
      <c r="B13" s="67">
        <v>31</v>
      </c>
      <c r="C13" s="68">
        <v>4.7E-2</v>
      </c>
    </row>
    <row r="14" spans="1:3" x14ac:dyDescent="0.25">
      <c r="A14" s="67">
        <v>14</v>
      </c>
      <c r="B14" s="67">
        <v>34</v>
      </c>
      <c r="C14" s="68">
        <v>6.2E-2</v>
      </c>
    </row>
    <row r="18" spans="1:7" x14ac:dyDescent="0.25">
      <c r="A18" s="19" t="s">
        <v>108</v>
      </c>
      <c r="B18" s="19">
        <v>1</v>
      </c>
      <c r="C18" s="19">
        <v>2</v>
      </c>
      <c r="D18" s="19">
        <v>5.5</v>
      </c>
      <c r="E18" s="19">
        <v>5.5</v>
      </c>
      <c r="F18" s="19">
        <v>0.245</v>
      </c>
      <c r="G18" s="19">
        <v>70</v>
      </c>
    </row>
    <row r="19" spans="1:7" x14ac:dyDescent="0.25">
      <c r="A19" s="19" t="s">
        <v>108</v>
      </c>
      <c r="B19" s="19">
        <v>2</v>
      </c>
      <c r="C19" s="19">
        <v>2</v>
      </c>
      <c r="D19" s="19">
        <v>5.5</v>
      </c>
      <c r="E19" s="19">
        <v>5.5</v>
      </c>
      <c r="F19" s="19">
        <v>3</v>
      </c>
      <c r="G19" s="19">
        <v>47</v>
      </c>
    </row>
    <row r="20" spans="1:7" x14ac:dyDescent="0.25">
      <c r="A20" s="19" t="s">
        <v>108</v>
      </c>
      <c r="B20" s="19">
        <v>3</v>
      </c>
      <c r="C20" s="19">
        <v>2</v>
      </c>
      <c r="D20" s="19">
        <v>5.5</v>
      </c>
      <c r="E20" s="19">
        <v>5.5</v>
      </c>
      <c r="F20" s="19">
        <v>3</v>
      </c>
      <c r="G20" s="19">
        <v>50</v>
      </c>
    </row>
    <row r="21" spans="1:7" x14ac:dyDescent="0.25">
      <c r="A21" s="19" t="s">
        <v>108</v>
      </c>
      <c r="B21" s="19">
        <v>4</v>
      </c>
      <c r="C21" s="19">
        <v>2</v>
      </c>
      <c r="D21" s="19">
        <v>5.5</v>
      </c>
      <c r="E21" s="19">
        <v>5.5</v>
      </c>
      <c r="F21" s="19">
        <v>3</v>
      </c>
      <c r="G21" s="19">
        <v>70</v>
      </c>
    </row>
    <row r="22" spans="1:7" x14ac:dyDescent="0.25">
      <c r="A22" s="19" t="s">
        <v>108</v>
      </c>
      <c r="B22" s="19">
        <v>5</v>
      </c>
      <c r="C22" s="19">
        <v>2</v>
      </c>
      <c r="D22" s="19">
        <v>5.5</v>
      </c>
      <c r="E22" s="19">
        <v>5.5</v>
      </c>
      <c r="F22" s="19">
        <v>3</v>
      </c>
      <c r="G22" s="19">
        <v>75</v>
      </c>
    </row>
    <row r="23" spans="1:7" x14ac:dyDescent="0.25">
      <c r="A23" s="19" t="s">
        <v>108</v>
      </c>
      <c r="B23" s="19">
        <v>6</v>
      </c>
      <c r="C23" s="19">
        <v>2</v>
      </c>
      <c r="D23" s="19">
        <v>5.5</v>
      </c>
      <c r="E23" s="19">
        <v>5.5</v>
      </c>
      <c r="F23" s="19">
        <v>3</v>
      </c>
      <c r="G23" s="19">
        <v>65</v>
      </c>
    </row>
    <row r="24" spans="1:7" x14ac:dyDescent="0.25">
      <c r="A24" s="19" t="s">
        <v>108</v>
      </c>
      <c r="B24" s="19">
        <v>7</v>
      </c>
      <c r="C24" s="19">
        <v>2</v>
      </c>
      <c r="D24" s="19">
        <v>5.5</v>
      </c>
      <c r="E24" s="19">
        <v>5.5</v>
      </c>
      <c r="F24" s="19">
        <v>3</v>
      </c>
      <c r="G24" s="19">
        <v>80</v>
      </c>
    </row>
    <row r="25" spans="1:7" x14ac:dyDescent="0.25">
      <c r="A25" s="19" t="s">
        <v>108</v>
      </c>
      <c r="B25" s="19">
        <v>8</v>
      </c>
      <c r="C25" s="19">
        <v>2</v>
      </c>
      <c r="D25" s="19">
        <v>5.5</v>
      </c>
      <c r="E25" s="19">
        <v>5.5</v>
      </c>
      <c r="F25" s="19">
        <v>3</v>
      </c>
      <c r="G25" s="19">
        <v>77</v>
      </c>
    </row>
    <row r="26" spans="1:7" x14ac:dyDescent="0.25">
      <c r="A26" s="19" t="s">
        <v>108</v>
      </c>
      <c r="B26" s="19">
        <v>9</v>
      </c>
      <c r="C26" s="19">
        <v>2</v>
      </c>
      <c r="D26" s="19">
        <v>5.5</v>
      </c>
      <c r="E26" s="19">
        <v>5.5</v>
      </c>
      <c r="F26" s="19">
        <v>3</v>
      </c>
      <c r="G26" s="19">
        <v>80</v>
      </c>
    </row>
    <row r="27" spans="1:7" x14ac:dyDescent="0.25">
      <c r="A27" s="19" t="s">
        <v>108</v>
      </c>
      <c r="B27" s="19">
        <v>10</v>
      </c>
      <c r="C27" s="19">
        <v>2</v>
      </c>
      <c r="D27" s="19">
        <v>5.5</v>
      </c>
      <c r="E27" s="19">
        <v>5.5</v>
      </c>
      <c r="F27" s="19">
        <v>2.1749999999999998</v>
      </c>
      <c r="G27" s="19">
        <v>87</v>
      </c>
    </row>
    <row r="28" spans="1:7" x14ac:dyDescent="0.25">
      <c r="A28" s="19" t="s">
        <v>108</v>
      </c>
      <c r="B28" s="19">
        <v>11</v>
      </c>
      <c r="C28" s="19">
        <v>2</v>
      </c>
      <c r="D28" s="19">
        <v>5.5</v>
      </c>
      <c r="E28" s="19">
        <v>5.5</v>
      </c>
      <c r="F28" s="19">
        <v>3</v>
      </c>
      <c r="G28" s="19">
        <v>90</v>
      </c>
    </row>
    <row r="29" spans="1:7" x14ac:dyDescent="0.25">
      <c r="A29" s="19" t="s">
        <v>108</v>
      </c>
      <c r="B29" s="19">
        <v>12</v>
      </c>
      <c r="C29" s="19">
        <v>2</v>
      </c>
      <c r="D29" s="19">
        <v>5.5</v>
      </c>
      <c r="E29" s="19">
        <v>5.5</v>
      </c>
      <c r="F29" s="19">
        <v>2</v>
      </c>
      <c r="G29" s="19">
        <v>90</v>
      </c>
    </row>
    <row r="30" spans="1:7" x14ac:dyDescent="0.25">
      <c r="A30" s="19" t="s">
        <v>108</v>
      </c>
      <c r="B30" s="19">
        <v>13</v>
      </c>
      <c r="C30" s="19">
        <v>2</v>
      </c>
      <c r="D30" s="19">
        <v>5.5</v>
      </c>
      <c r="E30" s="19">
        <v>5.5</v>
      </c>
      <c r="F30" s="19">
        <v>2</v>
      </c>
      <c r="G30" s="19">
        <v>90</v>
      </c>
    </row>
    <row r="31" spans="1:7" x14ac:dyDescent="0.25">
      <c r="A31" s="19" t="s">
        <v>108</v>
      </c>
      <c r="B31" s="19">
        <v>14</v>
      </c>
      <c r="C31" s="19">
        <v>2</v>
      </c>
      <c r="D31" s="19">
        <v>5.5</v>
      </c>
      <c r="E31" s="19">
        <v>5.5</v>
      </c>
      <c r="F31" s="19">
        <v>3</v>
      </c>
      <c r="G31" s="19">
        <v>77</v>
      </c>
    </row>
    <row r="32" spans="1:7" x14ac:dyDescent="0.25">
      <c r="A32" s="19" t="s">
        <v>108</v>
      </c>
      <c r="B32" s="19">
        <v>15</v>
      </c>
      <c r="C32" s="19">
        <v>2</v>
      </c>
      <c r="D32" s="19">
        <v>5.5</v>
      </c>
      <c r="E32" s="19">
        <v>5.5</v>
      </c>
      <c r="F32" s="19">
        <v>3</v>
      </c>
      <c r="G32" s="19">
        <v>70</v>
      </c>
    </row>
    <row r="33" spans="1:7" x14ac:dyDescent="0.25">
      <c r="A33" s="19" t="s">
        <v>108</v>
      </c>
      <c r="B33" s="19">
        <v>16</v>
      </c>
      <c r="C33" s="19">
        <v>2</v>
      </c>
      <c r="D33" s="19">
        <v>5.5</v>
      </c>
      <c r="E33" s="19">
        <v>5.5</v>
      </c>
      <c r="F33" s="19">
        <v>3</v>
      </c>
      <c r="G33" s="19">
        <v>57</v>
      </c>
    </row>
    <row r="34" spans="1:7" x14ac:dyDescent="0.25">
      <c r="A34" s="19" t="s">
        <v>108</v>
      </c>
      <c r="B34" s="19">
        <v>17</v>
      </c>
      <c r="C34" s="19">
        <v>2</v>
      </c>
      <c r="D34" s="19">
        <v>5.5</v>
      </c>
      <c r="E34" s="19">
        <v>5.5</v>
      </c>
      <c r="F34" s="19">
        <v>3</v>
      </c>
      <c r="G34" s="19">
        <v>47</v>
      </c>
    </row>
    <row r="35" spans="1:7" x14ac:dyDescent="0.25">
      <c r="A35" s="19" t="s">
        <v>108</v>
      </c>
      <c r="B35" s="19">
        <v>18</v>
      </c>
      <c r="C35" s="19">
        <v>2</v>
      </c>
      <c r="D35" s="19">
        <v>5.5</v>
      </c>
      <c r="E35" s="19">
        <v>5.5</v>
      </c>
      <c r="F35" s="19">
        <v>3</v>
      </c>
      <c r="G35" s="19">
        <v>47</v>
      </c>
    </row>
    <row r="36" spans="1:7" x14ac:dyDescent="0.25">
      <c r="A36" s="19" t="s">
        <v>108</v>
      </c>
      <c r="B36" s="19">
        <v>19</v>
      </c>
      <c r="C36" s="19">
        <v>2</v>
      </c>
      <c r="D36" s="19">
        <v>5.5</v>
      </c>
      <c r="E36" s="19">
        <v>5.5</v>
      </c>
      <c r="F36" s="19">
        <v>3</v>
      </c>
      <c r="G36" s="19">
        <v>47</v>
      </c>
    </row>
    <row r="37" spans="1:7" x14ac:dyDescent="0.25">
      <c r="A37" s="19" t="s">
        <v>108</v>
      </c>
      <c r="B37" s="19">
        <v>20</v>
      </c>
      <c r="C37" s="19">
        <v>2</v>
      </c>
      <c r="D37" s="19">
        <v>5.5</v>
      </c>
      <c r="E37" s="19">
        <v>5.5</v>
      </c>
      <c r="F37" s="19">
        <v>2</v>
      </c>
      <c r="G37" s="19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copilod strata</vt:lpstr>
      <vt:lpstr>L0GW01_BE_ver5</vt:lpstr>
      <vt:lpstr>L0GW01_ULS_BE_ver5</vt:lpstr>
      <vt:lpstr>L0GW01_BE_ver5_selfweight</vt:lpstr>
      <vt:lpstr>L0GW01_BE_ver4</vt:lpstr>
      <vt:lpstr>L0GW01_BE_ver3</vt:lpstr>
      <vt:lpstr>L0GW01_ULS_BE_ver3</vt:lpstr>
      <vt:lpstr>L0GW01_BE_ver2</vt:lpstr>
      <vt:lpstr>Sheet1</vt:lpstr>
      <vt:lpstr>L0GW01_ULS_BE_ver2</vt:lpstr>
      <vt:lpstr>L0GW01_BE</vt:lpstr>
      <vt:lpstr>L0GW01_LB</vt:lpstr>
      <vt:lpstr>L0GW01_UB</vt:lpstr>
      <vt:lpstr>L0GW01_ULS_BE</vt:lpstr>
      <vt:lpstr>L0GW02_BE</vt:lpstr>
      <vt:lpstr>L0GW02_LB</vt:lpstr>
      <vt:lpstr>L0GW02_UB</vt:lpstr>
      <vt:lpstr>HS_B4_UB</vt:lpstr>
      <vt:lpstr>HS_E6_obsolete</vt:lpstr>
      <vt:lpstr>HS_E6_UB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Underlin Østergaard</dc:creator>
  <cp:lastModifiedBy>Kasper Glitrup</cp:lastModifiedBy>
  <dcterms:created xsi:type="dcterms:W3CDTF">2013-10-28T09:40:54Z</dcterms:created>
  <dcterms:modified xsi:type="dcterms:W3CDTF">2020-11-19T16:08:42Z</dcterms:modified>
</cp:coreProperties>
</file>