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WI.net\projects\A225000\A225662\20-Data\GEO\COSPIN\Cospin\"/>
    </mc:Choice>
  </mc:AlternateContent>
  <xr:revisionPtr revIDLastSave="0" documentId="13_ncr:1_{9D1741CF-8DFC-448D-A6FE-054AFE50B6CC}" xr6:coauthVersionLast="45" xr6:coauthVersionMax="45" xr10:uidLastSave="{00000000-0000-0000-0000-000000000000}"/>
  <bookViews>
    <workbookView xWindow="-120" yWindow="-120" windowWidth="24240" windowHeight="13140" xr2:uid="{3B52C792-193D-467F-B0D2-8F9C161C4D19}"/>
  </bookViews>
  <sheets>
    <sheet name="Clay" sheetId="1" r:id="rId1"/>
    <sheet name="FEM_Data_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13" i="1" l="1"/>
  <c r="BG113" i="1"/>
  <c r="BF113" i="1"/>
  <c r="AY113" i="1"/>
  <c r="AX113" i="1"/>
  <c r="AU113" i="1"/>
  <c r="AT113" i="1"/>
  <c r="AQ113" i="1"/>
  <c r="AP113" i="1"/>
  <c r="AM113" i="1"/>
  <c r="AL113" i="1"/>
  <c r="Z113" i="1"/>
  <c r="R113" i="1"/>
  <c r="O113" i="1"/>
  <c r="N113" i="1"/>
  <c r="K113" i="1"/>
  <c r="J113" i="1"/>
  <c r="F113" i="1"/>
  <c r="A113" i="1"/>
  <c r="BN112" i="1"/>
  <c r="BG112" i="1"/>
  <c r="BF112" i="1"/>
  <c r="AY112" i="1"/>
  <c r="AX112" i="1"/>
  <c r="AU112" i="1"/>
  <c r="AT112" i="1"/>
  <c r="AQ112" i="1"/>
  <c r="AP112" i="1"/>
  <c r="AM112" i="1"/>
  <c r="AL112" i="1"/>
  <c r="Z112" i="1"/>
  <c r="R112" i="1"/>
  <c r="O112" i="1"/>
  <c r="N112" i="1"/>
  <c r="K112" i="1"/>
  <c r="J112" i="1"/>
  <c r="F112" i="1"/>
  <c r="A112" i="1"/>
  <c r="A111" i="1" l="1"/>
  <c r="BF111" i="1"/>
  <c r="BN111" i="1"/>
  <c r="BG111" i="1"/>
  <c r="AU111" i="1"/>
  <c r="AQ111" i="1"/>
  <c r="AP111" i="1"/>
  <c r="AM111" i="1"/>
  <c r="AL111" i="1"/>
  <c r="Z111" i="1"/>
  <c r="R111" i="1"/>
  <c r="O111" i="1"/>
  <c r="N111" i="1"/>
  <c r="K111" i="1"/>
  <c r="J111" i="1"/>
  <c r="F111" i="1"/>
  <c r="AT111" i="1" l="1"/>
  <c r="AX111" i="1"/>
  <c r="AY111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85" i="1"/>
  <c r="BR92" i="1"/>
  <c r="BG92" i="1" s="1"/>
  <c r="BR93" i="1"/>
  <c r="AP93" i="1" s="1"/>
  <c r="BR94" i="1"/>
  <c r="BR95" i="1"/>
  <c r="BR96" i="1"/>
  <c r="BR97" i="1"/>
  <c r="BR98" i="1"/>
  <c r="AQ98" i="1" s="1"/>
  <c r="BR99" i="1"/>
  <c r="BR100" i="1"/>
  <c r="AM100" i="1" s="1"/>
  <c r="BR101" i="1"/>
  <c r="AX101" i="1" s="1"/>
  <c r="BR102" i="1"/>
  <c r="Z102" i="1" s="1"/>
  <c r="BR103" i="1"/>
  <c r="AT103" i="1" s="1"/>
  <c r="BR104" i="1"/>
  <c r="BG104" i="1" s="1"/>
  <c r="BR105" i="1"/>
  <c r="AT105" i="1" s="1"/>
  <c r="BR106" i="1"/>
  <c r="BR107" i="1"/>
  <c r="BR108" i="1"/>
  <c r="AU108" i="1" s="1"/>
  <c r="BR109" i="1"/>
  <c r="BN109" i="1" s="1"/>
  <c r="BR110" i="1"/>
  <c r="AQ110" i="1" s="1"/>
  <c r="BG110" i="1"/>
  <c r="AX110" i="1"/>
  <c r="AU110" i="1"/>
  <c r="AT110" i="1"/>
  <c r="Z110" i="1"/>
  <c r="O110" i="1"/>
  <c r="N110" i="1"/>
  <c r="J110" i="1"/>
  <c r="F110" i="1"/>
  <c r="BF109" i="1"/>
  <c r="AY109" i="1"/>
  <c r="AX109" i="1"/>
  <c r="AU109" i="1"/>
  <c r="AT109" i="1"/>
  <c r="AQ109" i="1"/>
  <c r="AP109" i="1"/>
  <c r="AM109" i="1"/>
  <c r="AL109" i="1"/>
  <c r="Z109" i="1"/>
  <c r="O109" i="1"/>
  <c r="N109" i="1"/>
  <c r="K109" i="1"/>
  <c r="J109" i="1"/>
  <c r="F109" i="1"/>
  <c r="BN108" i="1"/>
  <c r="BG108" i="1"/>
  <c r="BF108" i="1"/>
  <c r="AY108" i="1"/>
  <c r="AX108" i="1"/>
  <c r="AT108" i="1"/>
  <c r="AQ108" i="1"/>
  <c r="AP108" i="1"/>
  <c r="AM108" i="1"/>
  <c r="AL108" i="1"/>
  <c r="Z108" i="1"/>
  <c r="R108" i="1"/>
  <c r="O108" i="1"/>
  <c r="N108" i="1"/>
  <c r="K108" i="1"/>
  <c r="J108" i="1"/>
  <c r="BN107" i="1"/>
  <c r="BG107" i="1"/>
  <c r="BF107" i="1"/>
  <c r="AY107" i="1"/>
  <c r="AX107" i="1"/>
  <c r="AU107" i="1"/>
  <c r="AT107" i="1"/>
  <c r="AQ107" i="1"/>
  <c r="AP107" i="1"/>
  <c r="AM107" i="1"/>
  <c r="AL107" i="1"/>
  <c r="Z107" i="1"/>
  <c r="R107" i="1"/>
  <c r="O107" i="1"/>
  <c r="N107" i="1"/>
  <c r="K107" i="1"/>
  <c r="J107" i="1"/>
  <c r="F107" i="1"/>
  <c r="BN106" i="1"/>
  <c r="BG106" i="1"/>
  <c r="BF106" i="1"/>
  <c r="AY106" i="1"/>
  <c r="AX106" i="1"/>
  <c r="AU106" i="1"/>
  <c r="AT106" i="1"/>
  <c r="AQ106" i="1"/>
  <c r="AP106" i="1"/>
  <c r="AM106" i="1"/>
  <c r="AL106" i="1"/>
  <c r="Z106" i="1"/>
  <c r="R106" i="1"/>
  <c r="O106" i="1"/>
  <c r="N106" i="1"/>
  <c r="K106" i="1"/>
  <c r="J106" i="1"/>
  <c r="F106" i="1"/>
  <c r="N105" i="1"/>
  <c r="BN104" i="1"/>
  <c r="Z104" i="1"/>
  <c r="R104" i="1"/>
  <c r="N104" i="1"/>
  <c r="AY103" i="1"/>
  <c r="AX103" i="1"/>
  <c r="AU103" i="1"/>
  <c r="R103" i="1"/>
  <c r="N103" i="1"/>
  <c r="K103" i="1"/>
  <c r="J103" i="1"/>
  <c r="F103" i="1"/>
  <c r="AY102" i="1"/>
  <c r="AU102" i="1"/>
  <c r="AT102" i="1"/>
  <c r="AQ102" i="1"/>
  <c r="AP102" i="1"/>
  <c r="AM102" i="1"/>
  <c r="AL102" i="1"/>
  <c r="N102" i="1"/>
  <c r="K102" i="1"/>
  <c r="F102" i="1"/>
  <c r="BN101" i="1"/>
  <c r="BG101" i="1"/>
  <c r="BF101" i="1"/>
  <c r="AY101" i="1"/>
  <c r="AT101" i="1"/>
  <c r="AP101" i="1"/>
  <c r="AM101" i="1"/>
  <c r="AL101" i="1"/>
  <c r="Z101" i="1"/>
  <c r="R101" i="1"/>
  <c r="O101" i="1"/>
  <c r="N101" i="1"/>
  <c r="K101" i="1"/>
  <c r="BG100" i="1"/>
  <c r="AY100" i="1"/>
  <c r="AT100" i="1"/>
  <c r="AQ100" i="1"/>
  <c r="AP100" i="1"/>
  <c r="N100" i="1"/>
  <c r="K100" i="1"/>
  <c r="BN99" i="1"/>
  <c r="BG99" i="1"/>
  <c r="BF99" i="1"/>
  <c r="AY99" i="1"/>
  <c r="AX99" i="1"/>
  <c r="AU99" i="1"/>
  <c r="AT99" i="1"/>
  <c r="AQ99" i="1"/>
  <c r="AP99" i="1"/>
  <c r="AM99" i="1"/>
  <c r="AL99" i="1"/>
  <c r="Z99" i="1"/>
  <c r="R99" i="1"/>
  <c r="O99" i="1"/>
  <c r="N99" i="1"/>
  <c r="K99" i="1"/>
  <c r="J99" i="1"/>
  <c r="F99" i="1"/>
  <c r="BG98" i="1"/>
  <c r="AY98" i="1"/>
  <c r="AX98" i="1"/>
  <c r="AU98" i="1"/>
  <c r="AT98" i="1"/>
  <c r="Z98" i="1"/>
  <c r="O98" i="1"/>
  <c r="N98" i="1"/>
  <c r="K98" i="1"/>
  <c r="J98" i="1"/>
  <c r="F98" i="1"/>
  <c r="BN97" i="1"/>
  <c r="BG97" i="1"/>
  <c r="BF97" i="1"/>
  <c r="AY97" i="1"/>
  <c r="AX97" i="1"/>
  <c r="AU97" i="1"/>
  <c r="AT97" i="1"/>
  <c r="AQ97" i="1"/>
  <c r="AP97" i="1"/>
  <c r="AM97" i="1"/>
  <c r="AL97" i="1"/>
  <c r="Z97" i="1"/>
  <c r="R97" i="1"/>
  <c r="O97" i="1"/>
  <c r="N97" i="1"/>
  <c r="K97" i="1"/>
  <c r="J97" i="1"/>
  <c r="F97" i="1"/>
  <c r="BN96" i="1"/>
  <c r="BG96" i="1"/>
  <c r="BF96" i="1"/>
  <c r="AY96" i="1"/>
  <c r="AX96" i="1"/>
  <c r="AU96" i="1"/>
  <c r="AT96" i="1"/>
  <c r="AQ96" i="1"/>
  <c r="AP96" i="1"/>
  <c r="AM96" i="1"/>
  <c r="AL96" i="1"/>
  <c r="Z96" i="1"/>
  <c r="R96" i="1"/>
  <c r="O96" i="1"/>
  <c r="N96" i="1"/>
  <c r="K96" i="1"/>
  <c r="J96" i="1"/>
  <c r="F96" i="1"/>
  <c r="BN95" i="1"/>
  <c r="BG95" i="1"/>
  <c r="BF95" i="1"/>
  <c r="AY95" i="1"/>
  <c r="AX95" i="1"/>
  <c r="AU95" i="1"/>
  <c r="AT95" i="1"/>
  <c r="AQ95" i="1"/>
  <c r="AP95" i="1"/>
  <c r="AM95" i="1"/>
  <c r="AL95" i="1"/>
  <c r="Z95" i="1"/>
  <c r="R95" i="1"/>
  <c r="O95" i="1"/>
  <c r="N95" i="1"/>
  <c r="K95" i="1"/>
  <c r="J95" i="1"/>
  <c r="F95" i="1"/>
  <c r="BN94" i="1"/>
  <c r="BG94" i="1"/>
  <c r="BF94" i="1"/>
  <c r="AY94" i="1"/>
  <c r="AX94" i="1"/>
  <c r="AU94" i="1"/>
  <c r="AT94" i="1"/>
  <c r="AQ94" i="1"/>
  <c r="AP94" i="1"/>
  <c r="AM94" i="1"/>
  <c r="AL94" i="1"/>
  <c r="Z94" i="1"/>
  <c r="R94" i="1"/>
  <c r="O94" i="1"/>
  <c r="N94" i="1"/>
  <c r="K94" i="1"/>
  <c r="J94" i="1"/>
  <c r="F94" i="1"/>
  <c r="AQ93" i="1"/>
  <c r="N93" i="1"/>
  <c r="BN92" i="1"/>
  <c r="AL92" i="1"/>
  <c r="Z92" i="1"/>
  <c r="R92" i="1"/>
  <c r="N92" i="1"/>
  <c r="AT93" i="1" l="1"/>
  <c r="F105" i="1"/>
  <c r="J93" i="1"/>
  <c r="F100" i="1"/>
  <c r="AU100" i="1"/>
  <c r="BF103" i="1"/>
  <c r="AM104" i="1"/>
  <c r="J105" i="1"/>
  <c r="AX105" i="1"/>
  <c r="K110" i="1"/>
  <c r="AY110" i="1"/>
  <c r="F93" i="1"/>
  <c r="AL104" i="1"/>
  <c r="AU105" i="1"/>
  <c r="AM92" i="1"/>
  <c r="AX93" i="1"/>
  <c r="AP92" i="1"/>
  <c r="K93" i="1"/>
  <c r="AY93" i="1"/>
  <c r="BF98" i="1"/>
  <c r="J100" i="1"/>
  <c r="AX100" i="1"/>
  <c r="O103" i="1"/>
  <c r="BG103" i="1"/>
  <c r="AP104" i="1"/>
  <c r="K105" i="1"/>
  <c r="AY105" i="1"/>
  <c r="BF110" i="1"/>
  <c r="BF93" i="1"/>
  <c r="BN103" i="1"/>
  <c r="BF105" i="1"/>
  <c r="AT92" i="1"/>
  <c r="O93" i="1"/>
  <c r="BG93" i="1"/>
  <c r="R98" i="1"/>
  <c r="BN98" i="1"/>
  <c r="BF100" i="1"/>
  <c r="J102" i="1"/>
  <c r="AX102" i="1"/>
  <c r="Z103" i="1"/>
  <c r="AT104" i="1"/>
  <c r="O105" i="1"/>
  <c r="BG105" i="1"/>
  <c r="R110" i="1"/>
  <c r="BN110" i="1"/>
  <c r="AQ92" i="1"/>
  <c r="AQ104" i="1"/>
  <c r="F92" i="1"/>
  <c r="J92" i="1"/>
  <c r="AX92" i="1"/>
  <c r="Z93" i="1"/>
  <c r="AL98" i="1"/>
  <c r="R100" i="1"/>
  <c r="BN100" i="1"/>
  <c r="AQ101" i="1"/>
  <c r="BF102" i="1"/>
  <c r="AM103" i="1"/>
  <c r="J104" i="1"/>
  <c r="AX104" i="1"/>
  <c r="Z105" i="1"/>
  <c r="AL110" i="1"/>
  <c r="AQ105" i="1"/>
  <c r="R93" i="1"/>
  <c r="AU104" i="1"/>
  <c r="AL93" i="1"/>
  <c r="AM98" i="1"/>
  <c r="Z100" i="1"/>
  <c r="O102" i="1"/>
  <c r="BG102" i="1"/>
  <c r="AP103" i="1"/>
  <c r="K104" i="1"/>
  <c r="AY104" i="1"/>
  <c r="AL105" i="1"/>
  <c r="AM110" i="1"/>
  <c r="AU93" i="1"/>
  <c r="AL103" i="1"/>
  <c r="BN105" i="1"/>
  <c r="AY92" i="1"/>
  <c r="AM93" i="1"/>
  <c r="AP98" i="1"/>
  <c r="AL100" i="1"/>
  <c r="F101" i="1"/>
  <c r="AU101" i="1"/>
  <c r="R102" i="1"/>
  <c r="BN102" i="1"/>
  <c r="AQ103" i="1"/>
  <c r="BF104" i="1"/>
  <c r="AM105" i="1"/>
  <c r="BG109" i="1"/>
  <c r="AP110" i="1"/>
  <c r="AU92" i="1"/>
  <c r="BN93" i="1"/>
  <c r="O100" i="1"/>
  <c r="F104" i="1"/>
  <c r="R105" i="1"/>
  <c r="K92" i="1"/>
  <c r="BF92" i="1"/>
  <c r="O92" i="1"/>
  <c r="J101" i="1"/>
  <c r="O104" i="1"/>
  <c r="AP105" i="1"/>
  <c r="F108" i="1"/>
  <c r="R109" i="1"/>
  <c r="BR91" i="1" l="1"/>
  <c r="AU91" i="1" s="1"/>
  <c r="BG91" i="1"/>
  <c r="N91" i="1"/>
  <c r="BR90" i="1"/>
  <c r="AQ90" i="1" s="1"/>
  <c r="AX90" i="1"/>
  <c r="N90" i="1"/>
  <c r="BR89" i="1"/>
  <c r="BG89" i="1" s="1"/>
  <c r="N89" i="1"/>
  <c r="BR88" i="1"/>
  <c r="AU88" i="1" s="1"/>
  <c r="BN88" i="1"/>
  <c r="N88" i="1"/>
  <c r="J88" i="1"/>
  <c r="BR87" i="1"/>
  <c r="AQ87" i="1" s="1"/>
  <c r="BN87" i="1"/>
  <c r="AU87" i="1"/>
  <c r="AT87" i="1"/>
  <c r="AP87" i="1"/>
  <c r="R87" i="1"/>
  <c r="N87" i="1"/>
  <c r="J87" i="1"/>
  <c r="F87" i="1"/>
  <c r="BR86" i="1"/>
  <c r="BG86" i="1" s="1"/>
  <c r="BN86" i="1"/>
  <c r="N86" i="1"/>
  <c r="BR85" i="1"/>
  <c r="AU85" i="1" s="1"/>
  <c r="BN85" i="1"/>
  <c r="N85" i="1"/>
  <c r="J85" i="1" l="1"/>
  <c r="Z89" i="1"/>
  <c r="AL89" i="1"/>
  <c r="AP86" i="1"/>
  <c r="AX87" i="1"/>
  <c r="AU90" i="1"/>
  <c r="AX86" i="1"/>
  <c r="AP90" i="1"/>
  <c r="AM89" i="1"/>
  <c r="AY86" i="1"/>
  <c r="AT90" i="1"/>
  <c r="K91" i="1"/>
  <c r="Z91" i="1"/>
  <c r="J91" i="1"/>
  <c r="BN91" i="1"/>
  <c r="O91" i="1"/>
  <c r="R91" i="1"/>
  <c r="AP91" i="1"/>
  <c r="AQ91" i="1"/>
  <c r="AX91" i="1"/>
  <c r="AY91" i="1"/>
  <c r="BF91" i="1"/>
  <c r="BN90" i="1"/>
  <c r="F90" i="1"/>
  <c r="J90" i="1"/>
  <c r="R90" i="1"/>
  <c r="AP89" i="1"/>
  <c r="R89" i="1"/>
  <c r="AX89" i="1"/>
  <c r="AY89" i="1"/>
  <c r="BN89" i="1"/>
  <c r="J89" i="1"/>
  <c r="K89" i="1"/>
  <c r="K88" i="1"/>
  <c r="R88" i="1"/>
  <c r="O88" i="1"/>
  <c r="Z88" i="1"/>
  <c r="AP88" i="1"/>
  <c r="AX88" i="1"/>
  <c r="AQ88" i="1"/>
  <c r="AY88" i="1"/>
  <c r="BF88" i="1"/>
  <c r="BG88" i="1"/>
  <c r="J86" i="1"/>
  <c r="K86" i="1"/>
  <c r="R86" i="1"/>
  <c r="Z86" i="1"/>
  <c r="AL86" i="1"/>
  <c r="AM86" i="1"/>
  <c r="K85" i="1"/>
  <c r="O85" i="1"/>
  <c r="R85" i="1"/>
  <c r="AP85" i="1"/>
  <c r="AQ85" i="1"/>
  <c r="AX85" i="1"/>
  <c r="AY85" i="1"/>
  <c r="BF85" i="1"/>
  <c r="BG85" i="1"/>
  <c r="AQ86" i="1"/>
  <c r="K87" i="1"/>
  <c r="AY87" i="1"/>
  <c r="AQ89" i="1"/>
  <c r="K90" i="1"/>
  <c r="AY90" i="1"/>
  <c r="Z85" i="1"/>
  <c r="AL85" i="1"/>
  <c r="AT89" i="1"/>
  <c r="BF90" i="1"/>
  <c r="AL91" i="1"/>
  <c r="AT86" i="1"/>
  <c r="BF87" i="1"/>
  <c r="AL88" i="1"/>
  <c r="AM85" i="1"/>
  <c r="F86" i="1"/>
  <c r="AU86" i="1"/>
  <c r="O87" i="1"/>
  <c r="BG87" i="1"/>
  <c r="AM88" i="1"/>
  <c r="F89" i="1"/>
  <c r="AU89" i="1"/>
  <c r="O90" i="1"/>
  <c r="BG90" i="1"/>
  <c r="AM91" i="1"/>
  <c r="AT91" i="1"/>
  <c r="Z87" i="1"/>
  <c r="Z90" i="1"/>
  <c r="AT85" i="1"/>
  <c r="BF86" i="1"/>
  <c r="AL87" i="1"/>
  <c r="AT88" i="1"/>
  <c r="BF89" i="1"/>
  <c r="AL90" i="1"/>
  <c r="F85" i="1"/>
  <c r="O86" i="1"/>
  <c r="AM87" i="1"/>
  <c r="F88" i="1"/>
  <c r="O89" i="1"/>
  <c r="AM90" i="1"/>
  <c r="F91" i="1"/>
  <c r="A57" i="1"/>
  <c r="A58" i="1"/>
  <c r="BR75" i="1" l="1"/>
  <c r="BG75" i="1" s="1"/>
  <c r="BN75" i="1"/>
  <c r="BR74" i="1"/>
  <c r="BG74" i="1" s="1"/>
  <c r="BN74" i="1" l="1"/>
  <c r="AL74" i="1"/>
  <c r="AL75" i="1"/>
  <c r="AM74" i="1"/>
  <c r="AM75" i="1"/>
  <c r="AP74" i="1"/>
  <c r="AP75" i="1"/>
  <c r="AQ74" i="1"/>
  <c r="AQ75" i="1"/>
  <c r="AT74" i="1"/>
  <c r="AT75" i="1"/>
  <c r="AU74" i="1"/>
  <c r="AU75" i="1"/>
  <c r="AX74" i="1"/>
  <c r="AX75" i="1"/>
  <c r="AY74" i="1"/>
  <c r="AY75" i="1"/>
  <c r="BF74" i="1"/>
  <c r="BF75" i="1"/>
  <c r="BR67" i="1"/>
  <c r="BF67" i="1" s="1"/>
  <c r="BR66" i="1"/>
  <c r="BF66" i="1" s="1"/>
  <c r="BN66" i="1" l="1"/>
  <c r="BG66" i="1"/>
  <c r="BG67" i="1"/>
  <c r="BN67" i="1"/>
  <c r="AL66" i="1"/>
  <c r="AL67" i="1"/>
  <c r="AM66" i="1"/>
  <c r="AP66" i="1"/>
  <c r="AQ66" i="1"/>
  <c r="AT66" i="1"/>
  <c r="AU67" i="1"/>
  <c r="AX67" i="1"/>
  <c r="AY66" i="1"/>
  <c r="AY67" i="1"/>
  <c r="AM67" i="1"/>
  <c r="AP67" i="1"/>
  <c r="AQ67" i="1"/>
  <c r="AT67" i="1"/>
  <c r="AU66" i="1"/>
  <c r="AX66" i="1"/>
  <c r="BR65" i="1"/>
  <c r="BN65" i="1" s="1"/>
  <c r="AU65" i="1"/>
  <c r="AT65" i="1"/>
  <c r="AQ65" i="1"/>
  <c r="N65" i="1"/>
  <c r="A65" i="1"/>
  <c r="BR64" i="1"/>
  <c r="AY64" i="1" s="1"/>
  <c r="BN64" i="1"/>
  <c r="BG64" i="1"/>
  <c r="BF64" i="1"/>
  <c r="Z64" i="1"/>
  <c r="R64" i="1"/>
  <c r="N64" i="1"/>
  <c r="A64" i="1"/>
  <c r="Z65" i="1" l="1"/>
  <c r="AL65" i="1"/>
  <c r="AM65" i="1"/>
  <c r="O64" i="1"/>
  <c r="AP65" i="1"/>
  <c r="F65" i="1"/>
  <c r="J65" i="1"/>
  <c r="AL64" i="1"/>
  <c r="AX65" i="1"/>
  <c r="AP64" i="1"/>
  <c r="AQ64" i="1"/>
  <c r="K65" i="1"/>
  <c r="AY65" i="1"/>
  <c r="BF65" i="1"/>
  <c r="AM64" i="1"/>
  <c r="AT64" i="1"/>
  <c r="F64" i="1"/>
  <c r="AU64" i="1"/>
  <c r="O65" i="1"/>
  <c r="BG65" i="1"/>
  <c r="J64" i="1"/>
  <c r="AX64" i="1"/>
  <c r="R65" i="1"/>
  <c r="K64" i="1"/>
  <c r="A56" i="1" l="1"/>
  <c r="A55" i="1"/>
  <c r="A54" i="1"/>
  <c r="BR63" i="1" l="1"/>
  <c r="AY63" i="1" s="1"/>
  <c r="BN63" i="1"/>
  <c r="N63" i="1"/>
  <c r="A63" i="1"/>
  <c r="BR62" i="1"/>
  <c r="AY62" i="1" s="1"/>
  <c r="BG62" i="1"/>
  <c r="N62" i="1"/>
  <c r="J62" i="1"/>
  <c r="F62" i="1"/>
  <c r="A62" i="1"/>
  <c r="BR61" i="1"/>
  <c r="BN61" i="1" s="1"/>
  <c r="BF61" i="1"/>
  <c r="N61" i="1"/>
  <c r="A61" i="1"/>
  <c r="BR60" i="1"/>
  <c r="AY60" i="1" s="1"/>
  <c r="BN60" i="1"/>
  <c r="BG60" i="1"/>
  <c r="BF60" i="1"/>
  <c r="AT60" i="1"/>
  <c r="N60" i="1"/>
  <c r="A60" i="1"/>
  <c r="BR59" i="1"/>
  <c r="AY59" i="1" s="1"/>
  <c r="N59" i="1"/>
  <c r="A59" i="1"/>
  <c r="BR58" i="1"/>
  <c r="AQ58" i="1" s="1"/>
  <c r="BF58" i="1"/>
  <c r="AY58" i="1"/>
  <c r="AX58" i="1"/>
  <c r="AU58" i="1"/>
  <c r="AT58" i="1"/>
  <c r="AP58" i="1"/>
  <c r="N58" i="1"/>
  <c r="BR57" i="1"/>
  <c r="AX57" i="1" s="1"/>
  <c r="BN57" i="1"/>
  <c r="BG57" i="1"/>
  <c r="BF57" i="1"/>
  <c r="AY57" i="1"/>
  <c r="AT57" i="1"/>
  <c r="N57" i="1"/>
  <c r="BR56" i="1"/>
  <c r="AY56" i="1" s="1"/>
  <c r="BG56" i="1"/>
  <c r="N56" i="1"/>
  <c r="BR55" i="1"/>
  <c r="AQ55" i="1" s="1"/>
  <c r="BF55" i="1"/>
  <c r="AY55" i="1"/>
  <c r="AX55" i="1"/>
  <c r="N55" i="1"/>
  <c r="BR54" i="1"/>
  <c r="AX54" i="1" s="1"/>
  <c r="BN54" i="1"/>
  <c r="BG54" i="1"/>
  <c r="BF54" i="1"/>
  <c r="O54" i="1"/>
  <c r="N54" i="1"/>
  <c r="AU55" i="1" l="1"/>
  <c r="BF59" i="1"/>
  <c r="AU59" i="1"/>
  <c r="J61" i="1"/>
  <c r="K54" i="1"/>
  <c r="K61" i="1"/>
  <c r="BG59" i="1"/>
  <c r="Z60" i="1"/>
  <c r="J58" i="1"/>
  <c r="O63" i="1"/>
  <c r="K60" i="1"/>
  <c r="F58" i="1"/>
  <c r="AL60" i="1"/>
  <c r="F55" i="1"/>
  <c r="K57" i="1"/>
  <c r="O59" i="1"/>
  <c r="AM60" i="1"/>
  <c r="AL61" i="1"/>
  <c r="BF63" i="1"/>
  <c r="AL58" i="1"/>
  <c r="Z59" i="1"/>
  <c r="AP60" i="1"/>
  <c r="AT55" i="1"/>
  <c r="O57" i="1"/>
  <c r="AM58" i="1"/>
  <c r="AT59" i="1"/>
  <c r="AQ60" i="1"/>
  <c r="R54" i="1"/>
  <c r="Z54" i="1"/>
  <c r="J55" i="1"/>
  <c r="R63" i="1"/>
  <c r="AL54" i="1"/>
  <c r="K55" i="1"/>
  <c r="F56" i="1"/>
  <c r="R57" i="1"/>
  <c r="AQ61" i="1"/>
  <c r="AL63" i="1"/>
  <c r="Z55" i="1"/>
  <c r="AL57" i="1"/>
  <c r="AQ54" i="1"/>
  <c r="AM61" i="1"/>
  <c r="AP61" i="1"/>
  <c r="O62" i="1"/>
  <c r="Z63" i="1"/>
  <c r="AM54" i="1"/>
  <c r="Z57" i="1"/>
  <c r="Z62" i="1"/>
  <c r="AP54" i="1"/>
  <c r="O56" i="1"/>
  <c r="AT61" i="1"/>
  <c r="AT62" i="1"/>
  <c r="AM63" i="1"/>
  <c r="AL55" i="1"/>
  <c r="AT56" i="1"/>
  <c r="AM57" i="1"/>
  <c r="K58" i="1"/>
  <c r="AU61" i="1"/>
  <c r="AU62" i="1"/>
  <c r="AP63" i="1"/>
  <c r="AT54" i="1"/>
  <c r="AM55" i="1"/>
  <c r="AU56" i="1"/>
  <c r="AP57" i="1"/>
  <c r="F59" i="1"/>
  <c r="O60" i="1"/>
  <c r="AX61" i="1"/>
  <c r="AX62" i="1"/>
  <c r="AQ63" i="1"/>
  <c r="AY54" i="1"/>
  <c r="AP55" i="1"/>
  <c r="BF56" i="1"/>
  <c r="AQ57" i="1"/>
  <c r="Z58" i="1"/>
  <c r="R60" i="1"/>
  <c r="F61" i="1"/>
  <c r="AY61" i="1"/>
  <c r="BF62" i="1"/>
  <c r="AT63" i="1"/>
  <c r="BG63" i="1"/>
  <c r="Z61" i="1"/>
  <c r="R56" i="1"/>
  <c r="BN56" i="1"/>
  <c r="R59" i="1"/>
  <c r="BN59" i="1"/>
  <c r="R62" i="1"/>
  <c r="BN62" i="1"/>
  <c r="AL62" i="1"/>
  <c r="F54" i="1"/>
  <c r="O55" i="1"/>
  <c r="BG55" i="1"/>
  <c r="F57" i="1"/>
  <c r="AU57" i="1"/>
  <c r="O58" i="1"/>
  <c r="BG58" i="1"/>
  <c r="AM59" i="1"/>
  <c r="F60" i="1"/>
  <c r="AU60" i="1"/>
  <c r="O61" i="1"/>
  <c r="BG61" i="1"/>
  <c r="AM62" i="1"/>
  <c r="F63" i="1"/>
  <c r="AU63" i="1"/>
  <c r="Z56" i="1"/>
  <c r="AU54" i="1"/>
  <c r="AM56" i="1"/>
  <c r="J54" i="1"/>
  <c r="R55" i="1"/>
  <c r="BN55" i="1"/>
  <c r="AP56" i="1"/>
  <c r="J57" i="1"/>
  <c r="R58" i="1"/>
  <c r="BN58" i="1"/>
  <c r="AP59" i="1"/>
  <c r="J60" i="1"/>
  <c r="AX60" i="1"/>
  <c r="R61" i="1"/>
  <c r="AP62" i="1"/>
  <c r="J63" i="1"/>
  <c r="AX63" i="1"/>
  <c r="AL56" i="1"/>
  <c r="AL59" i="1"/>
  <c r="AQ56" i="1"/>
  <c r="AQ59" i="1"/>
  <c r="AQ62" i="1"/>
  <c r="K63" i="1"/>
  <c r="J56" i="1"/>
  <c r="J59" i="1"/>
  <c r="AX56" i="1"/>
  <c r="AX59" i="1"/>
  <c r="K56" i="1"/>
  <c r="K59" i="1"/>
  <c r="K62" i="1"/>
</calcChain>
</file>

<file path=xl/sharedStrings.xml><?xml version="1.0" encoding="utf-8"?>
<sst xmlns="http://schemas.openxmlformats.org/spreadsheetml/2006/main" count="1798" uniqueCount="301">
  <si>
    <t>Information</t>
  </si>
  <si>
    <t>Distributed load, p</t>
  </si>
  <si>
    <t>Distributed moment, m</t>
  </si>
  <si>
    <r>
      <t>Base shear, H</t>
    </r>
    <r>
      <rPr>
        <b/>
        <vertAlign val="subscript"/>
        <sz val="12"/>
        <color theme="1"/>
        <rFont val="Verdana"/>
        <family val="2"/>
      </rPr>
      <t>B</t>
    </r>
  </si>
  <si>
    <r>
      <t>Base moment, M</t>
    </r>
    <r>
      <rPr>
        <b/>
        <vertAlign val="subscript"/>
        <sz val="12"/>
        <color theme="1"/>
        <rFont val="Verdana"/>
        <family val="2"/>
      </rPr>
      <t>B</t>
    </r>
  </si>
  <si>
    <t>Ultimare disp.</t>
  </si>
  <si>
    <t>Ultimate soil reaction</t>
  </si>
  <si>
    <t>Initial stiffness</t>
  </si>
  <si>
    <t>Curvature</t>
  </si>
  <si>
    <t>Ultimare rot</t>
  </si>
  <si>
    <t>Ultimare disp</t>
  </si>
  <si>
    <t>Name</t>
  </si>
  <si>
    <t>Project</t>
  </si>
  <si>
    <t>Notes</t>
  </si>
  <si>
    <t>Soil Type</t>
  </si>
  <si>
    <t>y_u_F</t>
  </si>
  <si>
    <t>y_u_1</t>
  </si>
  <si>
    <t>y_u_2</t>
  </si>
  <si>
    <t>y_u_3</t>
  </si>
  <si>
    <t>p_u_F</t>
  </si>
  <si>
    <t>p_u_1</t>
  </si>
  <si>
    <t>p_u_2</t>
  </si>
  <si>
    <t>p_u_3</t>
  </si>
  <si>
    <t>k_p_F</t>
  </si>
  <si>
    <t>k_p_1</t>
  </si>
  <si>
    <t>k_p_2</t>
  </si>
  <si>
    <t>k_p_3</t>
  </si>
  <si>
    <t>n_p_F</t>
  </si>
  <si>
    <t>n_p_1</t>
  </si>
  <si>
    <t>n_p_2</t>
  </si>
  <si>
    <t>n_p_3</t>
  </si>
  <si>
    <t>tetam_u_F</t>
  </si>
  <si>
    <t>tetam_u_1</t>
  </si>
  <si>
    <t>tetam_u_2</t>
  </si>
  <si>
    <t>tetam_u_3</t>
  </si>
  <si>
    <t>m_u_F</t>
  </si>
  <si>
    <t>m_u_1</t>
  </si>
  <si>
    <t>m_u_2</t>
  </si>
  <si>
    <t>m_u_3</t>
  </si>
  <si>
    <t>k_m_F</t>
  </si>
  <si>
    <t>k_m_1</t>
  </si>
  <si>
    <t>k_m_2</t>
  </si>
  <si>
    <t>k_m_3</t>
  </si>
  <si>
    <t>n_m_F</t>
  </si>
  <si>
    <t>n_m_1</t>
  </si>
  <si>
    <t>n_m_2</t>
  </si>
  <si>
    <t>n_m_3</t>
  </si>
  <si>
    <t>yB_u_F</t>
  </si>
  <si>
    <t>yB_u_1</t>
  </si>
  <si>
    <t>yB_u_2</t>
  </si>
  <si>
    <t>yB_u_3</t>
  </si>
  <si>
    <t>HB_u_F</t>
  </si>
  <si>
    <t>HB_u_1</t>
  </si>
  <si>
    <t>HB_u_2</t>
  </si>
  <si>
    <t>HB_u_3</t>
  </si>
  <si>
    <t>k_H_F</t>
  </si>
  <si>
    <t>k_H_1</t>
  </si>
  <si>
    <t>k_H_2</t>
  </si>
  <si>
    <t>k_H_3</t>
  </si>
  <si>
    <t>n_H_F</t>
  </si>
  <si>
    <t>n_H_1</t>
  </si>
  <si>
    <t>n_H_2</t>
  </si>
  <si>
    <t>n_H_3</t>
  </si>
  <si>
    <t>tetaMb_u_F</t>
  </si>
  <si>
    <t>tetaMb_u_1</t>
  </si>
  <si>
    <t>tetaMb_u_2</t>
  </si>
  <si>
    <t>tetaMb_u_3</t>
  </si>
  <si>
    <t>MB_u_F</t>
  </si>
  <si>
    <t>MB_u_1</t>
  </si>
  <si>
    <t>MB_u_2</t>
  </si>
  <si>
    <t>MB_u_3</t>
  </si>
  <si>
    <t>k_Mb_F</t>
  </si>
  <si>
    <t>k_Mb_1</t>
  </si>
  <si>
    <t>k_Mb_2</t>
  </si>
  <si>
    <t>k_Mb_3</t>
  </si>
  <si>
    <t>n_Mb_F</t>
  </si>
  <si>
    <t>n_Mb_1</t>
  </si>
  <si>
    <t>n_Mb_2</t>
  </si>
  <si>
    <t>n_Mb_3</t>
  </si>
  <si>
    <t>AO1 Upper Clay</t>
  </si>
  <si>
    <t>Arcadis Ost 1</t>
  </si>
  <si>
    <t>The used function types are the same as used for the PISA project. Hence, not all functions are equal the ones used for the AO1 project</t>
  </si>
  <si>
    <t>Soft Clay</t>
  </si>
  <si>
    <t>AO1 Glacial Till</t>
  </si>
  <si>
    <t>Till</t>
  </si>
  <si>
    <t>AO1 Chalk</t>
  </si>
  <si>
    <t>Chalk</t>
  </si>
  <si>
    <t>Cowden Clay</t>
  </si>
  <si>
    <t>PISA</t>
  </si>
  <si>
    <t>Bothkennar Clay</t>
  </si>
  <si>
    <t>Pile properties</t>
  </si>
  <si>
    <t>Diameter</t>
  </si>
  <si>
    <t>Thickness</t>
  </si>
  <si>
    <t>Total length</t>
  </si>
  <si>
    <t>buried length</t>
  </si>
  <si>
    <t>slice height</t>
  </si>
  <si>
    <t>Sea level</t>
  </si>
  <si>
    <t>Force</t>
  </si>
  <si>
    <t>Vertical</t>
  </si>
  <si>
    <t>Horizontal</t>
  </si>
  <si>
    <t>Bending moment</t>
  </si>
  <si>
    <t>perscribed displacement</t>
  </si>
  <si>
    <t>D/200</t>
  </si>
  <si>
    <t>D/10</t>
  </si>
  <si>
    <t>Soil stratigraphy</t>
  </si>
  <si>
    <t>t_i</t>
  </si>
  <si>
    <t>E_oed</t>
  </si>
  <si>
    <t>E_50</t>
  </si>
  <si>
    <t>E_ur</t>
  </si>
  <si>
    <t>m</t>
  </si>
  <si>
    <t>v_i</t>
  </si>
  <si>
    <t>c_i</t>
  </si>
  <si>
    <t>gamma07</t>
  </si>
  <si>
    <t>G0</t>
  </si>
  <si>
    <t>phi_i</t>
  </si>
  <si>
    <t>d_ref</t>
  </si>
  <si>
    <t>c_inc_i</t>
  </si>
  <si>
    <t>gamma</t>
  </si>
  <si>
    <t>K0</t>
  </si>
  <si>
    <t>R_inter_i</t>
  </si>
  <si>
    <t>Drainage</t>
  </si>
  <si>
    <t>Conf pressure</t>
  </si>
  <si>
    <t>AO1 calibrated Chalk</t>
  </si>
  <si>
    <t>This is where notes go</t>
  </si>
  <si>
    <t xml:space="preserve">	5</t>
  </si>
  <si>
    <t xml:space="preserve">		241</t>
  </si>
  <si>
    <t xml:space="preserve">		314</t>
  </si>
  <si>
    <t xml:space="preserve">		941</t>
  </si>
  <si>
    <t xml:space="preserve">		1</t>
  </si>
  <si>
    <t xml:space="preserve">	0.2</t>
  </si>
  <si>
    <t xml:space="preserve">		0.0001</t>
  </si>
  <si>
    <t xml:space="preserve">		3125</t>
  </si>
  <si>
    <t xml:space="preserve">		0</t>
  </si>
  <si>
    <t xml:space="preserve">			0</t>
  </si>
  <si>
    <t xml:space="preserve">			1.2</t>
  </si>
  <si>
    <t xml:space="preserve">			12.9</t>
  </si>
  <si>
    <t xml:space="preserve">		0.65</t>
  </si>
  <si>
    <t xml:space="preserve">		0.7</t>
  </si>
  <si>
    <t xml:space="preserve">		724</t>
  </si>
  <si>
    <t xml:space="preserve">		2823</t>
  </si>
  <si>
    <t xml:space="preserve">		9375</t>
  </si>
  <si>
    <t xml:space="preserve">			14</t>
  </si>
  <si>
    <t xml:space="preserve">			0.65</t>
  </si>
  <si>
    <t xml:space="preserve">		1206</t>
  </si>
  <si>
    <t xml:space="preserve">		1568</t>
  </si>
  <si>
    <t xml:space="preserve">		4704</t>
  </si>
  <si>
    <t xml:space="preserve">		15626</t>
  </si>
  <si>
    <t xml:space="preserve">			15</t>
  </si>
  <si>
    <t xml:space="preserve">		1689</t>
  </si>
  <si>
    <t xml:space="preserve">		2195</t>
  </si>
  <si>
    <t xml:space="preserve">		6586</t>
  </si>
  <si>
    <t xml:space="preserve">		21876</t>
  </si>
  <si>
    <t xml:space="preserve">			16.1</t>
  </si>
  <si>
    <t xml:space="preserve">		2171</t>
  </si>
  <si>
    <t xml:space="preserve">		8468</t>
  </si>
  <si>
    <t xml:space="preserve">		28126</t>
  </si>
  <si>
    <t xml:space="preserve">			17.1</t>
  </si>
  <si>
    <t xml:space="preserve">		2654</t>
  </si>
  <si>
    <t xml:space="preserve">		3450</t>
  </si>
  <si>
    <t xml:space="preserve">		10349</t>
  </si>
  <si>
    <t xml:space="preserve">		34376</t>
  </si>
  <si>
    <t xml:space="preserve">			18.2</t>
  </si>
  <si>
    <t xml:space="preserve">		3378</t>
  </si>
  <si>
    <t xml:space="preserve">		4391</t>
  </si>
  <si>
    <t xml:space="preserve">		13172</t>
  </si>
  <si>
    <t xml:space="preserve">		38</t>
  </si>
  <si>
    <t xml:space="preserve">		43751</t>
  </si>
  <si>
    <t xml:space="preserve">			-30</t>
  </si>
  <si>
    <t xml:space="preserve">		2</t>
  </si>
  <si>
    <t xml:space="preserve">				19</t>
  </si>
  <si>
    <t xml:space="preserve">		4182</t>
  </si>
  <si>
    <t xml:space="preserve">		5436</t>
  </si>
  <si>
    <t xml:space="preserve">		16308</t>
  </si>
  <si>
    <t xml:space="preserve">		54168</t>
  </si>
  <si>
    <t xml:space="preserve">		4986</t>
  </si>
  <si>
    <t xml:space="preserve">		6481</t>
  </si>
  <si>
    <t xml:space="preserve">		19444</t>
  </si>
  <si>
    <t xml:space="preserve">		64585</t>
  </si>
  <si>
    <t xml:space="preserve">		5790</t>
  </si>
  <si>
    <t xml:space="preserve">		7527</t>
  </si>
  <si>
    <t xml:space="preserve">		22581</t>
  </si>
  <si>
    <t xml:space="preserve">		75002</t>
  </si>
  <si>
    <t xml:space="preserve">		6594</t>
  </si>
  <si>
    <t xml:space="preserve">		8572</t>
  </si>
  <si>
    <t xml:space="preserve">		25717</t>
  </si>
  <si>
    <t xml:space="preserve">		85419</t>
  </si>
  <si>
    <t xml:space="preserve">		7398</t>
  </si>
  <si>
    <t xml:space="preserve">		9618</t>
  </si>
  <si>
    <t xml:space="preserve">		28853</t>
  </si>
  <si>
    <t xml:space="preserve">		95836</t>
  </si>
  <si>
    <t xml:space="preserve">		8203</t>
  </si>
  <si>
    <t xml:space="preserve">		10663</t>
  </si>
  <si>
    <t xml:space="preserve">		31989</t>
  </si>
  <si>
    <t xml:space="preserve">		106253</t>
  </si>
  <si>
    <t xml:space="preserve">		9007</t>
  </si>
  <si>
    <t xml:space="preserve">		11708</t>
  </si>
  <si>
    <t xml:space="preserve">		35125</t>
  </si>
  <si>
    <t xml:space="preserve">		116670</t>
  </si>
  <si>
    <t xml:space="preserve">		9811</t>
  </si>
  <si>
    <t xml:space="preserve">		12754</t>
  </si>
  <si>
    <t xml:space="preserve">		38262</t>
  </si>
  <si>
    <t xml:space="preserve">		127087</t>
  </si>
  <si>
    <t xml:space="preserve">		10615</t>
  </si>
  <si>
    <t xml:space="preserve">		13799</t>
  </si>
  <si>
    <t xml:space="preserve">		41398</t>
  </si>
  <si>
    <t xml:space="preserve">		137504</t>
  </si>
  <si>
    <t xml:space="preserve">		11419</t>
  </si>
  <si>
    <t xml:space="preserve">		14845</t>
  </si>
  <si>
    <t xml:space="preserve">		44534</t>
  </si>
  <si>
    <t xml:space="preserve">		147921</t>
  </si>
  <si>
    <t xml:space="preserve">			30000</t>
  </si>
  <si>
    <t xml:space="preserve">		20000</t>
  </si>
  <si>
    <t xml:space="preserve">		60000</t>
  </si>
  <si>
    <t xml:space="preserve">	1.0</t>
  </si>
  <si>
    <t xml:space="preserve">		300</t>
  </si>
  <si>
    <t xml:space="preserve">		0.00003</t>
  </si>
  <si>
    <t xml:space="preserve">	500000</t>
  </si>
  <si>
    <t xml:space="preserve">				0</t>
  </si>
  <si>
    <t xml:space="preserve">			22.0</t>
  </si>
  <si>
    <t xml:space="preserve">		1.00</t>
  </si>
  <si>
    <t xml:space="preserve">			1</t>
  </si>
  <si>
    <t>M</t>
  </si>
  <si>
    <t>t</t>
  </si>
  <si>
    <t>G</t>
  </si>
  <si>
    <t>Mehmet</t>
  </si>
  <si>
    <t>test</t>
  </si>
  <si>
    <t>testing for show</t>
  </si>
  <si>
    <t>glacial till</t>
  </si>
  <si>
    <t>Tutorial Till</t>
  </si>
  <si>
    <t>Development project</t>
  </si>
  <si>
    <t>just for show</t>
  </si>
  <si>
    <t>Glacial Till</t>
  </si>
  <si>
    <t>Sand 90</t>
  </si>
  <si>
    <t>Sand</t>
  </si>
  <si>
    <t>Sand 60</t>
  </si>
  <si>
    <t>Sand 45</t>
  </si>
  <si>
    <t>Sand 75</t>
  </si>
  <si>
    <t>Sand Fic</t>
  </si>
  <si>
    <t>Vietnamese project</t>
  </si>
  <si>
    <t>Viet Sand 1 stage 1</t>
  </si>
  <si>
    <t>Viet Sand 1 stage 1 bad fit</t>
  </si>
  <si>
    <t>Viet Sand 1 stage 2 good fit</t>
  </si>
  <si>
    <t>m theta calibrated based on pile response</t>
  </si>
  <si>
    <t>Clay</t>
  </si>
  <si>
    <t>Viet Clay V3 stage 1</t>
  </si>
  <si>
    <t>py curve calibration from Bothkennar</t>
  </si>
  <si>
    <t>Viet Clay V3 stage 2</t>
  </si>
  <si>
    <t>mtheta curve calibration from stage 1</t>
  </si>
  <si>
    <t>Viet Clay V3 stage 3</t>
  </si>
  <si>
    <t>Vietnamese</t>
  </si>
  <si>
    <t>bad fit</t>
  </si>
  <si>
    <t>Viet Clay V3 stage 2 mt pile response</t>
  </si>
  <si>
    <t>Till new ver test</t>
  </si>
  <si>
    <t>Organic</t>
  </si>
  <si>
    <t>Organic phase 2</t>
  </si>
  <si>
    <t>Organic phase 3 final</t>
  </si>
  <si>
    <t>Organic clay FINAL</t>
  </si>
  <si>
    <t>Organic clay FINAL FINAL</t>
  </si>
  <si>
    <t>Clay higher G FINAL FINAL</t>
  </si>
  <si>
    <t>Organic clay FINAL FINAL option 2</t>
  </si>
  <si>
    <t>Silty Sand FINAL</t>
  </si>
  <si>
    <t>Sand HeDreit 0960</t>
  </si>
  <si>
    <t>He Dreit</t>
  </si>
  <si>
    <t>a</t>
  </si>
  <si>
    <t>Sand HeDreit 0733</t>
  </si>
  <si>
    <t>Organic clay FINAL FINAL option 3</t>
  </si>
  <si>
    <t>Organic clay FINAL 4</t>
  </si>
  <si>
    <t>Clay higher G FINAL rerun</t>
  </si>
  <si>
    <t>Clay higher G FINAL rerun 2</t>
  </si>
  <si>
    <t>Clay higher G FINAL rerun 3</t>
  </si>
  <si>
    <t>Sand 96 stage 2</t>
  </si>
  <si>
    <t>Sand 96 stage 4</t>
  </si>
  <si>
    <t>he dreit</t>
  </si>
  <si>
    <t>Layer_7_Cuxhaven</t>
  </si>
  <si>
    <t>Layer_bottom_layer</t>
  </si>
  <si>
    <t>Clay_cuxhaven</t>
  </si>
  <si>
    <t>HeDreit Clay</t>
  </si>
  <si>
    <t>Sand HeDreit Layer 8</t>
  </si>
  <si>
    <t>Sand 0733 post py</t>
  </si>
  <si>
    <t>HeDreit Sand 0733 final</t>
  </si>
  <si>
    <t>HeDreit</t>
  </si>
  <si>
    <t>HeDreit Sand 0966 reaction curve</t>
  </si>
  <si>
    <t>HeDreit Sand 0626 reaction curve</t>
  </si>
  <si>
    <t>Testtest</t>
  </si>
  <si>
    <t>blas</t>
  </si>
  <si>
    <t>bla</t>
  </si>
  <si>
    <t>correlation with_Dr</t>
  </si>
  <si>
    <t>reaction curve cal only</t>
  </si>
  <si>
    <t>HDEC</t>
  </si>
  <si>
    <t>HDEC A21 Sand Layer 1 RC</t>
  </si>
  <si>
    <t>HDEC A21 Sand Layer 3 RC</t>
  </si>
  <si>
    <t>HDEC A21 Clay Layer 2 RC</t>
  </si>
  <si>
    <t>HDEC A21 Clay Layer 4 RC</t>
  </si>
  <si>
    <t>HDEC A21 Clay Layer 5 RC</t>
  </si>
  <si>
    <t>HDEC A21 Clay Layer 7 RC</t>
  </si>
  <si>
    <t>HDEC A21 Clay Layer 8 RC</t>
  </si>
  <si>
    <t>AO1 Glacial Till old</t>
  </si>
  <si>
    <t>-</t>
  </si>
  <si>
    <t>HDEC A21 Clay Mix py cal</t>
  </si>
  <si>
    <t>HDEC A21 Silty Clay py cal</t>
  </si>
  <si>
    <t>HDEC A21 Clay Mix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</si>
</sst>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Verdana"/>
      <family val="2"/>
    </font>
    <font>
      <b/>
      <vertAlign val="subscript"/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4" xfId="1" applyFont="1" applyBorder="1"/>
    <xf numFmtId="0" fontId="2" fillId="0" borderId="7" xfId="1" applyFont="1" applyBorder="1"/>
    <xf numFmtId="0" fontId="2" fillId="0" borderId="8" xfId="1" applyFont="1" applyBorder="1"/>
    <xf numFmtId="0" fontId="1" fillId="0" borderId="0" xfId="1"/>
    <xf numFmtId="0" fontId="1" fillId="0" borderId="4" xfId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0" borderId="0" xfId="1" applyFont="1"/>
    <xf numFmtId="0" fontId="2" fillId="0" borderId="0" xfId="1" applyFont="1" applyBorder="1"/>
    <xf numFmtId="0" fontId="2" fillId="0" borderId="6" xfId="1" applyFont="1" applyBorder="1"/>
    <xf numFmtId="0" fontId="2" fillId="0" borderId="5" xfId="1" applyFont="1" applyBorder="1"/>
    <xf numFmtId="0" fontId="0" fillId="0" borderId="0" xfId="0" applyBorder="1"/>
    <xf numFmtId="0" fontId="0" fillId="0" borderId="6" xfId="0" applyBorder="1"/>
    <xf numFmtId="0" fontId="2" fillId="0" borderId="8" xfId="1" applyFont="1" applyFill="1" applyBorder="1"/>
    <xf numFmtId="0" fontId="2" fillId="0" borderId="10" xfId="1" applyFont="1" applyFill="1" applyBorder="1"/>
    <xf numFmtId="0" fontId="2" fillId="0" borderId="10" xfId="1" applyFont="1" applyBorder="1"/>
    <xf numFmtId="0" fontId="0" fillId="0" borderId="5" xfId="0" applyBorder="1"/>
    <xf numFmtId="0" fontId="2" fillId="0" borderId="7" xfId="1" applyFont="1" applyFill="1" applyBorder="1"/>
    <xf numFmtId="0" fontId="0" fillId="0" borderId="11" xfId="0" applyBorder="1"/>
    <xf numFmtId="0" fontId="2" fillId="0" borderId="12" xfId="1" applyFont="1" applyFill="1" applyBorder="1"/>
    <xf numFmtId="0" fontId="3" fillId="0" borderId="9" xfId="1" applyFont="1" applyBorder="1" applyAlignment="1"/>
    <xf numFmtId="0" fontId="0" fillId="2" borderId="0" xfId="1" applyFont="1" applyFill="1"/>
    <xf numFmtId="0" fontId="1" fillId="2" borderId="0" xfId="1" applyFill="1"/>
    <xf numFmtId="0" fontId="1" fillId="2" borderId="5" xfId="1" applyFill="1" applyBorder="1"/>
    <xf numFmtId="0" fontId="1" fillId="2" borderId="0" xfId="1" applyFill="1" applyBorder="1"/>
    <xf numFmtId="0" fontId="1" fillId="2" borderId="6" xfId="1" applyFill="1" applyBorder="1"/>
    <xf numFmtId="0" fontId="1" fillId="2" borderId="0" xfId="1" applyFill="1" applyBorder="1" applyAlignment="1">
      <alignment horizontal="center"/>
    </xf>
    <xf numFmtId="0" fontId="0" fillId="2" borderId="0" xfId="1" applyFont="1" applyFill="1" applyBorder="1"/>
    <xf numFmtId="0" fontId="1" fillId="2" borderId="4" xfId="1" applyFill="1" applyBorder="1"/>
    <xf numFmtId="0" fontId="0" fillId="2" borderId="0" xfId="0" applyFill="1"/>
    <xf numFmtId="0" fontId="1" fillId="3" borderId="0" xfId="1" applyFill="1"/>
    <xf numFmtId="0" fontId="1" fillId="3" borderId="0" xfId="1" applyFill="1" applyBorder="1"/>
    <xf numFmtId="0" fontId="1" fillId="3" borderId="6" xfId="1" applyFill="1" applyBorder="1"/>
    <xf numFmtId="0" fontId="1" fillId="3" borderId="5" xfId="1" applyFill="1" applyBorder="1"/>
    <xf numFmtId="0" fontId="1" fillId="3" borderId="4" xfId="1" applyFill="1" applyBorder="1"/>
    <xf numFmtId="0" fontId="0" fillId="3" borderId="0" xfId="0" applyFill="1"/>
    <xf numFmtId="0" fontId="0" fillId="3" borderId="0" xfId="1" applyFont="1" applyFill="1"/>
    <xf numFmtId="0" fontId="1" fillId="3" borderId="0" xfId="1" applyFill="1" applyBorder="1" applyAlignment="1">
      <alignment horizontal="center"/>
    </xf>
    <xf numFmtId="0" fontId="0" fillId="3" borderId="0" xfId="1" applyFont="1" applyFill="1" applyBorder="1"/>
    <xf numFmtId="164" fontId="0" fillId="0" borderId="0" xfId="0" applyNumberFormat="1"/>
    <xf numFmtId="11" fontId="0" fillId="0" borderId="0" xfId="0" applyNumberFormat="1"/>
    <xf numFmtId="0" fontId="1" fillId="3" borderId="0" xfId="1" applyFill="1" applyAlignment="1">
      <alignment horizontal="center"/>
    </xf>
    <xf numFmtId="0" fontId="0" fillId="4" borderId="0" xfId="0" applyFill="1"/>
    <xf numFmtId="0" fontId="0" fillId="4" borderId="0" xfId="1" applyFont="1" applyFill="1"/>
    <xf numFmtId="0" fontId="1" fillId="4" borderId="0" xfId="1" applyFill="1"/>
    <xf numFmtId="0" fontId="1" fillId="4" borderId="5" xfId="1" applyFill="1" applyBorder="1"/>
    <xf numFmtId="0" fontId="1" fillId="4" borderId="0" xfId="1" applyFill="1" applyBorder="1"/>
    <xf numFmtId="0" fontId="1" fillId="4" borderId="6" xfId="1" applyFill="1" applyBorder="1"/>
    <xf numFmtId="0" fontId="1" fillId="4" borderId="0" xfId="1" applyFill="1" applyBorder="1" applyAlignment="1">
      <alignment horizontal="center"/>
    </xf>
    <xf numFmtId="0" fontId="0" fillId="4" borderId="0" xfId="1" applyFont="1" applyFill="1" applyBorder="1"/>
    <xf numFmtId="0" fontId="1" fillId="4" borderId="4" xfId="1" applyFill="1" applyBorder="1"/>
    <xf numFmtId="0" fontId="1" fillId="4" borderId="0" xfId="1" applyFill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6" xfId="1" applyFont="1" applyBorder="1"/>
    <xf numFmtId="0" fontId="3" fillId="0" borderId="3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</cellXfs>
  <cellStyles count="2">
    <cellStyle name="Normal" xfId="0" builtinId="0"/>
    <cellStyle name="Normal 2" xfId="1" xr:uid="{26152140-A7C6-4E2A-B5C8-DD2B891FE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0329-7C71-4920-B28D-FBF91C9A754D}">
  <dimension ref="A1:BR113"/>
  <sheetViews>
    <sheetView tabSelected="1" workbookViewId="0">
      <pane ySplit="3" topLeftCell="A82" activePane="bottomLeft" state="frozen"/>
      <selection pane="bottomLeft" activeCell="BQ114" sqref="BQ114"/>
    </sheetView>
  </sheetViews>
  <sheetFormatPr defaultRowHeight="11.25" x14ac:dyDescent="0.15"/>
  <cols>
    <col min="1" max="1" width="32.25" style="8" customWidth="1"/>
    <col min="2" max="2" width="11.25" style="8" bestFit="1" customWidth="1"/>
    <col min="3" max="3" width="27.875" style="8" customWidth="1"/>
    <col min="4" max="4" width="8.75" style="8" bestFit="1" customWidth="1"/>
    <col min="5" max="5" width="12.25" style="10" bestFit="1" customWidth="1"/>
    <col min="6" max="8" width="12.25" style="11" customWidth="1"/>
    <col min="9" max="9" width="13" style="11" bestFit="1" customWidth="1"/>
    <col min="10" max="10" width="6.875" style="11" bestFit="1" customWidth="1"/>
    <col min="11" max="11" width="7.5" style="11" bestFit="1" customWidth="1"/>
    <col min="12" max="12" width="6.5" style="11" bestFit="1" customWidth="1"/>
    <col min="13" max="13" width="13" style="11" bestFit="1" customWidth="1"/>
    <col min="14" max="14" width="6.5" style="11" bestFit="1" customWidth="1"/>
    <col min="15" max="15" width="8.375" style="11" customWidth="1"/>
    <col min="16" max="16" width="5.875" style="11" customWidth="1"/>
    <col min="17" max="17" width="12.125" style="11" bestFit="1" customWidth="1"/>
    <col min="18" max="18" width="12.625" style="11" bestFit="1" customWidth="1"/>
    <col min="19" max="19" width="5.875" style="12" bestFit="1" customWidth="1"/>
    <col min="20" max="20" width="5.875" style="11" customWidth="1"/>
    <col min="21" max="21" width="12.5" style="10" bestFit="1" customWidth="1"/>
    <col min="22" max="22" width="7.625" style="11" customWidth="1"/>
    <col min="23" max="24" width="3.875" style="11" customWidth="1"/>
    <col min="25" max="25" width="12.125" style="11" bestFit="1" customWidth="1"/>
    <col min="26" max="26" width="6.5" style="11" bestFit="1" customWidth="1"/>
    <col min="27" max="27" width="5.875" style="11" bestFit="1" customWidth="1"/>
    <col min="28" max="28" width="5.875" style="11" customWidth="1"/>
    <col min="29" max="34" width="9" style="11"/>
    <col min="35" max="35" width="9" style="12"/>
    <col min="36" max="36" width="9" style="11"/>
    <col min="37" max="37" width="11.5" style="10" bestFit="1" customWidth="1"/>
    <col min="38" max="40" width="9" style="11"/>
    <col min="41" max="41" width="11.125" style="11" bestFit="1" customWidth="1"/>
    <col min="42" max="44" width="9" style="11"/>
    <col min="45" max="45" width="11.125" style="11" bestFit="1" customWidth="1"/>
    <col min="46" max="46" width="5.875" style="11" bestFit="1" customWidth="1"/>
    <col min="47" max="47" width="7.5" style="11" bestFit="1" customWidth="1"/>
    <col min="48" max="48" width="7.5" style="11" customWidth="1"/>
    <col min="49" max="49" width="11.125" style="11" bestFit="1" customWidth="1"/>
    <col min="50" max="50" width="9" style="11"/>
    <col min="51" max="51" width="9" style="12"/>
    <col min="52" max="52" width="9" style="11"/>
    <col min="53" max="53" width="11.5" style="10" bestFit="1" customWidth="1"/>
    <col min="54" max="56" width="9" style="11"/>
    <col min="57" max="57" width="11.125" style="11" bestFit="1" customWidth="1"/>
    <col min="58" max="61" width="9" style="11"/>
    <col min="62" max="62" width="6.875" style="11" bestFit="1" customWidth="1"/>
    <col min="63" max="63" width="7.875" style="11" bestFit="1" customWidth="1"/>
    <col min="64" max="64" width="7.875" style="11" customWidth="1"/>
    <col min="65" max="65" width="11.125" style="11" bestFit="1" customWidth="1"/>
    <col min="66" max="66" width="5.5" style="11" bestFit="1" customWidth="1"/>
    <col min="67" max="67" width="5.875" style="11" bestFit="1" customWidth="1"/>
    <col min="68" max="68" width="5.875" style="9" customWidth="1"/>
  </cols>
  <sheetData>
    <row r="1" spans="1:68" ht="18" x14ac:dyDescent="0.3">
      <c r="A1" s="58" t="s">
        <v>0</v>
      </c>
      <c r="B1" s="59"/>
      <c r="C1" s="59"/>
      <c r="D1" s="59"/>
      <c r="E1" s="58" t="s">
        <v>1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3"/>
      <c r="T1" s="1"/>
      <c r="U1" s="58" t="s">
        <v>2</v>
      </c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3"/>
      <c r="AJ1" s="1"/>
      <c r="AK1" s="58" t="s">
        <v>3</v>
      </c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63"/>
      <c r="AZ1" s="1"/>
      <c r="BA1" s="58" t="s">
        <v>4</v>
      </c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2"/>
    </row>
    <row r="2" spans="1:68" x14ac:dyDescent="0.15">
      <c r="A2" s="3"/>
      <c r="B2" s="4"/>
      <c r="C2" s="4"/>
      <c r="D2" s="4"/>
      <c r="E2" s="60" t="s">
        <v>5</v>
      </c>
      <c r="F2" s="61"/>
      <c r="G2" s="61"/>
      <c r="H2" s="61"/>
      <c r="I2" s="61" t="s">
        <v>6</v>
      </c>
      <c r="J2" s="61"/>
      <c r="K2" s="61"/>
      <c r="L2" s="61"/>
      <c r="M2" s="61" t="s">
        <v>7</v>
      </c>
      <c r="N2" s="61"/>
      <c r="O2" s="61"/>
      <c r="P2" s="4"/>
      <c r="Q2" s="61" t="s">
        <v>8</v>
      </c>
      <c r="R2" s="61"/>
      <c r="S2" s="62"/>
      <c r="T2" s="4"/>
      <c r="U2" s="60" t="s">
        <v>9</v>
      </c>
      <c r="V2" s="61"/>
      <c r="W2" s="4"/>
      <c r="X2" s="4"/>
      <c r="Y2" s="61" t="s">
        <v>6</v>
      </c>
      <c r="Z2" s="61"/>
      <c r="AA2" s="61"/>
      <c r="AB2" s="4"/>
      <c r="AC2" s="61" t="s">
        <v>7</v>
      </c>
      <c r="AD2" s="61"/>
      <c r="AE2" s="61"/>
      <c r="AF2" s="4"/>
      <c r="AG2" s="61" t="s">
        <v>8</v>
      </c>
      <c r="AH2" s="61"/>
      <c r="AI2" s="62"/>
      <c r="AJ2" s="4"/>
      <c r="AK2" s="60" t="s">
        <v>10</v>
      </c>
      <c r="AL2" s="61"/>
      <c r="AM2" s="4"/>
      <c r="AN2" s="4"/>
      <c r="AO2" s="61" t="s">
        <v>6</v>
      </c>
      <c r="AP2" s="61"/>
      <c r="AQ2" s="61"/>
      <c r="AR2" s="4"/>
      <c r="AS2" s="61" t="s">
        <v>7</v>
      </c>
      <c r="AT2" s="61"/>
      <c r="AU2" s="61"/>
      <c r="AV2" s="4"/>
      <c r="AW2" s="61" t="s">
        <v>8</v>
      </c>
      <c r="AX2" s="61"/>
      <c r="AY2" s="62"/>
      <c r="AZ2" s="4"/>
      <c r="BA2" s="60" t="s">
        <v>9</v>
      </c>
      <c r="BB2" s="61"/>
      <c r="BC2" s="4"/>
      <c r="BD2" s="4"/>
      <c r="BE2" s="61" t="s">
        <v>6</v>
      </c>
      <c r="BF2" s="61"/>
      <c r="BG2" s="61"/>
      <c r="BH2" s="4"/>
      <c r="BI2" s="61" t="s">
        <v>7</v>
      </c>
      <c r="BJ2" s="61"/>
      <c r="BK2" s="61"/>
      <c r="BL2" s="4"/>
      <c r="BM2" s="61" t="s">
        <v>8</v>
      </c>
      <c r="BN2" s="61"/>
      <c r="BO2" s="61"/>
      <c r="BP2" s="5"/>
    </row>
    <row r="3" spans="1:68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 t="s">
        <v>21</v>
      </c>
      <c r="L3" s="8" t="s">
        <v>22</v>
      </c>
      <c r="M3" s="8" t="s">
        <v>23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8" t="s">
        <v>44</v>
      </c>
      <c r="AI3" s="8" t="s">
        <v>45</v>
      </c>
      <c r="AJ3" s="8" t="s">
        <v>46</v>
      </c>
      <c r="AK3" s="8" t="s">
        <v>47</v>
      </c>
      <c r="AL3" s="8" t="s">
        <v>48</v>
      </c>
      <c r="AM3" s="8" t="s">
        <v>49</v>
      </c>
      <c r="AN3" s="8" t="s">
        <v>50</v>
      </c>
      <c r="AO3" s="8" t="s">
        <v>51</v>
      </c>
      <c r="AP3" s="8" t="s">
        <v>52</v>
      </c>
      <c r="AQ3" s="8" t="s">
        <v>53</v>
      </c>
      <c r="AR3" s="8" t="s">
        <v>54</v>
      </c>
      <c r="AS3" s="8" t="s">
        <v>55</v>
      </c>
      <c r="AT3" s="8" t="s">
        <v>56</v>
      </c>
      <c r="AU3" s="8" t="s">
        <v>57</v>
      </c>
      <c r="AV3" s="8" t="s">
        <v>58</v>
      </c>
      <c r="AW3" s="8" t="s">
        <v>59</v>
      </c>
      <c r="AX3" s="8" t="s">
        <v>60</v>
      </c>
      <c r="AY3" s="8" t="s">
        <v>61</v>
      </c>
      <c r="AZ3" s="8" t="s">
        <v>62</v>
      </c>
      <c r="BA3" s="8" t="s">
        <v>63</v>
      </c>
      <c r="BB3" s="8" t="s">
        <v>64</v>
      </c>
      <c r="BC3" s="8" t="s">
        <v>65</v>
      </c>
      <c r="BD3" s="8" t="s">
        <v>66</v>
      </c>
      <c r="BE3" s="8" t="s">
        <v>67</v>
      </c>
      <c r="BF3" s="8" t="s">
        <v>68</v>
      </c>
      <c r="BG3" s="8" t="s">
        <v>69</v>
      </c>
      <c r="BH3" s="8" t="s">
        <v>70</v>
      </c>
      <c r="BI3" s="7" t="s">
        <v>71</v>
      </c>
      <c r="BJ3" s="8" t="s">
        <v>72</v>
      </c>
      <c r="BK3" s="8" t="s">
        <v>73</v>
      </c>
      <c r="BL3" s="8" t="s">
        <v>74</v>
      </c>
      <c r="BM3" s="8" t="s">
        <v>75</v>
      </c>
      <c r="BN3" s="8" t="s">
        <v>76</v>
      </c>
      <c r="BO3" s="8" t="s">
        <v>77</v>
      </c>
      <c r="BP3" s="9" t="s">
        <v>78</v>
      </c>
    </row>
    <row r="4" spans="1:68" s="41" customFormat="1" x14ac:dyDescent="0.15">
      <c r="A4" s="36" t="s">
        <v>79</v>
      </c>
      <c r="B4" s="36" t="s">
        <v>80</v>
      </c>
      <c r="C4" s="36" t="s">
        <v>81</v>
      </c>
      <c r="D4" s="42" t="s">
        <v>243</v>
      </c>
      <c r="E4" s="39">
        <v>0</v>
      </c>
      <c r="F4" s="37">
        <v>60</v>
      </c>
      <c r="G4" s="37">
        <v>0</v>
      </c>
      <c r="H4" s="37">
        <v>0</v>
      </c>
      <c r="I4" s="37">
        <v>2</v>
      </c>
      <c r="J4" s="37">
        <v>10.683</v>
      </c>
      <c r="K4" s="37">
        <v>-5.1980000000000004</v>
      </c>
      <c r="L4" s="37">
        <v>-0.65400000000000003</v>
      </c>
      <c r="M4" s="37">
        <v>1</v>
      </c>
      <c r="N4" s="37">
        <v>-0.46600000000000003</v>
      </c>
      <c r="O4" s="37">
        <v>4.4000000000000004</v>
      </c>
      <c r="P4" s="37">
        <v>0</v>
      </c>
      <c r="Q4" s="37">
        <v>1</v>
      </c>
      <c r="R4" s="37">
        <v>-5.6000000000000001E-2</v>
      </c>
      <c r="S4" s="38">
        <v>0.84799999999999998</v>
      </c>
      <c r="T4" s="37">
        <v>0</v>
      </c>
      <c r="U4" s="39">
        <v>0</v>
      </c>
      <c r="V4" s="37">
        <v>10</v>
      </c>
      <c r="W4" s="37">
        <v>0</v>
      </c>
      <c r="X4" s="37">
        <v>0</v>
      </c>
      <c r="Y4" s="37">
        <v>1</v>
      </c>
      <c r="Z4" s="37">
        <v>-7.0999999999999994E-2</v>
      </c>
      <c r="AA4" s="37">
        <v>0.629</v>
      </c>
      <c r="AB4" s="37">
        <v>0</v>
      </c>
      <c r="AC4" s="37">
        <v>1</v>
      </c>
      <c r="AD4" s="37">
        <v>-4.4999999999999998E-2</v>
      </c>
      <c r="AE4" s="37">
        <v>0.28399999999999997</v>
      </c>
      <c r="AF4" s="37">
        <v>0</v>
      </c>
      <c r="AG4" s="37">
        <v>1</v>
      </c>
      <c r="AH4" s="37">
        <v>0.16800000000000001</v>
      </c>
      <c r="AI4" s="38">
        <v>5.0000000000000001E-3</v>
      </c>
      <c r="AJ4" s="37">
        <v>0</v>
      </c>
      <c r="AK4" s="39">
        <v>0</v>
      </c>
      <c r="AL4" s="37">
        <v>15</v>
      </c>
      <c r="AM4" s="43">
        <v>0</v>
      </c>
      <c r="AN4" s="43">
        <v>0</v>
      </c>
      <c r="AO4" s="37">
        <v>1</v>
      </c>
      <c r="AP4" s="37">
        <v>0</v>
      </c>
      <c r="AQ4" s="37">
        <v>0.26200000000000001</v>
      </c>
      <c r="AR4" s="37">
        <v>0</v>
      </c>
      <c r="AS4" s="37">
        <v>1</v>
      </c>
      <c r="AT4" s="37">
        <v>0</v>
      </c>
      <c r="AU4" s="37">
        <v>4.3999999999999997E-2</v>
      </c>
      <c r="AV4" s="44">
        <v>0</v>
      </c>
      <c r="AW4" s="37">
        <v>1</v>
      </c>
      <c r="AX4" s="37">
        <v>-8.2000000000000003E-2</v>
      </c>
      <c r="AY4" s="38">
        <v>0.67600000000000005</v>
      </c>
      <c r="AZ4" s="44">
        <v>0</v>
      </c>
      <c r="BA4" s="39">
        <v>0</v>
      </c>
      <c r="BB4" s="37">
        <v>900</v>
      </c>
      <c r="BC4" s="37">
        <v>0</v>
      </c>
      <c r="BD4" s="37">
        <v>0</v>
      </c>
      <c r="BE4" s="37">
        <v>1</v>
      </c>
      <c r="BF4" s="37">
        <v>0</v>
      </c>
      <c r="BG4" s="37">
        <v>0.20699999999999999</v>
      </c>
      <c r="BH4" s="37">
        <v>0</v>
      </c>
      <c r="BI4" s="37">
        <v>1</v>
      </c>
      <c r="BJ4" s="37">
        <v>0</v>
      </c>
      <c r="BK4" s="37">
        <v>3.0000000000000001E-3</v>
      </c>
      <c r="BL4" s="37">
        <v>0</v>
      </c>
      <c r="BM4" s="37">
        <v>1</v>
      </c>
      <c r="BN4" s="37">
        <v>0</v>
      </c>
      <c r="BO4" s="37">
        <v>0.7</v>
      </c>
      <c r="BP4" s="40">
        <v>0</v>
      </c>
    </row>
    <row r="5" spans="1:68" s="41" customFormat="1" x14ac:dyDescent="0.15">
      <c r="A5" s="36" t="s">
        <v>83</v>
      </c>
      <c r="B5" s="36" t="s">
        <v>80</v>
      </c>
      <c r="C5" s="36" t="s">
        <v>81</v>
      </c>
      <c r="D5" s="42" t="s">
        <v>243</v>
      </c>
      <c r="E5" s="39">
        <v>0</v>
      </c>
      <c r="F5" s="37">
        <v>60</v>
      </c>
      <c r="G5" s="37">
        <v>0</v>
      </c>
      <c r="H5" s="37">
        <v>0</v>
      </c>
      <c r="I5" s="37">
        <v>2</v>
      </c>
      <c r="J5" s="37">
        <v>15.832000000000001</v>
      </c>
      <c r="K5" s="37">
        <v>-11.798</v>
      </c>
      <c r="L5" s="37">
        <v>-0.161</v>
      </c>
      <c r="M5" s="37">
        <v>1</v>
      </c>
      <c r="N5" s="37">
        <v>-0.27500000000000002</v>
      </c>
      <c r="O5" s="37">
        <v>3.95</v>
      </c>
      <c r="P5" s="37">
        <v>0</v>
      </c>
      <c r="Q5" s="37">
        <v>1</v>
      </c>
      <c r="R5" s="37">
        <v>-3.4000000000000002E-2</v>
      </c>
      <c r="S5" s="38">
        <v>0.95499999999999996</v>
      </c>
      <c r="T5" s="37">
        <v>0</v>
      </c>
      <c r="U5" s="39">
        <v>0</v>
      </c>
      <c r="V5" s="37">
        <v>30</v>
      </c>
      <c r="W5" s="37">
        <v>0</v>
      </c>
      <c r="X5" s="37">
        <v>0</v>
      </c>
      <c r="Y5" s="37">
        <v>1</v>
      </c>
      <c r="Z5" s="37">
        <v>-5.0999999999999997E-2</v>
      </c>
      <c r="AA5" s="37">
        <v>0.30499999999999999</v>
      </c>
      <c r="AB5" s="37">
        <v>0</v>
      </c>
      <c r="AC5" s="37">
        <v>1</v>
      </c>
      <c r="AD5" s="37">
        <v>-1.4999999999999999E-2</v>
      </c>
      <c r="AE5" s="37">
        <v>6.9000000000000006E-2</v>
      </c>
      <c r="AF5" s="37">
        <v>0</v>
      </c>
      <c r="AG5" s="37">
        <v>1</v>
      </c>
      <c r="AH5" s="37">
        <v>0.107</v>
      </c>
      <c r="AI5" s="38">
        <v>0.113</v>
      </c>
      <c r="AJ5" s="37">
        <v>0</v>
      </c>
      <c r="AK5" s="39">
        <v>0</v>
      </c>
      <c r="AL5" s="37">
        <v>35</v>
      </c>
      <c r="AM5" s="43">
        <v>0</v>
      </c>
      <c r="AN5" s="43">
        <v>0</v>
      </c>
      <c r="AO5" s="37">
        <v>1</v>
      </c>
      <c r="AP5" s="37">
        <v>5.6000000000000001E-2</v>
      </c>
      <c r="AQ5" s="37">
        <v>-2.5999999999999999E-2</v>
      </c>
      <c r="AR5" s="37">
        <v>0</v>
      </c>
      <c r="AS5" s="37">
        <v>1</v>
      </c>
      <c r="AT5" s="37">
        <v>2E-3</v>
      </c>
      <c r="AU5" s="37">
        <v>-4.0000000000000002E-4</v>
      </c>
      <c r="AV5" s="44">
        <v>0</v>
      </c>
      <c r="AW5" s="37">
        <v>1</v>
      </c>
      <c r="AX5" s="37">
        <v>0.14599999999999999</v>
      </c>
      <c r="AY5" s="38">
        <v>0.77400000000000002</v>
      </c>
      <c r="AZ5" s="44">
        <v>0</v>
      </c>
      <c r="BA5" s="39">
        <v>0</v>
      </c>
      <c r="BB5" s="37">
        <v>1000</v>
      </c>
      <c r="BC5" s="37">
        <v>0</v>
      </c>
      <c r="BD5" s="37">
        <v>0</v>
      </c>
      <c r="BE5" s="37">
        <v>1</v>
      </c>
      <c r="BF5" s="37">
        <v>0</v>
      </c>
      <c r="BG5" s="37">
        <v>8.8999999999999996E-2</v>
      </c>
      <c r="BH5" s="37">
        <v>0</v>
      </c>
      <c r="BI5" s="37">
        <v>1</v>
      </c>
      <c r="BJ5" s="37">
        <v>0</v>
      </c>
      <c r="BK5" s="37">
        <v>2.5000000000000001E-4</v>
      </c>
      <c r="BL5" s="37">
        <v>0</v>
      </c>
      <c r="BM5" s="37">
        <v>1</v>
      </c>
      <c r="BN5" s="37">
        <v>0</v>
      </c>
      <c r="BO5" s="37">
        <v>0.84</v>
      </c>
      <c r="BP5" s="40">
        <v>0</v>
      </c>
    </row>
    <row r="6" spans="1:68" s="48" customFormat="1" x14ac:dyDescent="0.15">
      <c r="A6" s="50" t="s">
        <v>85</v>
      </c>
      <c r="B6" s="50" t="s">
        <v>80</v>
      </c>
      <c r="C6" s="50" t="s">
        <v>81</v>
      </c>
      <c r="D6" s="49" t="s">
        <v>243</v>
      </c>
      <c r="E6" s="51">
        <v>0</v>
      </c>
      <c r="F6" s="52">
        <v>120</v>
      </c>
      <c r="G6" s="52">
        <v>0</v>
      </c>
      <c r="H6" s="52">
        <v>0</v>
      </c>
      <c r="I6" s="52">
        <v>2</v>
      </c>
      <c r="J6" s="52">
        <v>7.2110000000000003</v>
      </c>
      <c r="K6" s="52">
        <v>-4.0789999999999997</v>
      </c>
      <c r="L6" s="52">
        <v>-2.44</v>
      </c>
      <c r="M6" s="52">
        <v>1</v>
      </c>
      <c r="N6" s="52">
        <v>-0.14099999999999999</v>
      </c>
      <c r="O6" s="52">
        <v>1.861</v>
      </c>
      <c r="P6" s="52">
        <v>0</v>
      </c>
      <c r="Q6" s="52">
        <v>1</v>
      </c>
      <c r="R6" s="52">
        <v>-0.17</v>
      </c>
      <c r="S6" s="53">
        <v>0.92900000000000005</v>
      </c>
      <c r="T6" s="52">
        <v>0</v>
      </c>
      <c r="U6" s="51">
        <v>0</v>
      </c>
      <c r="V6" s="52">
        <v>20</v>
      </c>
      <c r="W6" s="52">
        <v>0</v>
      </c>
      <c r="X6" s="52">
        <v>0</v>
      </c>
      <c r="Y6" s="52">
        <v>1</v>
      </c>
      <c r="Z6" s="52">
        <v>1.2999999999999999E-2</v>
      </c>
      <c r="AA6" s="52">
        <v>0.114</v>
      </c>
      <c r="AB6" s="52">
        <v>0</v>
      </c>
      <c r="AC6" s="52">
        <v>1</v>
      </c>
      <c r="AD6" s="52">
        <v>-2.0000000000000001E-4</v>
      </c>
      <c r="AE6" s="52">
        <v>1.7999999999999999E-2</v>
      </c>
      <c r="AF6" s="52">
        <v>0</v>
      </c>
      <c r="AG6" s="52">
        <v>1</v>
      </c>
      <c r="AH6" s="52">
        <v>-1E-3</v>
      </c>
      <c r="AI6" s="53">
        <v>2.5999999999999999E-2</v>
      </c>
      <c r="AJ6" s="52">
        <v>0</v>
      </c>
      <c r="AK6" s="51">
        <v>0</v>
      </c>
      <c r="AL6" s="52">
        <v>25</v>
      </c>
      <c r="AM6" s="54">
        <v>0</v>
      </c>
      <c r="AN6" s="54">
        <v>0</v>
      </c>
      <c r="AO6" s="52">
        <v>1</v>
      </c>
      <c r="AP6" s="52">
        <v>0</v>
      </c>
      <c r="AQ6" s="52">
        <v>0.20799999999999999</v>
      </c>
      <c r="AR6" s="52">
        <v>0</v>
      </c>
      <c r="AS6" s="52">
        <v>1</v>
      </c>
      <c r="AT6" s="52">
        <v>0</v>
      </c>
      <c r="AU6" s="52">
        <v>4.1000000000000002E-2</v>
      </c>
      <c r="AV6" s="55">
        <v>0</v>
      </c>
      <c r="AW6" s="52">
        <v>1</v>
      </c>
      <c r="AX6" s="52">
        <v>0</v>
      </c>
      <c r="AY6" s="53">
        <v>0.30299999999999999</v>
      </c>
      <c r="AZ6" s="55">
        <v>0</v>
      </c>
      <c r="BA6" s="51">
        <v>0</v>
      </c>
      <c r="BB6" s="52">
        <v>950</v>
      </c>
      <c r="BC6" s="52">
        <v>0</v>
      </c>
      <c r="BD6" s="52">
        <v>0</v>
      </c>
      <c r="BE6" s="52">
        <v>1</v>
      </c>
      <c r="BF6" s="52">
        <v>0</v>
      </c>
      <c r="BG6" s="52">
        <v>0.112</v>
      </c>
      <c r="BH6" s="52">
        <v>0</v>
      </c>
      <c r="BI6" s="52">
        <v>1</v>
      </c>
      <c r="BJ6" s="52">
        <v>0</v>
      </c>
      <c r="BK6" s="52">
        <v>5.9999999999999995E-4</v>
      </c>
      <c r="BL6" s="52">
        <v>0</v>
      </c>
      <c r="BM6" s="52">
        <v>1</v>
      </c>
      <c r="BN6" s="52">
        <v>0</v>
      </c>
      <c r="BO6" s="52">
        <v>0.58599999999999997</v>
      </c>
      <c r="BP6" s="56">
        <v>0</v>
      </c>
    </row>
    <row r="7" spans="1:68" s="41" customFormat="1" x14ac:dyDescent="0.15">
      <c r="A7" s="36" t="s">
        <v>87</v>
      </c>
      <c r="B7" s="36" t="s">
        <v>88</v>
      </c>
      <c r="C7" s="36"/>
      <c r="D7" s="42" t="s">
        <v>243</v>
      </c>
      <c r="E7" s="39">
        <v>0</v>
      </c>
      <c r="F7" s="37">
        <v>200</v>
      </c>
      <c r="G7" s="37">
        <v>0</v>
      </c>
      <c r="H7" s="37">
        <v>0</v>
      </c>
      <c r="I7" s="37">
        <v>2</v>
      </c>
      <c r="J7" s="37">
        <v>10.210000000000001</v>
      </c>
      <c r="K7" s="37">
        <v>-7.22</v>
      </c>
      <c r="L7" s="37">
        <v>-0.33</v>
      </c>
      <c r="M7" s="37">
        <v>1</v>
      </c>
      <c r="N7" s="37">
        <v>-1.1000000000000001</v>
      </c>
      <c r="O7" s="37">
        <v>8.1199999999999992</v>
      </c>
      <c r="P7" s="37">
        <v>0</v>
      </c>
      <c r="Q7" s="37">
        <v>1</v>
      </c>
      <c r="R7" s="37">
        <v>-0.05</v>
      </c>
      <c r="S7" s="38">
        <v>0.92</v>
      </c>
      <c r="T7" s="37">
        <v>0</v>
      </c>
      <c r="U7" s="39">
        <v>0</v>
      </c>
      <c r="V7" s="37">
        <v>10</v>
      </c>
      <c r="W7" s="37">
        <v>0</v>
      </c>
      <c r="X7" s="37">
        <v>0</v>
      </c>
      <c r="Y7" s="37">
        <v>1</v>
      </c>
      <c r="Z7" s="37">
        <v>-0.04</v>
      </c>
      <c r="AA7" s="37">
        <v>0.38</v>
      </c>
      <c r="AB7" s="37">
        <v>0</v>
      </c>
      <c r="AC7" s="37">
        <v>1</v>
      </c>
      <c r="AD7" s="37">
        <v>-0.11</v>
      </c>
      <c r="AE7" s="37">
        <v>0.97</v>
      </c>
      <c r="AF7" s="37">
        <v>0</v>
      </c>
      <c r="AG7" s="37">
        <v>0</v>
      </c>
      <c r="AH7" s="37">
        <v>1E-4</v>
      </c>
      <c r="AI7" s="38">
        <v>0</v>
      </c>
      <c r="AJ7" s="37">
        <v>0</v>
      </c>
      <c r="AK7" s="39">
        <v>0</v>
      </c>
      <c r="AL7" s="37">
        <v>300</v>
      </c>
      <c r="AM7" s="43">
        <v>0</v>
      </c>
      <c r="AN7" s="43">
        <v>0</v>
      </c>
      <c r="AO7" s="37">
        <v>1</v>
      </c>
      <c r="AP7" s="37">
        <v>7.0000000000000007E-2</v>
      </c>
      <c r="AQ7" s="37">
        <v>0.6</v>
      </c>
      <c r="AR7" s="37">
        <v>0</v>
      </c>
      <c r="AS7" s="37">
        <v>1</v>
      </c>
      <c r="AT7" s="37">
        <v>-0.32</v>
      </c>
      <c r="AU7" s="37">
        <v>2.56</v>
      </c>
      <c r="AV7" s="44">
        <v>0</v>
      </c>
      <c r="AW7" s="37">
        <v>1</v>
      </c>
      <c r="AX7" s="37">
        <v>-0.03</v>
      </c>
      <c r="AY7" s="38">
        <v>0.74</v>
      </c>
      <c r="AZ7" s="44">
        <v>0</v>
      </c>
      <c r="BA7" s="39">
        <v>0</v>
      </c>
      <c r="BB7" s="37">
        <v>200</v>
      </c>
      <c r="BC7" s="37">
        <v>0</v>
      </c>
      <c r="BD7" s="37">
        <v>0</v>
      </c>
      <c r="BE7" s="37">
        <v>1</v>
      </c>
      <c r="BF7" s="37">
        <v>-0.08</v>
      </c>
      <c r="BG7" s="37">
        <v>0.65</v>
      </c>
      <c r="BH7" s="37">
        <v>0</v>
      </c>
      <c r="BI7" s="37">
        <v>1</v>
      </c>
      <c r="BJ7" s="37">
        <v>-3.0000000000000001E-3</v>
      </c>
      <c r="BK7" s="37">
        <v>0.2</v>
      </c>
      <c r="BL7" s="37">
        <v>0</v>
      </c>
      <c r="BM7" s="37">
        <v>1</v>
      </c>
      <c r="BN7" s="37">
        <v>-0.16</v>
      </c>
      <c r="BO7" s="37">
        <v>1.01</v>
      </c>
      <c r="BP7" s="40">
        <v>0</v>
      </c>
    </row>
    <row r="8" spans="1:68" s="48" customFormat="1" x14ac:dyDescent="0.15">
      <c r="A8" s="50" t="s">
        <v>89</v>
      </c>
      <c r="B8" s="50" t="s">
        <v>88</v>
      </c>
      <c r="C8" s="50"/>
      <c r="D8" s="49" t="s">
        <v>243</v>
      </c>
      <c r="E8" s="51">
        <v>0</v>
      </c>
      <c r="F8" s="52">
        <v>200</v>
      </c>
      <c r="G8" s="52">
        <v>0</v>
      </c>
      <c r="H8" s="52">
        <v>0</v>
      </c>
      <c r="I8" s="52">
        <v>2</v>
      </c>
      <c r="J8" s="52">
        <v>10.7</v>
      </c>
      <c r="K8" s="52">
        <v>-6.33</v>
      </c>
      <c r="L8" s="52">
        <v>-1.1200000000000001</v>
      </c>
      <c r="M8" s="52">
        <v>1</v>
      </c>
      <c r="N8" s="52">
        <v>-1.01</v>
      </c>
      <c r="O8" s="52">
        <v>10.51</v>
      </c>
      <c r="P8" s="52">
        <v>0</v>
      </c>
      <c r="Q8" s="52">
        <v>1</v>
      </c>
      <c r="R8" s="52">
        <v>-8.9999999999999993E-3</v>
      </c>
      <c r="S8" s="53">
        <v>0.73</v>
      </c>
      <c r="T8" s="52">
        <v>0</v>
      </c>
      <c r="U8" s="51">
        <v>0</v>
      </c>
      <c r="V8" s="52">
        <v>10</v>
      </c>
      <c r="W8" s="52">
        <v>0</v>
      </c>
      <c r="X8" s="52">
        <v>0</v>
      </c>
      <c r="Y8" s="52">
        <v>1</v>
      </c>
      <c r="Z8" s="52">
        <v>-0.04</v>
      </c>
      <c r="AA8" s="52">
        <v>0.47</v>
      </c>
      <c r="AB8" s="52">
        <v>0</v>
      </c>
      <c r="AC8" s="52">
        <v>1</v>
      </c>
      <c r="AD8" s="52">
        <v>-0.2</v>
      </c>
      <c r="AE8" s="52">
        <v>1.25</v>
      </c>
      <c r="AF8" s="52">
        <v>0</v>
      </c>
      <c r="AG8" s="52">
        <v>0</v>
      </c>
      <c r="AH8" s="52">
        <v>1E-4</v>
      </c>
      <c r="AI8" s="53">
        <v>0</v>
      </c>
      <c r="AJ8" s="52">
        <v>0</v>
      </c>
      <c r="AK8" s="51">
        <v>0</v>
      </c>
      <c r="AL8" s="52">
        <v>300</v>
      </c>
      <c r="AM8" s="54">
        <v>0</v>
      </c>
      <c r="AN8" s="54">
        <v>0</v>
      </c>
      <c r="AO8" s="52">
        <v>1</v>
      </c>
      <c r="AP8" s="52">
        <v>0.09</v>
      </c>
      <c r="AQ8" s="52">
        <v>0.57999999999999996</v>
      </c>
      <c r="AR8" s="52">
        <v>0</v>
      </c>
      <c r="AS8" s="52">
        <v>1</v>
      </c>
      <c r="AT8" s="52">
        <v>-0.26</v>
      </c>
      <c r="AU8" s="52">
        <v>2.77</v>
      </c>
      <c r="AV8" s="55">
        <v>0</v>
      </c>
      <c r="AW8" s="52">
        <v>1</v>
      </c>
      <c r="AX8" s="52">
        <v>-0.03</v>
      </c>
      <c r="AY8" s="53">
        <v>0.4</v>
      </c>
      <c r="AZ8" s="55">
        <v>0</v>
      </c>
      <c r="BA8" s="51">
        <v>0</v>
      </c>
      <c r="BB8" s="52">
        <v>200</v>
      </c>
      <c r="BC8" s="52">
        <v>0</v>
      </c>
      <c r="BD8" s="52">
        <v>0</v>
      </c>
      <c r="BE8" s="52">
        <v>1</v>
      </c>
      <c r="BF8" s="52">
        <v>-0.09</v>
      </c>
      <c r="BG8" s="52">
        <v>0.82</v>
      </c>
      <c r="BH8" s="52">
        <v>0</v>
      </c>
      <c r="BI8" s="52">
        <v>1</v>
      </c>
      <c r="BJ8" s="52">
        <v>-0.02</v>
      </c>
      <c r="BK8" s="52">
        <v>0.26</v>
      </c>
      <c r="BL8" s="52">
        <v>0</v>
      </c>
      <c r="BM8" s="52">
        <v>1</v>
      </c>
      <c r="BN8" s="52">
        <v>-0.12</v>
      </c>
      <c r="BO8" s="52">
        <v>0.83</v>
      </c>
      <c r="BP8" s="56">
        <v>0</v>
      </c>
    </row>
    <row r="9" spans="1:68" s="35" customFormat="1" x14ac:dyDescent="0.15">
      <c r="A9" s="28" t="s">
        <v>228</v>
      </c>
      <c r="B9" s="28" t="s">
        <v>229</v>
      </c>
      <c r="C9" s="28" t="s">
        <v>230</v>
      </c>
      <c r="D9" s="27" t="s">
        <v>243</v>
      </c>
      <c r="E9" s="28">
        <v>0</v>
      </c>
      <c r="F9" s="28">
        <v>199.76729497803433</v>
      </c>
      <c r="G9" s="28">
        <v>0</v>
      </c>
      <c r="H9" s="28">
        <v>0</v>
      </c>
      <c r="I9" s="30">
        <v>2</v>
      </c>
      <c r="J9" s="30">
        <v>13.0139591731579</v>
      </c>
      <c r="K9" s="30">
        <v>-6.9518430613731796</v>
      </c>
      <c r="L9" s="30">
        <v>-0.161006166911141</v>
      </c>
      <c r="M9" s="30">
        <v>1</v>
      </c>
      <c r="N9" s="30">
        <v>-6.4935904459808708E-2</v>
      </c>
      <c r="O9" s="30">
        <v>4.4900714011978833</v>
      </c>
      <c r="P9" s="30">
        <v>0</v>
      </c>
      <c r="Q9" s="30">
        <v>1</v>
      </c>
      <c r="R9" s="30">
        <v>-5.8629971976981232E-6</v>
      </c>
      <c r="S9" s="31">
        <v>0.95821169663283656</v>
      </c>
      <c r="T9" s="30">
        <v>0</v>
      </c>
      <c r="U9" s="29">
        <v>0</v>
      </c>
      <c r="V9" s="30">
        <v>10</v>
      </c>
      <c r="W9" s="30">
        <v>0</v>
      </c>
      <c r="X9" s="30">
        <v>0</v>
      </c>
      <c r="Y9" s="30">
        <v>1</v>
      </c>
      <c r="Z9" s="30">
        <v>-0.04</v>
      </c>
      <c r="AA9" s="30">
        <v>0.38</v>
      </c>
      <c r="AB9" s="30">
        <v>0</v>
      </c>
      <c r="AC9" s="30">
        <v>1</v>
      </c>
      <c r="AD9" s="30">
        <v>-0.11</v>
      </c>
      <c r="AE9" s="30">
        <v>0.97</v>
      </c>
      <c r="AF9" s="30">
        <v>0</v>
      </c>
      <c r="AG9" s="30">
        <v>0</v>
      </c>
      <c r="AH9" s="30">
        <v>1E-4</v>
      </c>
      <c r="AI9" s="31">
        <v>0</v>
      </c>
      <c r="AJ9" s="30">
        <v>0</v>
      </c>
      <c r="AK9" s="29">
        <v>0</v>
      </c>
      <c r="AL9" s="30">
        <v>300</v>
      </c>
      <c r="AM9" s="30">
        <v>0</v>
      </c>
      <c r="AN9" s="30">
        <v>0</v>
      </c>
      <c r="AO9" s="30">
        <v>1</v>
      </c>
      <c r="AP9" s="30">
        <v>7.0000000000000007E-2</v>
      </c>
      <c r="AQ9" s="30">
        <v>0.6</v>
      </c>
      <c r="AR9" s="30">
        <v>0</v>
      </c>
      <c r="AS9" s="30">
        <v>1</v>
      </c>
      <c r="AT9" s="30">
        <v>-0.32</v>
      </c>
      <c r="AU9" s="30">
        <v>2.56</v>
      </c>
      <c r="AV9" s="30">
        <v>0</v>
      </c>
      <c r="AW9" s="30">
        <v>1</v>
      </c>
      <c r="AX9" s="30">
        <v>-0.03</v>
      </c>
      <c r="AY9" s="31">
        <v>0.74</v>
      </c>
      <c r="AZ9" s="30">
        <v>0</v>
      </c>
      <c r="BA9" s="29">
        <v>0</v>
      </c>
      <c r="BB9" s="30">
        <v>200</v>
      </c>
      <c r="BC9" s="30">
        <v>0</v>
      </c>
      <c r="BD9" s="30">
        <v>0</v>
      </c>
      <c r="BE9" s="30">
        <v>1</v>
      </c>
      <c r="BF9" s="30">
        <v>-0.08</v>
      </c>
      <c r="BG9" s="30">
        <v>0.65</v>
      </c>
      <c r="BH9" s="30">
        <v>0</v>
      </c>
      <c r="BI9" s="30">
        <v>1</v>
      </c>
      <c r="BJ9" s="30">
        <v>-3.0000000000000001E-3</v>
      </c>
      <c r="BK9" s="30">
        <v>0.2</v>
      </c>
      <c r="BL9" s="30">
        <v>0</v>
      </c>
      <c r="BM9" s="30">
        <v>1</v>
      </c>
      <c r="BN9" s="30">
        <v>-0.16</v>
      </c>
      <c r="BO9" s="30">
        <v>1.01</v>
      </c>
      <c r="BP9" s="34">
        <v>0</v>
      </c>
    </row>
    <row r="10" spans="1:68" s="41" customFormat="1" x14ac:dyDescent="0.15">
      <c r="A10" s="42" t="s">
        <v>232</v>
      </c>
      <c r="B10" s="42" t="s">
        <v>88</v>
      </c>
      <c r="C10" s="36"/>
      <c r="D10" s="42" t="s">
        <v>233</v>
      </c>
      <c r="E10" s="36">
        <v>0</v>
      </c>
      <c r="F10" s="36">
        <v>58.93</v>
      </c>
      <c r="G10" s="36">
        <v>0</v>
      </c>
      <c r="H10" s="36">
        <v>0</v>
      </c>
      <c r="I10" s="37">
        <v>1</v>
      </c>
      <c r="J10" s="37">
        <v>-9.49</v>
      </c>
      <c r="K10" s="37">
        <v>25.61</v>
      </c>
      <c r="L10" s="37">
        <v>0</v>
      </c>
      <c r="M10" s="37">
        <v>1</v>
      </c>
      <c r="N10" s="37">
        <v>-0.83</v>
      </c>
      <c r="O10" s="37">
        <v>7.31</v>
      </c>
      <c r="P10" s="37">
        <v>0</v>
      </c>
      <c r="Q10" s="37">
        <v>0</v>
      </c>
      <c r="R10" s="37">
        <v>0.96199999999999997</v>
      </c>
      <c r="S10" s="38">
        <v>0</v>
      </c>
      <c r="T10" s="37">
        <v>0</v>
      </c>
      <c r="U10" s="39">
        <v>0</v>
      </c>
      <c r="V10" s="37">
        <v>20</v>
      </c>
      <c r="W10" s="37">
        <v>0</v>
      </c>
      <c r="X10" s="37">
        <v>0</v>
      </c>
      <c r="Y10" s="37">
        <v>1</v>
      </c>
      <c r="Z10" s="37">
        <v>-0.02</v>
      </c>
      <c r="AA10" s="37">
        <v>0.21</v>
      </c>
      <c r="AB10" s="37">
        <v>0</v>
      </c>
      <c r="AC10" s="37">
        <v>0</v>
      </c>
      <c r="AD10" s="37">
        <v>20</v>
      </c>
      <c r="AE10" s="37">
        <v>0</v>
      </c>
      <c r="AF10" s="37">
        <v>0</v>
      </c>
      <c r="AG10" s="37">
        <v>0</v>
      </c>
      <c r="AH10" s="37">
        <v>1E-4</v>
      </c>
      <c r="AI10" s="38">
        <v>0</v>
      </c>
      <c r="AJ10" s="37">
        <v>0</v>
      </c>
      <c r="AK10" s="39">
        <v>1</v>
      </c>
      <c r="AL10" s="37">
        <v>-0.48</v>
      </c>
      <c r="AM10" s="37">
        <v>3.33</v>
      </c>
      <c r="AN10" s="37">
        <v>0</v>
      </c>
      <c r="AO10" s="37">
        <v>1</v>
      </c>
      <c r="AP10" s="37">
        <v>-0.09</v>
      </c>
      <c r="AQ10" s="37">
        <v>0.72</v>
      </c>
      <c r="AR10" s="37">
        <v>0</v>
      </c>
      <c r="AS10" s="37">
        <v>1</v>
      </c>
      <c r="AT10" s="37">
        <v>-0.38</v>
      </c>
      <c r="AU10" s="37">
        <v>3.02</v>
      </c>
      <c r="AV10" s="37">
        <v>0</v>
      </c>
      <c r="AW10" s="37">
        <v>1</v>
      </c>
      <c r="AX10" s="37">
        <v>-0.06</v>
      </c>
      <c r="AY10" s="38">
        <v>0.95</v>
      </c>
      <c r="AZ10" s="37">
        <v>0</v>
      </c>
      <c r="BA10" s="39">
        <v>0</v>
      </c>
      <c r="BB10" s="37">
        <v>50</v>
      </c>
      <c r="BC10" s="37">
        <v>0</v>
      </c>
      <c r="BD10" s="37">
        <v>0</v>
      </c>
      <c r="BE10" s="37">
        <v>1</v>
      </c>
      <c r="BF10" s="37">
        <v>-0.06</v>
      </c>
      <c r="BG10" s="37">
        <v>0.4</v>
      </c>
      <c r="BH10" s="37">
        <v>0</v>
      </c>
      <c r="BI10" s="37">
        <v>0</v>
      </c>
      <c r="BJ10" s="37">
        <v>0.28999999999999998</v>
      </c>
      <c r="BK10" s="37">
        <v>0</v>
      </c>
      <c r="BL10" s="37">
        <v>0</v>
      </c>
      <c r="BM10" s="37">
        <v>0</v>
      </c>
      <c r="BN10" s="37">
        <v>0.88</v>
      </c>
      <c r="BO10" s="37">
        <v>0</v>
      </c>
      <c r="BP10" s="40">
        <v>0</v>
      </c>
    </row>
    <row r="11" spans="1:68" s="41" customFormat="1" x14ac:dyDescent="0.15">
      <c r="A11" s="42" t="s">
        <v>234</v>
      </c>
      <c r="B11" s="42" t="s">
        <v>88</v>
      </c>
      <c r="C11" s="36"/>
      <c r="D11" s="42" t="s">
        <v>233</v>
      </c>
      <c r="E11" s="36">
        <v>0</v>
      </c>
      <c r="F11" s="36">
        <v>75.8</v>
      </c>
      <c r="G11" s="36">
        <v>0</v>
      </c>
      <c r="H11" s="36">
        <v>0</v>
      </c>
      <c r="I11" s="37">
        <v>1</v>
      </c>
      <c r="J11" s="37">
        <v>-5.77</v>
      </c>
      <c r="K11" s="37">
        <v>17.04</v>
      </c>
      <c r="L11" s="37">
        <v>0</v>
      </c>
      <c r="M11" s="37">
        <v>1</v>
      </c>
      <c r="N11" s="37">
        <v>-0.82</v>
      </c>
      <c r="O11" s="37">
        <v>7.42</v>
      </c>
      <c r="P11" s="37">
        <v>0</v>
      </c>
      <c r="Q11" s="37">
        <v>0</v>
      </c>
      <c r="R11" s="37">
        <v>0.95</v>
      </c>
      <c r="S11" s="38">
        <v>0</v>
      </c>
      <c r="T11" s="37">
        <v>0</v>
      </c>
      <c r="U11" s="39">
        <v>0</v>
      </c>
      <c r="V11" s="37">
        <v>20</v>
      </c>
      <c r="W11" s="37">
        <v>0</v>
      </c>
      <c r="X11" s="37">
        <v>0</v>
      </c>
      <c r="Y11" s="37">
        <v>1</v>
      </c>
      <c r="Z11" s="37">
        <v>-0.08</v>
      </c>
      <c r="AA11" s="37">
        <v>0.2</v>
      </c>
      <c r="AB11" s="37">
        <v>0</v>
      </c>
      <c r="AC11" s="37">
        <v>0</v>
      </c>
      <c r="AD11" s="37">
        <v>20</v>
      </c>
      <c r="AE11" s="37">
        <v>0</v>
      </c>
      <c r="AF11" s="37">
        <v>0</v>
      </c>
      <c r="AG11" s="37">
        <v>0</v>
      </c>
      <c r="AH11" s="37">
        <v>1E-4</v>
      </c>
      <c r="AI11" s="38">
        <v>0</v>
      </c>
      <c r="AJ11" s="37">
        <v>0</v>
      </c>
      <c r="AK11" s="39">
        <v>1</v>
      </c>
      <c r="AL11" s="37">
        <v>-0.2</v>
      </c>
      <c r="AM11" s="37">
        <v>2.0699999999999998</v>
      </c>
      <c r="AN11" s="37">
        <v>0</v>
      </c>
      <c r="AO11" s="37">
        <v>1</v>
      </c>
      <c r="AP11" s="37">
        <v>-0.05</v>
      </c>
      <c r="AQ11" s="37">
        <v>0.52</v>
      </c>
      <c r="AR11" s="37">
        <v>0</v>
      </c>
      <c r="AS11" s="37">
        <v>1</v>
      </c>
      <c r="AT11" s="37">
        <v>-0.37</v>
      </c>
      <c r="AU11" s="37">
        <v>3.05</v>
      </c>
      <c r="AV11" s="37">
        <v>0</v>
      </c>
      <c r="AW11" s="37">
        <v>1</v>
      </c>
      <c r="AX11" s="37">
        <v>-0.06</v>
      </c>
      <c r="AY11" s="38">
        <v>0.94</v>
      </c>
      <c r="AZ11" s="37">
        <v>0</v>
      </c>
      <c r="BA11" s="39">
        <v>0</v>
      </c>
      <c r="BB11" s="37">
        <v>50</v>
      </c>
      <c r="BC11" s="37">
        <v>0</v>
      </c>
      <c r="BD11" s="37">
        <v>0</v>
      </c>
      <c r="BE11" s="37">
        <v>1</v>
      </c>
      <c r="BF11" s="37">
        <v>-0.04</v>
      </c>
      <c r="BG11" s="37">
        <v>0.28999999999999998</v>
      </c>
      <c r="BH11" s="37">
        <v>0</v>
      </c>
      <c r="BI11" s="37">
        <v>0</v>
      </c>
      <c r="BJ11" s="37">
        <v>0.28999999999999998</v>
      </c>
      <c r="BK11" s="37">
        <v>0</v>
      </c>
      <c r="BL11" s="37">
        <v>0</v>
      </c>
      <c r="BM11" s="37">
        <v>0</v>
      </c>
      <c r="BN11" s="37">
        <v>0.86</v>
      </c>
      <c r="BO11" s="37">
        <v>0</v>
      </c>
      <c r="BP11" s="40">
        <v>0</v>
      </c>
    </row>
    <row r="12" spans="1:68" s="41" customFormat="1" x14ac:dyDescent="0.15">
      <c r="A12" s="42" t="s">
        <v>235</v>
      </c>
      <c r="B12" s="42" t="s">
        <v>88</v>
      </c>
      <c r="C12" s="36"/>
      <c r="D12" s="42" t="s">
        <v>233</v>
      </c>
      <c r="E12" s="36">
        <v>0</v>
      </c>
      <c r="F12" s="36">
        <v>102.4</v>
      </c>
      <c r="G12" s="36">
        <v>0</v>
      </c>
      <c r="H12" s="36">
        <v>0</v>
      </c>
      <c r="I12" s="37">
        <v>1</v>
      </c>
      <c r="J12" s="37">
        <v>-6.87</v>
      </c>
      <c r="K12" s="37">
        <v>14.16</v>
      </c>
      <c r="L12" s="37">
        <v>0</v>
      </c>
      <c r="M12" s="37">
        <v>1</v>
      </c>
      <c r="N12" s="37">
        <v>-0.82</v>
      </c>
      <c r="O12" s="37">
        <v>7.34</v>
      </c>
      <c r="P12" s="37">
        <v>0</v>
      </c>
      <c r="Q12" s="37">
        <v>0</v>
      </c>
      <c r="R12" s="37">
        <v>0.94</v>
      </c>
      <c r="S12" s="38">
        <v>0</v>
      </c>
      <c r="T12" s="37">
        <v>0</v>
      </c>
      <c r="U12" s="39">
        <v>0</v>
      </c>
      <c r="V12" s="37">
        <v>20</v>
      </c>
      <c r="W12" s="37">
        <v>0</v>
      </c>
      <c r="X12" s="37">
        <v>0</v>
      </c>
      <c r="Y12" s="37">
        <v>1</v>
      </c>
      <c r="Z12" s="37">
        <v>-0.1</v>
      </c>
      <c r="AA12" s="37">
        <v>0.19</v>
      </c>
      <c r="AB12" s="37">
        <v>0</v>
      </c>
      <c r="AC12" s="37">
        <v>0</v>
      </c>
      <c r="AD12" s="37">
        <v>20</v>
      </c>
      <c r="AE12" s="37">
        <v>0</v>
      </c>
      <c r="AF12" s="37">
        <v>0</v>
      </c>
      <c r="AG12" s="37">
        <v>0</v>
      </c>
      <c r="AH12" s="37">
        <v>1E-4</v>
      </c>
      <c r="AI12" s="38">
        <v>0</v>
      </c>
      <c r="AJ12" s="37">
        <v>0</v>
      </c>
      <c r="AK12" s="39">
        <v>1</v>
      </c>
      <c r="AL12" s="37">
        <v>-0.2</v>
      </c>
      <c r="AM12" s="37">
        <v>2.17</v>
      </c>
      <c r="AN12" s="37">
        <v>0</v>
      </c>
      <c r="AO12" s="37">
        <v>1</v>
      </c>
      <c r="AP12" s="37">
        <v>-7.0000000000000007E-2</v>
      </c>
      <c r="AQ12" s="37">
        <v>0.62</v>
      </c>
      <c r="AR12" s="37">
        <v>0</v>
      </c>
      <c r="AS12" s="37">
        <v>1</v>
      </c>
      <c r="AT12" s="37">
        <v>-0.37</v>
      </c>
      <c r="AU12" s="37">
        <v>3.07</v>
      </c>
      <c r="AV12" s="37">
        <v>0</v>
      </c>
      <c r="AW12" s="37">
        <v>1</v>
      </c>
      <c r="AX12" s="37">
        <v>-0.04</v>
      </c>
      <c r="AY12" s="38">
        <v>0.9</v>
      </c>
      <c r="AZ12" s="37">
        <v>0</v>
      </c>
      <c r="BA12" s="39">
        <v>0</v>
      </c>
      <c r="BB12" s="37">
        <v>50</v>
      </c>
      <c r="BC12" s="37">
        <v>0</v>
      </c>
      <c r="BD12" s="37">
        <v>0</v>
      </c>
      <c r="BE12" s="37">
        <v>1</v>
      </c>
      <c r="BF12" s="37">
        <v>-0.04</v>
      </c>
      <c r="BG12" s="37">
        <v>0.26</v>
      </c>
      <c r="BH12" s="37">
        <v>0</v>
      </c>
      <c r="BI12" s="37">
        <v>0</v>
      </c>
      <c r="BJ12" s="37">
        <v>0.28000000000000003</v>
      </c>
      <c r="BK12" s="37">
        <v>0</v>
      </c>
      <c r="BL12" s="37">
        <v>0</v>
      </c>
      <c r="BM12" s="37">
        <v>0</v>
      </c>
      <c r="BN12" s="37">
        <v>0.87</v>
      </c>
      <c r="BO12" s="37">
        <v>0</v>
      </c>
      <c r="BP12" s="40">
        <v>0</v>
      </c>
    </row>
    <row r="13" spans="1:68" s="41" customFormat="1" x14ac:dyDescent="0.15">
      <c r="A13" s="42" t="s">
        <v>236</v>
      </c>
      <c r="B13" s="42" t="s">
        <v>88</v>
      </c>
      <c r="C13" s="36"/>
      <c r="D13" s="42" t="s">
        <v>233</v>
      </c>
      <c r="E13" s="36">
        <v>0</v>
      </c>
      <c r="F13" s="36">
        <v>53.1</v>
      </c>
      <c r="G13" s="36">
        <v>0</v>
      </c>
      <c r="H13" s="36">
        <v>0</v>
      </c>
      <c r="I13" s="37">
        <v>1</v>
      </c>
      <c r="J13" s="37">
        <v>-10.18</v>
      </c>
      <c r="K13" s="37">
        <v>21.61</v>
      </c>
      <c r="L13" s="37">
        <v>0</v>
      </c>
      <c r="M13" s="37">
        <v>1</v>
      </c>
      <c r="N13" s="37">
        <v>-0.85</v>
      </c>
      <c r="O13" s="37">
        <v>7.46</v>
      </c>
      <c r="P13" s="37">
        <v>0</v>
      </c>
      <c r="Q13" s="37">
        <v>0</v>
      </c>
      <c r="R13" s="37">
        <v>0.94399999999999995</v>
      </c>
      <c r="S13" s="38">
        <v>0</v>
      </c>
      <c r="T13" s="37">
        <v>0</v>
      </c>
      <c r="U13" s="39">
        <v>0</v>
      </c>
      <c r="V13" s="37">
        <v>20</v>
      </c>
      <c r="W13" s="37">
        <v>0</v>
      </c>
      <c r="X13" s="37">
        <v>0</v>
      </c>
      <c r="Y13" s="37">
        <v>1</v>
      </c>
      <c r="Z13" s="37">
        <v>-0.05</v>
      </c>
      <c r="AA13" s="37">
        <v>0.21</v>
      </c>
      <c r="AB13" s="37">
        <v>0</v>
      </c>
      <c r="AC13" s="37">
        <v>0</v>
      </c>
      <c r="AD13" s="37">
        <v>20</v>
      </c>
      <c r="AE13" s="37">
        <v>0</v>
      </c>
      <c r="AF13" s="37">
        <v>0</v>
      </c>
      <c r="AG13" s="37">
        <v>0</v>
      </c>
      <c r="AH13" s="37">
        <v>1E-4</v>
      </c>
      <c r="AI13" s="38">
        <v>0</v>
      </c>
      <c r="AJ13" s="37">
        <v>0</v>
      </c>
      <c r="AK13" s="39">
        <v>1</v>
      </c>
      <c r="AL13" s="37">
        <v>-0.28999999999999998</v>
      </c>
      <c r="AM13" s="37">
        <v>2.31</v>
      </c>
      <c r="AN13" s="37">
        <v>0</v>
      </c>
      <c r="AO13" s="37">
        <v>1</v>
      </c>
      <c r="AP13" s="37">
        <v>-7.0000000000000007E-2</v>
      </c>
      <c r="AQ13" s="37">
        <v>0.62</v>
      </c>
      <c r="AR13" s="37">
        <v>0</v>
      </c>
      <c r="AS13" s="37">
        <v>1</v>
      </c>
      <c r="AT13" s="37">
        <v>-0.38</v>
      </c>
      <c r="AU13" s="37">
        <v>3.02</v>
      </c>
      <c r="AV13" s="37">
        <v>0</v>
      </c>
      <c r="AW13" s="37">
        <v>1</v>
      </c>
      <c r="AX13" s="37">
        <v>-0.05</v>
      </c>
      <c r="AY13" s="38">
        <v>0.94</v>
      </c>
      <c r="AZ13" s="37">
        <v>0</v>
      </c>
      <c r="BA13" s="39">
        <v>0</v>
      </c>
      <c r="BB13" s="37">
        <v>50</v>
      </c>
      <c r="BC13" s="37">
        <v>0</v>
      </c>
      <c r="BD13" s="37">
        <v>0</v>
      </c>
      <c r="BE13" s="37">
        <v>1</v>
      </c>
      <c r="BF13" s="37">
        <v>-0.05</v>
      </c>
      <c r="BG13" s="37">
        <v>0.38</v>
      </c>
      <c r="BH13" s="37">
        <v>0</v>
      </c>
      <c r="BI13" s="37">
        <v>0</v>
      </c>
      <c r="BJ13" s="37">
        <v>0.28999999999999998</v>
      </c>
      <c r="BK13" s="37">
        <v>0</v>
      </c>
      <c r="BL13" s="37">
        <v>0</v>
      </c>
      <c r="BM13" s="37">
        <v>0</v>
      </c>
      <c r="BN13" s="37">
        <v>0.89</v>
      </c>
      <c r="BO13" s="37">
        <v>0</v>
      </c>
      <c r="BP13" s="40">
        <v>0</v>
      </c>
    </row>
    <row r="14" spans="1:68" s="35" customFormat="1" x14ac:dyDescent="0.15">
      <c r="A14" s="28" t="s">
        <v>237</v>
      </c>
      <c r="B14" s="28" t="s">
        <v>88</v>
      </c>
      <c r="C14" s="27" t="s">
        <v>225</v>
      </c>
      <c r="D14" s="28" t="s">
        <v>233</v>
      </c>
      <c r="E14" s="28">
        <v>0</v>
      </c>
      <c r="F14" s="28">
        <v>53.1</v>
      </c>
      <c r="G14" s="28">
        <v>0</v>
      </c>
      <c r="H14" s="28">
        <v>0</v>
      </c>
      <c r="I14" s="30">
        <v>0</v>
      </c>
      <c r="J14" s="30">
        <v>15</v>
      </c>
      <c r="K14" s="30">
        <v>0</v>
      </c>
      <c r="L14" s="30">
        <v>0</v>
      </c>
      <c r="M14" s="30">
        <v>0</v>
      </c>
      <c r="N14" s="30">
        <v>5</v>
      </c>
      <c r="O14" s="30">
        <v>0</v>
      </c>
      <c r="P14" s="30">
        <v>0</v>
      </c>
      <c r="Q14" s="30">
        <v>0</v>
      </c>
      <c r="R14" s="30">
        <v>0.96599999999999997</v>
      </c>
      <c r="S14" s="31">
        <v>0</v>
      </c>
      <c r="T14" s="30">
        <v>0</v>
      </c>
      <c r="U14" s="29">
        <v>0</v>
      </c>
      <c r="V14" s="30">
        <v>20</v>
      </c>
      <c r="W14" s="30">
        <v>0</v>
      </c>
      <c r="X14" s="30">
        <v>0</v>
      </c>
      <c r="Y14" s="30">
        <v>0</v>
      </c>
      <c r="Z14" s="30">
        <v>0.18</v>
      </c>
      <c r="AA14" s="30">
        <v>0</v>
      </c>
      <c r="AB14" s="30">
        <v>0</v>
      </c>
      <c r="AC14" s="30">
        <v>0</v>
      </c>
      <c r="AD14" s="30">
        <v>18.100000000000001</v>
      </c>
      <c r="AE14" s="30">
        <v>0</v>
      </c>
      <c r="AF14" s="30">
        <v>0</v>
      </c>
      <c r="AG14" s="30">
        <v>0</v>
      </c>
      <c r="AH14" s="30">
        <v>1E-4</v>
      </c>
      <c r="AI14" s="31">
        <v>0</v>
      </c>
      <c r="AJ14" s="30">
        <v>0</v>
      </c>
      <c r="AK14" s="29">
        <v>0</v>
      </c>
      <c r="AL14" s="30">
        <v>0.27</v>
      </c>
      <c r="AM14" s="30">
        <v>0</v>
      </c>
      <c r="AN14" s="30">
        <v>0</v>
      </c>
      <c r="AO14" s="30">
        <v>0</v>
      </c>
      <c r="AP14" s="30">
        <v>0.21</v>
      </c>
      <c r="AQ14" s="30">
        <v>0</v>
      </c>
      <c r="AR14" s="30">
        <v>0</v>
      </c>
      <c r="AS14" s="30">
        <v>0</v>
      </c>
      <c r="AT14" s="30">
        <v>1.06</v>
      </c>
      <c r="AU14" s="30">
        <v>0</v>
      </c>
      <c r="AV14" s="30">
        <v>0</v>
      </c>
      <c r="AW14" s="30">
        <v>0</v>
      </c>
      <c r="AX14" s="30">
        <v>0.48199999999999998</v>
      </c>
      <c r="AY14" s="31">
        <v>0</v>
      </c>
      <c r="AZ14" s="30">
        <v>0</v>
      </c>
      <c r="BA14" s="29">
        <v>0</v>
      </c>
      <c r="BB14" s="30">
        <v>49.4</v>
      </c>
      <c r="BC14" s="30">
        <v>0</v>
      </c>
      <c r="BD14" s="30">
        <v>0</v>
      </c>
      <c r="BE14" s="30">
        <v>0</v>
      </c>
      <c r="BF14" s="30">
        <v>0.09</v>
      </c>
      <c r="BG14" s="30">
        <v>0</v>
      </c>
      <c r="BH14" s="30">
        <v>0</v>
      </c>
      <c r="BI14" s="30">
        <v>0</v>
      </c>
      <c r="BJ14" s="30">
        <v>0.3</v>
      </c>
      <c r="BK14" s="30">
        <v>0</v>
      </c>
      <c r="BL14" s="30">
        <v>0</v>
      </c>
      <c r="BM14" s="30">
        <v>0</v>
      </c>
      <c r="BN14" s="30">
        <v>0.86</v>
      </c>
      <c r="BO14" s="30">
        <v>0</v>
      </c>
      <c r="BP14" s="34">
        <v>0</v>
      </c>
    </row>
    <row r="15" spans="1:68" s="35" customFormat="1" x14ac:dyDescent="0.15">
      <c r="A15" s="27" t="s">
        <v>239</v>
      </c>
      <c r="B15" s="28" t="s">
        <v>88</v>
      </c>
      <c r="C15" s="27" t="s">
        <v>238</v>
      </c>
      <c r="D15" s="28" t="s">
        <v>233</v>
      </c>
      <c r="E15" s="28">
        <v>0</v>
      </c>
      <c r="F15" s="28">
        <v>28.0377317266083</v>
      </c>
      <c r="G15" s="28">
        <v>0</v>
      </c>
      <c r="H15" s="28">
        <v>0</v>
      </c>
      <c r="I15" s="30">
        <v>1</v>
      </c>
      <c r="J15" s="30">
        <v>2.9999999999884501</v>
      </c>
      <c r="K15" s="30">
        <v>3.0000080975380299</v>
      </c>
      <c r="L15" s="30">
        <v>0</v>
      </c>
      <c r="M15" s="30">
        <v>1</v>
      </c>
      <c r="N15" s="30">
        <v>-0.83</v>
      </c>
      <c r="O15" s="30">
        <v>7.31</v>
      </c>
      <c r="P15" s="30">
        <v>0</v>
      </c>
      <c r="Q15" s="30">
        <v>0</v>
      </c>
      <c r="R15" s="30">
        <v>0.82491247877367502</v>
      </c>
      <c r="S15" s="31">
        <v>0</v>
      </c>
      <c r="T15" s="30">
        <v>0</v>
      </c>
      <c r="U15" s="29">
        <v>0</v>
      </c>
      <c r="V15" s="30">
        <v>20</v>
      </c>
      <c r="W15" s="30">
        <v>0</v>
      </c>
      <c r="X15" s="30">
        <v>0</v>
      </c>
      <c r="Y15" s="30">
        <v>1</v>
      </c>
      <c r="Z15" s="30">
        <v>-0.02</v>
      </c>
      <c r="AA15" s="30">
        <v>0.21</v>
      </c>
      <c r="AB15" s="30">
        <v>0</v>
      </c>
      <c r="AC15" s="30">
        <v>0</v>
      </c>
      <c r="AD15" s="30">
        <v>20</v>
      </c>
      <c r="AE15" s="30">
        <v>0</v>
      </c>
      <c r="AF15" s="30">
        <v>0</v>
      </c>
      <c r="AG15" s="30">
        <v>0</v>
      </c>
      <c r="AH15" s="30">
        <v>1E-4</v>
      </c>
      <c r="AI15" s="31">
        <v>0</v>
      </c>
      <c r="AJ15" s="30">
        <v>0</v>
      </c>
      <c r="AK15" s="29">
        <v>1</v>
      </c>
      <c r="AL15" s="30">
        <v>-0.48</v>
      </c>
      <c r="AM15" s="30">
        <v>3.33</v>
      </c>
      <c r="AN15" s="30">
        <v>0</v>
      </c>
      <c r="AO15" s="30">
        <v>1</v>
      </c>
      <c r="AP15" s="30">
        <v>-0.09</v>
      </c>
      <c r="AQ15" s="30">
        <v>0.72</v>
      </c>
      <c r="AR15" s="30">
        <v>0</v>
      </c>
      <c r="AS15" s="30">
        <v>1</v>
      </c>
      <c r="AT15" s="30">
        <v>-0.38</v>
      </c>
      <c r="AU15" s="30">
        <v>3.02</v>
      </c>
      <c r="AV15" s="30">
        <v>0</v>
      </c>
      <c r="AW15" s="30">
        <v>1</v>
      </c>
      <c r="AX15" s="30">
        <v>-0.06</v>
      </c>
      <c r="AY15" s="31">
        <v>0.95</v>
      </c>
      <c r="AZ15" s="30">
        <v>0</v>
      </c>
      <c r="BA15" s="29">
        <v>0</v>
      </c>
      <c r="BB15" s="30">
        <v>50</v>
      </c>
      <c r="BC15" s="30">
        <v>0</v>
      </c>
      <c r="BD15" s="30">
        <v>0</v>
      </c>
      <c r="BE15" s="30">
        <v>1</v>
      </c>
      <c r="BF15" s="30">
        <v>-0.06</v>
      </c>
      <c r="BG15" s="30">
        <v>0.4</v>
      </c>
      <c r="BH15" s="30">
        <v>0</v>
      </c>
      <c r="BI15" s="30">
        <v>0</v>
      </c>
      <c r="BJ15" s="30">
        <v>0.28999999999999998</v>
      </c>
      <c r="BK15" s="30">
        <v>0</v>
      </c>
      <c r="BL15" s="30">
        <v>0</v>
      </c>
      <c r="BM15" s="30">
        <v>0</v>
      </c>
      <c r="BN15" s="30">
        <v>0.88</v>
      </c>
      <c r="BO15" s="30">
        <v>0</v>
      </c>
      <c r="BP15" s="34">
        <v>0</v>
      </c>
    </row>
    <row r="16" spans="1:68" s="35" customFormat="1" x14ac:dyDescent="0.15">
      <c r="A16" s="27" t="s">
        <v>240</v>
      </c>
      <c r="B16" s="28" t="s">
        <v>88</v>
      </c>
      <c r="C16" s="27" t="s">
        <v>238</v>
      </c>
      <c r="D16" s="28" t="s">
        <v>233</v>
      </c>
      <c r="E16" s="28">
        <v>0</v>
      </c>
      <c r="F16" s="28">
        <v>28.0377317266083</v>
      </c>
      <c r="G16" s="28">
        <v>0</v>
      </c>
      <c r="H16" s="28">
        <v>0</v>
      </c>
      <c r="I16" s="30">
        <v>1</v>
      </c>
      <c r="J16" s="30">
        <v>2.9999999999884501</v>
      </c>
      <c r="K16" s="30">
        <v>3.0000080975380299</v>
      </c>
      <c r="L16" s="30">
        <v>0</v>
      </c>
      <c r="M16" s="30">
        <v>1</v>
      </c>
      <c r="N16" s="30">
        <v>0.49999999997374101</v>
      </c>
      <c r="O16" s="30">
        <v>14.399999847746599</v>
      </c>
      <c r="P16" s="30">
        <v>0</v>
      </c>
      <c r="Q16" s="30">
        <v>0</v>
      </c>
      <c r="R16" s="30">
        <v>0.98029933935520497</v>
      </c>
      <c r="S16" s="31">
        <v>0</v>
      </c>
      <c r="T16" s="30">
        <v>0</v>
      </c>
      <c r="U16" s="29">
        <v>0</v>
      </c>
      <c r="V16" s="30">
        <v>20</v>
      </c>
      <c r="W16" s="30">
        <v>0</v>
      </c>
      <c r="X16" s="30">
        <v>0</v>
      </c>
      <c r="Y16" s="30">
        <v>1</v>
      </c>
      <c r="Z16" s="30">
        <v>-0.02</v>
      </c>
      <c r="AA16" s="30">
        <v>0.21</v>
      </c>
      <c r="AB16" s="30">
        <v>0</v>
      </c>
      <c r="AC16" s="30">
        <v>0</v>
      </c>
      <c r="AD16" s="30">
        <v>20</v>
      </c>
      <c r="AE16" s="30">
        <v>0</v>
      </c>
      <c r="AF16" s="30">
        <v>0</v>
      </c>
      <c r="AG16" s="30">
        <v>0</v>
      </c>
      <c r="AH16" s="30">
        <v>1E-4</v>
      </c>
      <c r="AI16" s="31">
        <v>0</v>
      </c>
      <c r="AJ16" s="30">
        <v>0</v>
      </c>
      <c r="AK16" s="29">
        <v>1</v>
      </c>
      <c r="AL16" s="30">
        <v>-0.48</v>
      </c>
      <c r="AM16" s="30">
        <v>3.33</v>
      </c>
      <c r="AN16" s="30">
        <v>0</v>
      </c>
      <c r="AO16" s="30">
        <v>1</v>
      </c>
      <c r="AP16" s="30">
        <v>-0.09</v>
      </c>
      <c r="AQ16" s="30">
        <v>0.72</v>
      </c>
      <c r="AR16" s="30">
        <v>0</v>
      </c>
      <c r="AS16" s="30">
        <v>1</v>
      </c>
      <c r="AT16" s="30">
        <v>-0.38</v>
      </c>
      <c r="AU16" s="30">
        <v>3.02</v>
      </c>
      <c r="AV16" s="30">
        <v>0</v>
      </c>
      <c r="AW16" s="30">
        <v>1</v>
      </c>
      <c r="AX16" s="30">
        <v>-0.06</v>
      </c>
      <c r="AY16" s="31">
        <v>0.95</v>
      </c>
      <c r="AZ16" s="30">
        <v>0</v>
      </c>
      <c r="BA16" s="29">
        <v>0</v>
      </c>
      <c r="BB16" s="30">
        <v>50</v>
      </c>
      <c r="BC16" s="30">
        <v>0</v>
      </c>
      <c r="BD16" s="30">
        <v>0</v>
      </c>
      <c r="BE16" s="30">
        <v>1</v>
      </c>
      <c r="BF16" s="30">
        <v>-0.06</v>
      </c>
      <c r="BG16" s="30">
        <v>0.4</v>
      </c>
      <c r="BH16" s="30">
        <v>0</v>
      </c>
      <c r="BI16" s="30">
        <v>0</v>
      </c>
      <c r="BJ16" s="30">
        <v>0.28999999999999998</v>
      </c>
      <c r="BK16" s="30">
        <v>0</v>
      </c>
      <c r="BL16" s="30">
        <v>0</v>
      </c>
      <c r="BM16" s="30">
        <v>0</v>
      </c>
      <c r="BN16" s="30">
        <v>0.88</v>
      </c>
      <c r="BO16" s="30">
        <v>0</v>
      </c>
      <c r="BP16" s="34">
        <v>0</v>
      </c>
    </row>
    <row r="17" spans="1:68" s="35" customFormat="1" x14ac:dyDescent="0.15">
      <c r="A17" s="27" t="s">
        <v>241</v>
      </c>
      <c r="B17" s="28" t="s">
        <v>88</v>
      </c>
      <c r="C17" s="27" t="s">
        <v>242</v>
      </c>
      <c r="D17" s="28" t="s">
        <v>233</v>
      </c>
      <c r="E17" s="28">
        <v>0</v>
      </c>
      <c r="F17" s="28">
        <v>28.0377317266083</v>
      </c>
      <c r="G17" s="28">
        <v>0</v>
      </c>
      <c r="H17" s="28">
        <v>0</v>
      </c>
      <c r="I17" s="30">
        <v>1</v>
      </c>
      <c r="J17" s="30">
        <v>2.9999999999884501</v>
      </c>
      <c r="K17" s="30">
        <v>3.0000080975380299</v>
      </c>
      <c r="L17" s="30">
        <v>0</v>
      </c>
      <c r="M17" s="30">
        <v>1</v>
      </c>
      <c r="N17" s="30">
        <v>-0.83</v>
      </c>
      <c r="O17" s="30">
        <v>7.31</v>
      </c>
      <c r="P17" s="30">
        <v>0</v>
      </c>
      <c r="Q17" s="30">
        <v>0</v>
      </c>
      <c r="R17" s="30">
        <v>0.82491247877367502</v>
      </c>
      <c r="S17" s="31">
        <v>0</v>
      </c>
      <c r="T17" s="30">
        <v>0</v>
      </c>
      <c r="U17" s="29">
        <v>0</v>
      </c>
      <c r="V17" s="30">
        <v>8.2187302726447093</v>
      </c>
      <c r="W17" s="30">
        <v>0</v>
      </c>
      <c r="X17" s="30">
        <v>0</v>
      </c>
      <c r="Y17" s="30">
        <v>1</v>
      </c>
      <c r="Z17" s="30">
        <v>8.4261330675481305E-2</v>
      </c>
      <c r="AA17" s="30">
        <v>0.98148750239710303</v>
      </c>
      <c r="AB17" s="30">
        <v>0</v>
      </c>
      <c r="AC17" s="30">
        <v>0</v>
      </c>
      <c r="AD17" s="30">
        <v>20</v>
      </c>
      <c r="AE17" s="30">
        <v>0</v>
      </c>
      <c r="AF17" s="30">
        <v>0</v>
      </c>
      <c r="AG17" s="30">
        <v>0</v>
      </c>
      <c r="AH17" s="30">
        <v>2.1460168603028001E-5</v>
      </c>
      <c r="AI17" s="31">
        <v>0</v>
      </c>
      <c r="AJ17" s="30">
        <v>0</v>
      </c>
      <c r="AK17" s="29">
        <v>1</v>
      </c>
      <c r="AL17" s="30">
        <v>-0.48</v>
      </c>
      <c r="AM17" s="30">
        <v>3.33</v>
      </c>
      <c r="AN17" s="30">
        <v>0</v>
      </c>
      <c r="AO17" s="30">
        <v>1</v>
      </c>
      <c r="AP17" s="30">
        <v>-0.09</v>
      </c>
      <c r="AQ17" s="30">
        <v>0.72</v>
      </c>
      <c r="AR17" s="30">
        <v>0</v>
      </c>
      <c r="AS17" s="30">
        <v>1</v>
      </c>
      <c r="AT17" s="30">
        <v>-0.38</v>
      </c>
      <c r="AU17" s="30">
        <v>3.02</v>
      </c>
      <c r="AV17" s="30">
        <v>0</v>
      </c>
      <c r="AW17" s="30">
        <v>1</v>
      </c>
      <c r="AX17" s="30">
        <v>-0.06</v>
      </c>
      <c r="AY17" s="31">
        <v>0.95</v>
      </c>
      <c r="AZ17" s="30">
        <v>0</v>
      </c>
      <c r="BA17" s="29">
        <v>0</v>
      </c>
      <c r="BB17" s="30">
        <v>50</v>
      </c>
      <c r="BC17" s="30">
        <v>0</v>
      </c>
      <c r="BD17" s="30">
        <v>0</v>
      </c>
      <c r="BE17" s="30">
        <v>1</v>
      </c>
      <c r="BF17" s="30">
        <v>-0.06</v>
      </c>
      <c r="BG17" s="30">
        <v>0.4</v>
      </c>
      <c r="BH17" s="30">
        <v>0</v>
      </c>
      <c r="BI17" s="30">
        <v>0</v>
      </c>
      <c r="BJ17" s="30">
        <v>0.28999999999999998</v>
      </c>
      <c r="BK17" s="30">
        <v>0</v>
      </c>
      <c r="BL17" s="30">
        <v>0</v>
      </c>
      <c r="BM17" s="30">
        <v>0</v>
      </c>
      <c r="BN17" s="30">
        <v>0.88</v>
      </c>
      <c r="BO17" s="30">
        <v>0</v>
      </c>
      <c r="BP17" s="34">
        <v>0</v>
      </c>
    </row>
    <row r="18" spans="1:68" s="35" customFormat="1" x14ac:dyDescent="0.15">
      <c r="A18" s="27" t="s">
        <v>244</v>
      </c>
      <c r="B18" s="28" t="s">
        <v>88</v>
      </c>
      <c r="C18" s="27" t="s">
        <v>245</v>
      </c>
      <c r="D18" s="27" t="s">
        <v>243</v>
      </c>
      <c r="E18" s="29">
        <v>0</v>
      </c>
      <c r="F18" s="30">
        <v>30.000151965084701</v>
      </c>
      <c r="G18" s="30">
        <v>0</v>
      </c>
      <c r="H18" s="30">
        <v>0</v>
      </c>
      <c r="I18" s="30">
        <v>2</v>
      </c>
      <c r="J18" s="30">
        <v>15.8319886669663</v>
      </c>
      <c r="K18" s="30">
        <v>-4.6781988514875996</v>
      </c>
      <c r="L18" s="30">
        <v>-0.20129620954694399</v>
      </c>
      <c r="M18" s="30">
        <v>1</v>
      </c>
      <c r="N18" s="30">
        <v>-1.01</v>
      </c>
      <c r="O18" s="30">
        <v>10.51</v>
      </c>
      <c r="P18" s="30">
        <v>0</v>
      </c>
      <c r="Q18" s="30">
        <v>1</v>
      </c>
      <c r="R18" s="30">
        <v>-2.44360223556781E-2</v>
      </c>
      <c r="S18" s="31">
        <v>0.95711048177619595</v>
      </c>
      <c r="T18" s="30">
        <v>0</v>
      </c>
      <c r="U18" s="29">
        <v>0</v>
      </c>
      <c r="V18" s="30">
        <v>10</v>
      </c>
      <c r="W18" s="30">
        <v>0</v>
      </c>
      <c r="X18" s="30">
        <v>0</v>
      </c>
      <c r="Y18" s="30">
        <v>1</v>
      </c>
      <c r="Z18" s="30">
        <v>-0.04</v>
      </c>
      <c r="AA18" s="30">
        <v>0.47</v>
      </c>
      <c r="AB18" s="30">
        <v>0</v>
      </c>
      <c r="AC18" s="30">
        <v>1</v>
      </c>
      <c r="AD18" s="30">
        <v>-0.2</v>
      </c>
      <c r="AE18" s="30">
        <v>1.25</v>
      </c>
      <c r="AF18" s="30">
        <v>0</v>
      </c>
      <c r="AG18" s="30">
        <v>0</v>
      </c>
      <c r="AH18" s="30">
        <v>1E-4</v>
      </c>
      <c r="AI18" s="31">
        <v>0</v>
      </c>
      <c r="AJ18" s="30">
        <v>0</v>
      </c>
      <c r="AK18" s="29">
        <v>0</v>
      </c>
      <c r="AL18" s="30">
        <v>300</v>
      </c>
      <c r="AM18" s="32">
        <v>0</v>
      </c>
      <c r="AN18" s="32">
        <v>0</v>
      </c>
      <c r="AO18" s="30">
        <v>1</v>
      </c>
      <c r="AP18" s="30">
        <v>0.09</v>
      </c>
      <c r="AQ18" s="30">
        <v>0.57999999999999996</v>
      </c>
      <c r="AR18" s="30">
        <v>0</v>
      </c>
      <c r="AS18" s="30">
        <v>1</v>
      </c>
      <c r="AT18" s="30">
        <v>-0.26</v>
      </c>
      <c r="AU18" s="30">
        <v>2.77</v>
      </c>
      <c r="AV18" s="33">
        <v>0</v>
      </c>
      <c r="AW18" s="30">
        <v>1</v>
      </c>
      <c r="AX18" s="30">
        <v>-0.03</v>
      </c>
      <c r="AY18" s="31">
        <v>0.4</v>
      </c>
      <c r="AZ18" s="30">
        <v>0</v>
      </c>
      <c r="BA18" s="29">
        <v>0</v>
      </c>
      <c r="BB18" s="30">
        <v>200</v>
      </c>
      <c r="BC18" s="30">
        <v>0</v>
      </c>
      <c r="BD18" s="30">
        <v>0</v>
      </c>
      <c r="BE18" s="30">
        <v>1</v>
      </c>
      <c r="BF18" s="30">
        <v>-0.09</v>
      </c>
      <c r="BG18" s="30">
        <v>0.82</v>
      </c>
      <c r="BH18" s="30">
        <v>0</v>
      </c>
      <c r="BI18" s="30">
        <v>1</v>
      </c>
      <c r="BJ18" s="30">
        <v>-0.02</v>
      </c>
      <c r="BK18" s="30">
        <v>0.26</v>
      </c>
      <c r="BL18" s="30">
        <v>0</v>
      </c>
      <c r="BM18" s="30">
        <v>1</v>
      </c>
      <c r="BN18" s="30">
        <v>-0.12</v>
      </c>
      <c r="BO18" s="30">
        <v>0.83</v>
      </c>
      <c r="BP18" s="34">
        <v>0</v>
      </c>
    </row>
    <row r="19" spans="1:68" s="35" customFormat="1" x14ac:dyDescent="0.15">
      <c r="A19" s="27" t="s">
        <v>246</v>
      </c>
      <c r="B19" s="28" t="s">
        <v>88</v>
      </c>
      <c r="C19" s="27" t="s">
        <v>247</v>
      </c>
      <c r="D19" s="27" t="s">
        <v>243</v>
      </c>
      <c r="E19" s="29">
        <v>0</v>
      </c>
      <c r="F19" s="30">
        <v>30.000151965084701</v>
      </c>
      <c r="G19" s="30">
        <v>0</v>
      </c>
      <c r="H19" s="30">
        <v>0</v>
      </c>
      <c r="I19" s="30">
        <v>2</v>
      </c>
      <c r="J19" s="30">
        <v>15.8319886669663</v>
      </c>
      <c r="K19" s="30">
        <v>-4.6781988514875996</v>
      </c>
      <c r="L19" s="30">
        <v>-0.20129620954694399</v>
      </c>
      <c r="M19" s="30">
        <v>1</v>
      </c>
      <c r="N19" s="30">
        <v>-1.01</v>
      </c>
      <c r="O19" s="30">
        <v>10.51</v>
      </c>
      <c r="P19" s="30">
        <v>0</v>
      </c>
      <c r="Q19" s="30">
        <v>1</v>
      </c>
      <c r="R19" s="30">
        <v>-2.44360223556781E-2</v>
      </c>
      <c r="S19" s="31">
        <v>0.95711048177619595</v>
      </c>
      <c r="T19" s="30">
        <v>0</v>
      </c>
      <c r="U19" s="29">
        <v>0</v>
      </c>
      <c r="V19" s="30">
        <v>5.0000074672416801</v>
      </c>
      <c r="W19" s="30">
        <v>0</v>
      </c>
      <c r="X19" s="30">
        <v>0</v>
      </c>
      <c r="Y19" s="30">
        <v>1</v>
      </c>
      <c r="Z19" s="30">
        <v>-9.9999999998328204E-2</v>
      </c>
      <c r="AA19" s="30">
        <v>0.30171896372974299</v>
      </c>
      <c r="AB19" s="30">
        <v>0</v>
      </c>
      <c r="AC19" s="30">
        <v>1</v>
      </c>
      <c r="AD19" s="30">
        <v>-0.2</v>
      </c>
      <c r="AE19" s="30">
        <v>1.25</v>
      </c>
      <c r="AF19" s="30">
        <v>0</v>
      </c>
      <c r="AG19" s="30">
        <v>0</v>
      </c>
      <c r="AH19" s="30">
        <v>0.85271076251907896</v>
      </c>
      <c r="AI19" s="31">
        <v>0</v>
      </c>
      <c r="AJ19" s="30">
        <v>0</v>
      </c>
      <c r="AK19" s="29">
        <v>0</v>
      </c>
      <c r="AL19" s="30">
        <v>300</v>
      </c>
      <c r="AM19" s="32">
        <v>0</v>
      </c>
      <c r="AN19" s="32">
        <v>0</v>
      </c>
      <c r="AO19" s="30">
        <v>1</v>
      </c>
      <c r="AP19" s="30">
        <v>0.09</v>
      </c>
      <c r="AQ19" s="30">
        <v>0.57999999999999996</v>
      </c>
      <c r="AR19" s="30">
        <v>0</v>
      </c>
      <c r="AS19" s="30">
        <v>1</v>
      </c>
      <c r="AT19" s="30">
        <v>-0.26</v>
      </c>
      <c r="AU19" s="30">
        <v>2.77</v>
      </c>
      <c r="AV19" s="33">
        <v>0</v>
      </c>
      <c r="AW19" s="30">
        <v>1</v>
      </c>
      <c r="AX19" s="30">
        <v>-0.03</v>
      </c>
      <c r="AY19" s="31">
        <v>0.4</v>
      </c>
      <c r="AZ19" s="30">
        <v>0</v>
      </c>
      <c r="BA19" s="29">
        <v>0</v>
      </c>
      <c r="BB19" s="30">
        <v>200</v>
      </c>
      <c r="BC19" s="30">
        <v>0</v>
      </c>
      <c r="BD19" s="30">
        <v>0</v>
      </c>
      <c r="BE19" s="30">
        <v>1</v>
      </c>
      <c r="BF19" s="30">
        <v>-0.09</v>
      </c>
      <c r="BG19" s="30">
        <v>0.82</v>
      </c>
      <c r="BH19" s="30">
        <v>0</v>
      </c>
      <c r="BI19" s="30">
        <v>1</v>
      </c>
      <c r="BJ19" s="30">
        <v>-0.02</v>
      </c>
      <c r="BK19" s="30">
        <v>0.26</v>
      </c>
      <c r="BL19" s="30">
        <v>0</v>
      </c>
      <c r="BM19" s="30">
        <v>1</v>
      </c>
      <c r="BN19" s="30">
        <v>-0.12</v>
      </c>
      <c r="BO19" s="30">
        <v>0.83</v>
      </c>
      <c r="BP19" s="34">
        <v>0</v>
      </c>
    </row>
    <row r="20" spans="1:68" s="35" customFormat="1" x14ac:dyDescent="0.15">
      <c r="A20" s="28" t="s">
        <v>248</v>
      </c>
      <c r="B20" s="28" t="s">
        <v>249</v>
      </c>
      <c r="C20" s="28" t="s">
        <v>250</v>
      </c>
      <c r="D20" s="28" t="s">
        <v>243</v>
      </c>
      <c r="E20" s="28">
        <v>0</v>
      </c>
      <c r="F20" s="28">
        <v>30.000151965084701</v>
      </c>
      <c r="G20" s="28">
        <v>0</v>
      </c>
      <c r="H20" s="28">
        <v>0</v>
      </c>
      <c r="I20" s="30">
        <v>2</v>
      </c>
      <c r="J20" s="30">
        <v>15.8319886669663</v>
      </c>
      <c r="K20" s="30">
        <v>-4.6781988514875996</v>
      </c>
      <c r="L20" s="30">
        <v>-0.20129620954694399</v>
      </c>
      <c r="M20" s="30">
        <v>1</v>
      </c>
      <c r="N20" s="30">
        <v>-9.8506401981559258E-2</v>
      </c>
      <c r="O20" s="30">
        <v>14.387144571660031</v>
      </c>
      <c r="P20" s="30">
        <v>0</v>
      </c>
      <c r="Q20" s="30">
        <v>1</v>
      </c>
      <c r="R20" s="30">
        <v>-3.2605537427855132E-13</v>
      </c>
      <c r="S20" s="31">
        <v>0.90532518805013207</v>
      </c>
      <c r="T20" s="30">
        <v>0</v>
      </c>
      <c r="U20" s="29">
        <v>0</v>
      </c>
      <c r="V20" s="30">
        <v>5.0000074672416801</v>
      </c>
      <c r="W20" s="30">
        <v>0</v>
      </c>
      <c r="X20" s="30">
        <v>0</v>
      </c>
      <c r="Y20" s="30">
        <v>1</v>
      </c>
      <c r="Z20" s="30">
        <v>-9.9999999998328204E-2</v>
      </c>
      <c r="AA20" s="30">
        <v>0.30171896372974299</v>
      </c>
      <c r="AB20" s="30">
        <v>0</v>
      </c>
      <c r="AC20" s="30">
        <v>1</v>
      </c>
      <c r="AD20" s="30">
        <v>-0.2</v>
      </c>
      <c r="AE20" s="30">
        <v>1.25</v>
      </c>
      <c r="AF20" s="30">
        <v>0</v>
      </c>
      <c r="AG20" s="30">
        <v>0</v>
      </c>
      <c r="AH20" s="30">
        <v>0.85271076251907896</v>
      </c>
      <c r="AI20" s="31">
        <v>0</v>
      </c>
      <c r="AJ20" s="30">
        <v>0</v>
      </c>
      <c r="AK20" s="29">
        <v>0</v>
      </c>
      <c r="AL20" s="30">
        <v>300</v>
      </c>
      <c r="AM20" s="32">
        <v>0</v>
      </c>
      <c r="AN20" s="32">
        <v>0</v>
      </c>
      <c r="AO20" s="30">
        <v>1</v>
      </c>
      <c r="AP20" s="30">
        <v>0.09</v>
      </c>
      <c r="AQ20" s="30">
        <v>0.57999999999999996</v>
      </c>
      <c r="AR20" s="30">
        <v>0</v>
      </c>
      <c r="AS20" s="30">
        <v>1</v>
      </c>
      <c r="AT20" s="30">
        <v>-0.26</v>
      </c>
      <c r="AU20" s="30">
        <v>2.77</v>
      </c>
      <c r="AV20" s="30">
        <v>0</v>
      </c>
      <c r="AW20" s="30">
        <v>1</v>
      </c>
      <c r="AX20" s="30">
        <v>-0.03</v>
      </c>
      <c r="AY20" s="31">
        <v>0.4</v>
      </c>
      <c r="AZ20" s="30">
        <v>0</v>
      </c>
      <c r="BA20" s="29">
        <v>0</v>
      </c>
      <c r="BB20" s="30">
        <v>200</v>
      </c>
      <c r="BC20" s="30">
        <v>0</v>
      </c>
      <c r="BD20" s="30">
        <v>0</v>
      </c>
      <c r="BE20" s="30">
        <v>1</v>
      </c>
      <c r="BF20" s="30">
        <v>-0.09</v>
      </c>
      <c r="BG20" s="30">
        <v>0.82</v>
      </c>
      <c r="BH20" s="30">
        <v>0</v>
      </c>
      <c r="BI20" s="30">
        <v>1</v>
      </c>
      <c r="BJ20" s="30">
        <v>-0.02</v>
      </c>
      <c r="BK20" s="30">
        <v>0.26</v>
      </c>
      <c r="BL20" s="30">
        <v>0</v>
      </c>
      <c r="BM20" s="30">
        <v>1</v>
      </c>
      <c r="BN20" s="30">
        <v>-0.12</v>
      </c>
      <c r="BO20" s="30">
        <v>0.83</v>
      </c>
      <c r="BP20" s="34">
        <v>0</v>
      </c>
    </row>
    <row r="21" spans="1:68" s="35" customFormat="1" x14ac:dyDescent="0.15">
      <c r="A21" s="28" t="s">
        <v>251</v>
      </c>
      <c r="B21" s="28" t="s">
        <v>249</v>
      </c>
      <c r="C21" s="28"/>
      <c r="D21" s="28" t="s">
        <v>243</v>
      </c>
      <c r="E21" s="28">
        <v>0</v>
      </c>
      <c r="F21" s="28">
        <v>30.000151965084701</v>
      </c>
      <c r="G21" s="28">
        <v>0</v>
      </c>
      <c r="H21" s="28">
        <v>0</v>
      </c>
      <c r="I21" s="30">
        <v>2</v>
      </c>
      <c r="J21" s="30">
        <v>15.8319886669663</v>
      </c>
      <c r="K21" s="30">
        <v>-4.6781988514875996</v>
      </c>
      <c r="L21" s="30">
        <v>-0.20129620954694399</v>
      </c>
      <c r="M21" s="30">
        <v>1</v>
      </c>
      <c r="N21" s="30">
        <v>-1.01</v>
      </c>
      <c r="O21" s="30">
        <v>10.51</v>
      </c>
      <c r="P21" s="30">
        <v>0</v>
      </c>
      <c r="Q21" s="30">
        <v>1</v>
      </c>
      <c r="R21" s="30">
        <v>-2.44360223556781E-2</v>
      </c>
      <c r="S21" s="31">
        <v>0.95711048177619595</v>
      </c>
      <c r="T21" s="30">
        <v>0</v>
      </c>
      <c r="U21" s="29">
        <v>0</v>
      </c>
      <c r="V21" s="30">
        <v>5.0000000003431104</v>
      </c>
      <c r="W21" s="30">
        <v>0</v>
      </c>
      <c r="X21" s="30">
        <v>0</v>
      </c>
      <c r="Y21" s="30">
        <v>1</v>
      </c>
      <c r="Z21" s="30">
        <v>9.9999999999977801E-2</v>
      </c>
      <c r="AA21" s="30">
        <v>0.99999999999981615</v>
      </c>
      <c r="AB21" s="30">
        <v>0</v>
      </c>
      <c r="AC21" s="30">
        <v>1</v>
      </c>
      <c r="AD21" s="30">
        <v>-0.2</v>
      </c>
      <c r="AE21" s="30">
        <v>1.25</v>
      </c>
      <c r="AF21" s="30">
        <v>0</v>
      </c>
      <c r="AG21" s="30">
        <v>0</v>
      </c>
      <c r="AH21" s="30">
        <v>2.2205788041285662E-14</v>
      </c>
      <c r="AI21" s="31">
        <v>0</v>
      </c>
      <c r="AJ21" s="30">
        <v>0</v>
      </c>
      <c r="AK21" s="29">
        <v>0</v>
      </c>
      <c r="AL21" s="30">
        <v>300</v>
      </c>
      <c r="AM21" s="32">
        <v>0</v>
      </c>
      <c r="AN21" s="32">
        <v>0</v>
      </c>
      <c r="AO21" s="30">
        <v>1</v>
      </c>
      <c r="AP21" s="30">
        <v>0.09</v>
      </c>
      <c r="AQ21" s="30">
        <v>0.57999999999999996</v>
      </c>
      <c r="AR21" s="30">
        <v>0</v>
      </c>
      <c r="AS21" s="30">
        <v>1</v>
      </c>
      <c r="AT21" s="30">
        <v>-0.26</v>
      </c>
      <c r="AU21" s="30">
        <v>2.77</v>
      </c>
      <c r="AV21" s="30">
        <v>0</v>
      </c>
      <c r="AW21" s="30">
        <v>1</v>
      </c>
      <c r="AX21" s="30">
        <v>-0.03</v>
      </c>
      <c r="AY21" s="31">
        <v>0.4</v>
      </c>
      <c r="AZ21" s="30">
        <v>0</v>
      </c>
      <c r="BA21" s="29">
        <v>0</v>
      </c>
      <c r="BB21" s="30">
        <v>200</v>
      </c>
      <c r="BC21" s="30">
        <v>0</v>
      </c>
      <c r="BD21" s="30">
        <v>0</v>
      </c>
      <c r="BE21" s="30">
        <v>1</v>
      </c>
      <c r="BF21" s="30">
        <v>-0.09</v>
      </c>
      <c r="BG21" s="30">
        <v>0.82</v>
      </c>
      <c r="BH21" s="30">
        <v>0</v>
      </c>
      <c r="BI21" s="30">
        <v>1</v>
      </c>
      <c r="BJ21" s="30">
        <v>-0.02</v>
      </c>
      <c r="BK21" s="30">
        <v>0.26</v>
      </c>
      <c r="BL21" s="30">
        <v>0</v>
      </c>
      <c r="BM21" s="30">
        <v>1</v>
      </c>
      <c r="BN21" s="30">
        <v>-0.12</v>
      </c>
      <c r="BO21" s="30">
        <v>0.83</v>
      </c>
      <c r="BP21" s="34">
        <v>0</v>
      </c>
    </row>
    <row r="22" spans="1:68" s="35" customFormat="1" x14ac:dyDescent="0.15">
      <c r="A22" s="28" t="s">
        <v>252</v>
      </c>
      <c r="B22" s="28"/>
      <c r="C22" s="28"/>
      <c r="D22" s="28" t="s">
        <v>243</v>
      </c>
      <c r="E22" s="28">
        <v>0</v>
      </c>
      <c r="F22" s="28">
        <v>122.33819146867501</v>
      </c>
      <c r="G22" s="28">
        <v>0</v>
      </c>
      <c r="H22" s="28">
        <v>0</v>
      </c>
      <c r="I22" s="30">
        <v>2</v>
      </c>
      <c r="J22" s="30">
        <v>13.0139591720548</v>
      </c>
      <c r="K22" s="30">
        <v>-6.9518430603733297</v>
      </c>
      <c r="L22" s="30">
        <v>-0.16100616691115599</v>
      </c>
      <c r="M22" s="30">
        <v>1</v>
      </c>
      <c r="N22" s="30">
        <v>-0.95219788340695732</v>
      </c>
      <c r="O22" s="30">
        <v>6.8988271841054036</v>
      </c>
      <c r="P22" s="30">
        <v>0</v>
      </c>
      <c r="Q22" s="30">
        <v>1</v>
      </c>
      <c r="R22" s="30">
        <v>-2.3373116430240793E-14</v>
      </c>
      <c r="S22" s="31">
        <v>0.97537292362472094</v>
      </c>
      <c r="T22" s="30">
        <v>0</v>
      </c>
      <c r="U22" s="29">
        <v>0</v>
      </c>
      <c r="V22" s="30">
        <v>10</v>
      </c>
      <c r="W22" s="30">
        <v>0</v>
      </c>
      <c r="X22" s="30">
        <v>0</v>
      </c>
      <c r="Y22" s="30">
        <v>1</v>
      </c>
      <c r="Z22" s="30">
        <v>-0.04</v>
      </c>
      <c r="AA22" s="30">
        <v>0.38</v>
      </c>
      <c r="AB22" s="30">
        <v>0</v>
      </c>
      <c r="AC22" s="30">
        <v>1</v>
      </c>
      <c r="AD22" s="30">
        <v>-0.11</v>
      </c>
      <c r="AE22" s="30">
        <v>0.97</v>
      </c>
      <c r="AF22" s="30">
        <v>0</v>
      </c>
      <c r="AG22" s="30">
        <v>0</v>
      </c>
      <c r="AH22" s="30">
        <v>1E-4</v>
      </c>
      <c r="AI22" s="31">
        <v>0</v>
      </c>
      <c r="AJ22" s="30">
        <v>0</v>
      </c>
      <c r="AK22" s="29">
        <v>0</v>
      </c>
      <c r="AL22" s="30">
        <v>300</v>
      </c>
      <c r="AM22" s="32">
        <v>0</v>
      </c>
      <c r="AN22" s="32">
        <v>0</v>
      </c>
      <c r="AO22" s="30">
        <v>1</v>
      </c>
      <c r="AP22" s="30">
        <v>7.0000000000000007E-2</v>
      </c>
      <c r="AQ22" s="30">
        <v>0.6</v>
      </c>
      <c r="AR22" s="30">
        <v>0</v>
      </c>
      <c r="AS22" s="30">
        <v>1</v>
      </c>
      <c r="AT22" s="30">
        <v>-0.32</v>
      </c>
      <c r="AU22" s="30">
        <v>2.56</v>
      </c>
      <c r="AV22" s="30">
        <v>0</v>
      </c>
      <c r="AW22" s="30">
        <v>1</v>
      </c>
      <c r="AX22" s="30">
        <v>-0.03</v>
      </c>
      <c r="AY22" s="31">
        <v>0.74</v>
      </c>
      <c r="AZ22" s="30">
        <v>0</v>
      </c>
      <c r="BA22" s="29">
        <v>0</v>
      </c>
      <c r="BB22" s="30">
        <v>200</v>
      </c>
      <c r="BC22" s="30">
        <v>0</v>
      </c>
      <c r="BD22" s="30">
        <v>0</v>
      </c>
      <c r="BE22" s="30">
        <v>1</v>
      </c>
      <c r="BF22" s="30">
        <v>-0.08</v>
      </c>
      <c r="BG22" s="30">
        <v>0.65</v>
      </c>
      <c r="BH22" s="30">
        <v>0</v>
      </c>
      <c r="BI22" s="30">
        <v>1</v>
      </c>
      <c r="BJ22" s="30">
        <v>-3.0000000000000001E-3</v>
      </c>
      <c r="BK22" s="30">
        <v>0.2</v>
      </c>
      <c r="BL22" s="30">
        <v>0</v>
      </c>
      <c r="BM22" s="30">
        <v>1</v>
      </c>
      <c r="BN22" s="30">
        <v>-0.16</v>
      </c>
      <c r="BO22" s="30">
        <v>1.01</v>
      </c>
      <c r="BP22" s="34">
        <v>0</v>
      </c>
    </row>
    <row r="23" spans="1:68" s="35" customFormat="1" x14ac:dyDescent="0.15">
      <c r="A23" s="27" t="s">
        <v>253</v>
      </c>
      <c r="B23" s="27" t="s">
        <v>249</v>
      </c>
      <c r="C23" s="28"/>
      <c r="D23" s="27" t="s">
        <v>243</v>
      </c>
      <c r="E23" s="29">
        <v>0</v>
      </c>
      <c r="F23" s="30">
        <v>33.927432258725801</v>
      </c>
      <c r="G23" s="30">
        <v>0</v>
      </c>
      <c r="H23" s="30">
        <v>0</v>
      </c>
      <c r="I23" s="30">
        <v>2</v>
      </c>
      <c r="J23" s="30">
        <v>15.620845045642101</v>
      </c>
      <c r="K23" s="30">
        <v>-8.5091894875659797</v>
      </c>
      <c r="L23" s="30">
        <v>-0.16100000000002401</v>
      </c>
      <c r="M23" s="30">
        <v>1</v>
      </c>
      <c r="N23" s="30">
        <v>-0.46600000000000003</v>
      </c>
      <c r="O23" s="30">
        <v>4.4000000000000004</v>
      </c>
      <c r="P23" s="30">
        <v>0</v>
      </c>
      <c r="Q23" s="30">
        <v>1</v>
      </c>
      <c r="R23" s="30">
        <v>-5.6090812506759097E-2</v>
      </c>
      <c r="S23" s="31">
        <v>0.984361508331557</v>
      </c>
      <c r="T23" s="30">
        <v>0</v>
      </c>
      <c r="U23" s="29">
        <v>0</v>
      </c>
      <c r="V23" s="30">
        <v>10</v>
      </c>
      <c r="W23" s="30">
        <v>0</v>
      </c>
      <c r="X23" s="30">
        <v>0</v>
      </c>
      <c r="Y23" s="30">
        <v>1</v>
      </c>
      <c r="Z23" s="30">
        <v>-7.0999999999999994E-2</v>
      </c>
      <c r="AA23" s="30">
        <v>0.629</v>
      </c>
      <c r="AB23" s="30">
        <v>0</v>
      </c>
      <c r="AC23" s="30">
        <v>1</v>
      </c>
      <c r="AD23" s="30">
        <v>-4.4999999999999998E-2</v>
      </c>
      <c r="AE23" s="30">
        <v>0.28399999999999997</v>
      </c>
      <c r="AF23" s="30">
        <v>0</v>
      </c>
      <c r="AG23" s="30">
        <v>1</v>
      </c>
      <c r="AH23" s="30">
        <v>0.16800000000000001</v>
      </c>
      <c r="AI23" s="31">
        <v>5.0000000000000001E-3</v>
      </c>
      <c r="AJ23" s="30">
        <v>0</v>
      </c>
      <c r="AK23" s="29">
        <v>0</v>
      </c>
      <c r="AL23" s="30">
        <v>15</v>
      </c>
      <c r="AM23" s="32">
        <v>0</v>
      </c>
      <c r="AN23" s="32">
        <v>0</v>
      </c>
      <c r="AO23" s="30">
        <v>1</v>
      </c>
      <c r="AP23" s="30">
        <v>0</v>
      </c>
      <c r="AQ23" s="30">
        <v>0.26200000000000001</v>
      </c>
      <c r="AR23" s="30">
        <v>0</v>
      </c>
      <c r="AS23" s="30">
        <v>1</v>
      </c>
      <c r="AT23" s="30">
        <v>0</v>
      </c>
      <c r="AU23" s="30">
        <v>4.3999999999999997E-2</v>
      </c>
      <c r="AV23" s="33">
        <v>0</v>
      </c>
      <c r="AW23" s="30">
        <v>1</v>
      </c>
      <c r="AX23" s="30">
        <v>-8.2000000000000003E-2</v>
      </c>
      <c r="AY23" s="31">
        <v>0.67600000000000005</v>
      </c>
      <c r="AZ23" s="30">
        <v>0</v>
      </c>
      <c r="BA23" s="29">
        <v>0</v>
      </c>
      <c r="BB23" s="30">
        <v>900</v>
      </c>
      <c r="BC23" s="30">
        <v>0</v>
      </c>
      <c r="BD23" s="30">
        <v>0</v>
      </c>
      <c r="BE23" s="30">
        <v>1</v>
      </c>
      <c r="BF23" s="30">
        <v>0</v>
      </c>
      <c r="BG23" s="30">
        <v>0.20699999999999999</v>
      </c>
      <c r="BH23" s="30">
        <v>0</v>
      </c>
      <c r="BI23" s="30">
        <v>1</v>
      </c>
      <c r="BJ23" s="30">
        <v>0</v>
      </c>
      <c r="BK23" s="30">
        <v>3.0000000000000001E-3</v>
      </c>
      <c r="BL23" s="30">
        <v>0</v>
      </c>
      <c r="BM23" s="30">
        <v>1</v>
      </c>
      <c r="BN23" s="30">
        <v>0</v>
      </c>
      <c r="BO23" s="30">
        <v>0.7</v>
      </c>
      <c r="BP23" s="34">
        <v>0</v>
      </c>
    </row>
    <row r="24" spans="1:68" s="35" customFormat="1" x14ac:dyDescent="0.15">
      <c r="A24" s="28" t="s">
        <v>254</v>
      </c>
      <c r="B24" s="28" t="s">
        <v>249</v>
      </c>
      <c r="C24" s="28"/>
      <c r="D24" s="28" t="s">
        <v>243</v>
      </c>
      <c r="E24" s="28">
        <v>0</v>
      </c>
      <c r="F24" s="28">
        <v>33.927432258725801</v>
      </c>
      <c r="G24" s="28">
        <v>0</v>
      </c>
      <c r="H24" s="28">
        <v>0</v>
      </c>
      <c r="I24" s="30">
        <v>2</v>
      </c>
      <c r="J24" s="30">
        <v>15.620845045642101</v>
      </c>
      <c r="K24" s="30">
        <v>-8.5091894875659797</v>
      </c>
      <c r="L24" s="30">
        <v>-0.16100000000002401</v>
      </c>
      <c r="M24" s="30">
        <v>1</v>
      </c>
      <c r="N24" s="30">
        <v>-1.8822137470628506</v>
      </c>
      <c r="O24" s="30">
        <v>13.727045186807281</v>
      </c>
      <c r="P24" s="30">
        <v>0</v>
      </c>
      <c r="Q24" s="30">
        <v>1</v>
      </c>
      <c r="R24" s="30">
        <v>-1.7698697004142532E-8</v>
      </c>
      <c r="S24" s="31">
        <v>0.95111201631689624</v>
      </c>
      <c r="T24" s="30">
        <v>0</v>
      </c>
      <c r="U24" s="29">
        <v>0</v>
      </c>
      <c r="V24" s="30">
        <v>10</v>
      </c>
      <c r="W24" s="30">
        <v>0</v>
      </c>
      <c r="X24" s="30">
        <v>0</v>
      </c>
      <c r="Y24" s="30">
        <v>1</v>
      </c>
      <c r="Z24" s="30">
        <v>-7.0999999999999994E-2</v>
      </c>
      <c r="AA24" s="30">
        <v>0.629</v>
      </c>
      <c r="AB24" s="30">
        <v>0</v>
      </c>
      <c r="AC24" s="30">
        <v>1</v>
      </c>
      <c r="AD24" s="30">
        <v>-4.4999999999999998E-2</v>
      </c>
      <c r="AE24" s="30">
        <v>0.28399999999999997</v>
      </c>
      <c r="AF24" s="30">
        <v>0</v>
      </c>
      <c r="AG24" s="30">
        <v>1</v>
      </c>
      <c r="AH24" s="30">
        <v>0.16800000000000001</v>
      </c>
      <c r="AI24" s="31">
        <v>5.0000000000000001E-3</v>
      </c>
      <c r="AJ24" s="30">
        <v>0</v>
      </c>
      <c r="AK24" s="29">
        <v>0</v>
      </c>
      <c r="AL24" s="30">
        <v>15</v>
      </c>
      <c r="AM24" s="30">
        <v>0</v>
      </c>
      <c r="AN24" s="30">
        <v>0</v>
      </c>
      <c r="AO24" s="30">
        <v>1</v>
      </c>
      <c r="AP24" s="30">
        <v>0</v>
      </c>
      <c r="AQ24" s="30">
        <v>0.26200000000000001</v>
      </c>
      <c r="AR24" s="30">
        <v>0</v>
      </c>
      <c r="AS24" s="30">
        <v>1</v>
      </c>
      <c r="AT24" s="30">
        <v>0</v>
      </c>
      <c r="AU24" s="30">
        <v>4.3999999999999997E-2</v>
      </c>
      <c r="AV24" s="30">
        <v>0</v>
      </c>
      <c r="AW24" s="30">
        <v>1</v>
      </c>
      <c r="AX24" s="30">
        <v>-8.2000000000000003E-2</v>
      </c>
      <c r="AY24" s="31">
        <v>0.67600000000000005</v>
      </c>
      <c r="AZ24" s="30">
        <v>0</v>
      </c>
      <c r="BA24" s="29">
        <v>0</v>
      </c>
      <c r="BB24" s="30">
        <v>900</v>
      </c>
      <c r="BC24" s="30">
        <v>0</v>
      </c>
      <c r="BD24" s="30">
        <v>0</v>
      </c>
      <c r="BE24" s="30">
        <v>1</v>
      </c>
      <c r="BF24" s="30">
        <v>0</v>
      </c>
      <c r="BG24" s="30">
        <v>0.20699999999999999</v>
      </c>
      <c r="BH24" s="30">
        <v>0</v>
      </c>
      <c r="BI24" s="30">
        <v>1</v>
      </c>
      <c r="BJ24" s="30">
        <v>0</v>
      </c>
      <c r="BK24" s="30">
        <v>3.0000000000000001E-3</v>
      </c>
      <c r="BL24" s="30">
        <v>0</v>
      </c>
      <c r="BM24" s="30">
        <v>1</v>
      </c>
      <c r="BN24" s="30">
        <v>0</v>
      </c>
      <c r="BO24" s="30">
        <v>0.7</v>
      </c>
      <c r="BP24" s="34">
        <v>0</v>
      </c>
    </row>
    <row r="25" spans="1:68" s="35" customFormat="1" x14ac:dyDescent="0.15">
      <c r="A25" s="28" t="s">
        <v>255</v>
      </c>
      <c r="B25" s="28" t="s">
        <v>249</v>
      </c>
      <c r="C25" s="28"/>
      <c r="D25" s="28" t="s">
        <v>243</v>
      </c>
      <c r="E25" s="28">
        <v>0</v>
      </c>
      <c r="F25" s="28">
        <v>33.927432258725801</v>
      </c>
      <c r="G25" s="28">
        <v>0</v>
      </c>
      <c r="H25" s="28">
        <v>0</v>
      </c>
      <c r="I25" s="30">
        <v>2</v>
      </c>
      <c r="J25" s="30">
        <v>15.620845045642101</v>
      </c>
      <c r="K25" s="30">
        <v>-8.5091894875659797</v>
      </c>
      <c r="L25" s="30">
        <v>-0.16100000000002401</v>
      </c>
      <c r="M25" s="30">
        <v>1</v>
      </c>
      <c r="N25" s="30">
        <v>-1.8853978680746215</v>
      </c>
      <c r="O25" s="30">
        <v>13.726556098198934</v>
      </c>
      <c r="P25" s="30">
        <v>0</v>
      </c>
      <c r="Q25" s="30">
        <v>1</v>
      </c>
      <c r="R25" s="30">
        <v>-1.7683188710893723E-8</v>
      </c>
      <c r="S25" s="31">
        <v>0.95062760584890571</v>
      </c>
      <c r="T25" s="30">
        <v>0</v>
      </c>
      <c r="U25" s="29">
        <v>0</v>
      </c>
      <c r="V25" s="30">
        <v>10</v>
      </c>
      <c r="W25" s="30">
        <v>0</v>
      </c>
      <c r="X25" s="30">
        <v>0</v>
      </c>
      <c r="Y25" s="30">
        <v>1</v>
      </c>
      <c r="Z25" s="30">
        <v>-7.0999999999999994E-2</v>
      </c>
      <c r="AA25" s="30">
        <v>0.629</v>
      </c>
      <c r="AB25" s="30">
        <v>0</v>
      </c>
      <c r="AC25" s="30">
        <v>1</v>
      </c>
      <c r="AD25" s="30">
        <v>-4.4999999999999998E-2</v>
      </c>
      <c r="AE25" s="30">
        <v>0.28399999999999997</v>
      </c>
      <c r="AF25" s="30">
        <v>0</v>
      </c>
      <c r="AG25" s="30">
        <v>1</v>
      </c>
      <c r="AH25" s="30">
        <v>0.16800000000000001</v>
      </c>
      <c r="AI25" s="31">
        <v>5.0000000000000001E-3</v>
      </c>
      <c r="AJ25" s="30">
        <v>0</v>
      </c>
      <c r="AK25" s="29">
        <v>0</v>
      </c>
      <c r="AL25" s="30">
        <v>15</v>
      </c>
      <c r="AM25" s="30">
        <v>0</v>
      </c>
      <c r="AN25" s="30">
        <v>0</v>
      </c>
      <c r="AO25" s="30">
        <v>1</v>
      </c>
      <c r="AP25" s="30">
        <v>0</v>
      </c>
      <c r="AQ25" s="30">
        <v>0.26200000000000001</v>
      </c>
      <c r="AR25" s="30">
        <v>0</v>
      </c>
      <c r="AS25" s="30">
        <v>1</v>
      </c>
      <c r="AT25" s="30">
        <v>0</v>
      </c>
      <c r="AU25" s="30">
        <v>4.3999999999999997E-2</v>
      </c>
      <c r="AV25" s="30">
        <v>0</v>
      </c>
      <c r="AW25" s="30">
        <v>1</v>
      </c>
      <c r="AX25" s="30">
        <v>-8.2000000000000003E-2</v>
      </c>
      <c r="AY25" s="31">
        <v>0.67600000000000005</v>
      </c>
      <c r="AZ25" s="30">
        <v>0</v>
      </c>
      <c r="BA25" s="29">
        <v>0</v>
      </c>
      <c r="BB25" s="30">
        <v>900</v>
      </c>
      <c r="BC25" s="30">
        <v>0</v>
      </c>
      <c r="BD25" s="30">
        <v>0</v>
      </c>
      <c r="BE25" s="30">
        <v>1</v>
      </c>
      <c r="BF25" s="30">
        <v>0</v>
      </c>
      <c r="BG25" s="30">
        <v>0.20699999999999999</v>
      </c>
      <c r="BH25" s="30">
        <v>0</v>
      </c>
      <c r="BI25" s="30">
        <v>1</v>
      </c>
      <c r="BJ25" s="30">
        <v>0</v>
      </c>
      <c r="BK25" s="30">
        <v>3.0000000000000001E-3</v>
      </c>
      <c r="BL25" s="30">
        <v>0</v>
      </c>
      <c r="BM25" s="30">
        <v>1</v>
      </c>
      <c r="BN25" s="30">
        <v>0</v>
      </c>
      <c r="BO25" s="30">
        <v>0.7</v>
      </c>
      <c r="BP25" s="34">
        <v>0</v>
      </c>
    </row>
    <row r="26" spans="1:68" s="35" customFormat="1" x14ac:dyDescent="0.15">
      <c r="A26" s="28" t="s">
        <v>256</v>
      </c>
      <c r="B26" s="28" t="s">
        <v>249</v>
      </c>
      <c r="C26" s="28"/>
      <c r="D26" s="28" t="s">
        <v>243</v>
      </c>
      <c r="E26" s="28">
        <v>0</v>
      </c>
      <c r="F26" s="28">
        <v>129.159264942888</v>
      </c>
      <c r="G26" s="28">
        <v>0</v>
      </c>
      <c r="H26" s="28">
        <v>0</v>
      </c>
      <c r="I26" s="30">
        <v>2</v>
      </c>
      <c r="J26" s="30">
        <v>15.831969636684301</v>
      </c>
      <c r="K26" s="30">
        <v>-7.6590932322315499</v>
      </c>
      <c r="L26" s="30">
        <v>-0.29626549430638699</v>
      </c>
      <c r="M26" s="30">
        <v>1</v>
      </c>
      <c r="N26" s="30">
        <v>-1.01</v>
      </c>
      <c r="O26" s="30">
        <v>10.51</v>
      </c>
      <c r="P26" s="30">
        <v>0</v>
      </c>
      <c r="Q26" s="30">
        <v>1</v>
      </c>
      <c r="R26" s="30">
        <v>-1.7913127174631199E-2</v>
      </c>
      <c r="S26" s="31">
        <v>0.94645181610888895</v>
      </c>
      <c r="T26" s="30">
        <v>0</v>
      </c>
      <c r="U26" s="29">
        <v>0</v>
      </c>
      <c r="V26" s="30">
        <v>10</v>
      </c>
      <c r="W26" s="30">
        <v>0</v>
      </c>
      <c r="X26" s="30">
        <v>0</v>
      </c>
      <c r="Y26" s="30">
        <v>1</v>
      </c>
      <c r="Z26" s="30">
        <v>-0.04</v>
      </c>
      <c r="AA26" s="30">
        <v>0.47</v>
      </c>
      <c r="AB26" s="30">
        <v>0</v>
      </c>
      <c r="AC26" s="30">
        <v>1</v>
      </c>
      <c r="AD26" s="30">
        <v>-0.2</v>
      </c>
      <c r="AE26" s="30">
        <v>1.25</v>
      </c>
      <c r="AF26" s="30">
        <v>0</v>
      </c>
      <c r="AG26" s="30">
        <v>0</v>
      </c>
      <c r="AH26" s="30">
        <v>1E-4</v>
      </c>
      <c r="AI26" s="31">
        <v>0</v>
      </c>
      <c r="AJ26" s="30">
        <v>0</v>
      </c>
      <c r="AK26" s="29">
        <v>0</v>
      </c>
      <c r="AL26" s="30">
        <v>300</v>
      </c>
      <c r="AM26" s="30">
        <v>0</v>
      </c>
      <c r="AN26" s="30">
        <v>0</v>
      </c>
      <c r="AO26" s="30">
        <v>1</v>
      </c>
      <c r="AP26" s="30">
        <v>0.09</v>
      </c>
      <c r="AQ26" s="30">
        <v>0.57999999999999996</v>
      </c>
      <c r="AR26" s="30">
        <v>0</v>
      </c>
      <c r="AS26" s="30">
        <v>1</v>
      </c>
      <c r="AT26" s="30">
        <v>-0.26</v>
      </c>
      <c r="AU26" s="30">
        <v>2.77</v>
      </c>
      <c r="AV26" s="30">
        <v>0</v>
      </c>
      <c r="AW26" s="30">
        <v>1</v>
      </c>
      <c r="AX26" s="30">
        <v>-0.03</v>
      </c>
      <c r="AY26" s="31">
        <v>0.4</v>
      </c>
      <c r="AZ26" s="30">
        <v>0</v>
      </c>
      <c r="BA26" s="29">
        <v>0</v>
      </c>
      <c r="BB26" s="30">
        <v>200</v>
      </c>
      <c r="BC26" s="30">
        <v>0</v>
      </c>
      <c r="BD26" s="30">
        <v>0</v>
      </c>
      <c r="BE26" s="30">
        <v>1</v>
      </c>
      <c r="BF26" s="30">
        <v>-0.09</v>
      </c>
      <c r="BG26" s="30">
        <v>0.82</v>
      </c>
      <c r="BH26" s="30">
        <v>0</v>
      </c>
      <c r="BI26" s="30">
        <v>1</v>
      </c>
      <c r="BJ26" s="30">
        <v>-0.02</v>
      </c>
      <c r="BK26" s="30">
        <v>0.26</v>
      </c>
      <c r="BL26" s="30">
        <v>0</v>
      </c>
      <c r="BM26" s="30">
        <v>1</v>
      </c>
      <c r="BN26" s="30">
        <v>-0.12</v>
      </c>
      <c r="BO26" s="30">
        <v>0.83</v>
      </c>
      <c r="BP26" s="34">
        <v>0</v>
      </c>
    </row>
    <row r="27" spans="1:68" s="41" customFormat="1" x14ac:dyDescent="0.15">
      <c r="A27" s="36" t="s">
        <v>257</v>
      </c>
      <c r="B27" s="36" t="s">
        <v>249</v>
      </c>
      <c r="C27" s="36"/>
      <c r="D27" s="36" t="s">
        <v>243</v>
      </c>
      <c r="E27" s="36">
        <v>0</v>
      </c>
      <c r="F27" s="36">
        <v>133.15437946555073</v>
      </c>
      <c r="G27" s="36">
        <v>0</v>
      </c>
      <c r="H27" s="36">
        <v>0</v>
      </c>
      <c r="I27" s="37">
        <v>2</v>
      </c>
      <c r="J27" s="37">
        <v>15.8319696366803</v>
      </c>
      <c r="K27" s="37">
        <v>-7.6590932324649597</v>
      </c>
      <c r="L27" s="37">
        <v>-0.29626549436935201</v>
      </c>
      <c r="M27" s="37">
        <v>1</v>
      </c>
      <c r="N27" s="37">
        <v>-1.8405978732042521</v>
      </c>
      <c r="O27" s="37">
        <v>14.399999978996329</v>
      </c>
      <c r="P27" s="37">
        <v>0</v>
      </c>
      <c r="Q27" s="37">
        <v>1</v>
      </c>
      <c r="R27" s="37">
        <v>-2.230307264374435E-14</v>
      </c>
      <c r="S27" s="38">
        <v>0.9109697006100802</v>
      </c>
      <c r="T27" s="37">
        <v>0</v>
      </c>
      <c r="U27" s="39">
        <v>0</v>
      </c>
      <c r="V27" s="37">
        <v>10</v>
      </c>
      <c r="W27" s="37">
        <v>0</v>
      </c>
      <c r="X27" s="37">
        <v>0</v>
      </c>
      <c r="Y27" s="37">
        <v>1</v>
      </c>
      <c r="Z27" s="37">
        <v>-0.04</v>
      </c>
      <c r="AA27" s="37">
        <v>0.47</v>
      </c>
      <c r="AB27" s="37">
        <v>0</v>
      </c>
      <c r="AC27" s="37">
        <v>1</v>
      </c>
      <c r="AD27" s="37">
        <v>-0.2</v>
      </c>
      <c r="AE27" s="37">
        <v>1.25</v>
      </c>
      <c r="AF27" s="37">
        <v>0</v>
      </c>
      <c r="AG27" s="37">
        <v>0</v>
      </c>
      <c r="AH27" s="37">
        <v>1E-4</v>
      </c>
      <c r="AI27" s="38">
        <v>0</v>
      </c>
      <c r="AJ27" s="37">
        <v>0</v>
      </c>
      <c r="AK27" s="39">
        <v>0</v>
      </c>
      <c r="AL27" s="37">
        <v>300</v>
      </c>
      <c r="AM27" s="37">
        <v>0</v>
      </c>
      <c r="AN27" s="37">
        <v>0</v>
      </c>
      <c r="AO27" s="37">
        <v>1</v>
      </c>
      <c r="AP27" s="37">
        <v>0.09</v>
      </c>
      <c r="AQ27" s="37">
        <v>0.57999999999999996</v>
      </c>
      <c r="AR27" s="37">
        <v>0</v>
      </c>
      <c r="AS27" s="37">
        <v>1</v>
      </c>
      <c r="AT27" s="37">
        <v>-0.26</v>
      </c>
      <c r="AU27" s="37">
        <v>2.77</v>
      </c>
      <c r="AV27" s="37">
        <v>0</v>
      </c>
      <c r="AW27" s="37">
        <v>1</v>
      </c>
      <c r="AX27" s="37">
        <v>-0.03</v>
      </c>
      <c r="AY27" s="38">
        <v>0.4</v>
      </c>
      <c r="AZ27" s="37">
        <v>0</v>
      </c>
      <c r="BA27" s="39">
        <v>0</v>
      </c>
      <c r="BB27" s="37">
        <v>200</v>
      </c>
      <c r="BC27" s="37">
        <v>0</v>
      </c>
      <c r="BD27" s="37">
        <v>0</v>
      </c>
      <c r="BE27" s="37">
        <v>1</v>
      </c>
      <c r="BF27" s="37">
        <v>-0.09</v>
      </c>
      <c r="BG27" s="37">
        <v>0.82</v>
      </c>
      <c r="BH27" s="37">
        <v>0</v>
      </c>
      <c r="BI27" s="37">
        <v>1</v>
      </c>
      <c r="BJ27" s="37">
        <v>-0.02</v>
      </c>
      <c r="BK27" s="37">
        <v>0.26</v>
      </c>
      <c r="BL27" s="37">
        <v>0</v>
      </c>
      <c r="BM27" s="37">
        <v>1</v>
      </c>
      <c r="BN27" s="37">
        <v>-0.12</v>
      </c>
      <c r="BO27" s="37">
        <v>0.83</v>
      </c>
      <c r="BP27" s="40">
        <v>0</v>
      </c>
    </row>
    <row r="28" spans="1:68" s="41" customFormat="1" x14ac:dyDescent="0.15">
      <c r="A28" s="36" t="s">
        <v>258</v>
      </c>
      <c r="B28" s="36" t="s">
        <v>249</v>
      </c>
      <c r="C28" s="36"/>
      <c r="D28" s="36" t="s">
        <v>243</v>
      </c>
      <c r="E28" s="36">
        <v>0</v>
      </c>
      <c r="F28" s="36">
        <v>53.358645435442398</v>
      </c>
      <c r="G28" s="36">
        <v>0</v>
      </c>
      <c r="H28" s="36">
        <v>0</v>
      </c>
      <c r="I28" s="37">
        <v>2</v>
      </c>
      <c r="J28" s="37">
        <v>15.8319994385112</v>
      </c>
      <c r="K28" s="37">
        <v>-8.8146084659373898</v>
      </c>
      <c r="L28" s="37">
        <v>-0.199367907203541</v>
      </c>
      <c r="M28" s="37">
        <v>1</v>
      </c>
      <c r="N28" s="37">
        <v>-1.1000000000000001</v>
      </c>
      <c r="O28" s="37">
        <v>8.1199999999999992</v>
      </c>
      <c r="P28" s="37">
        <v>0</v>
      </c>
      <c r="Q28" s="37">
        <v>1</v>
      </c>
      <c r="R28" s="37">
        <v>-2.61467625921732E-2</v>
      </c>
      <c r="S28" s="38">
        <v>0.95259886382482095</v>
      </c>
      <c r="T28" s="37">
        <v>0</v>
      </c>
      <c r="U28" s="39">
        <v>0</v>
      </c>
      <c r="V28" s="37">
        <v>10</v>
      </c>
      <c r="W28" s="37">
        <v>0</v>
      </c>
      <c r="X28" s="37">
        <v>0</v>
      </c>
      <c r="Y28" s="37">
        <v>1</v>
      </c>
      <c r="Z28" s="37">
        <v>-0.04</v>
      </c>
      <c r="AA28" s="37">
        <v>0.38</v>
      </c>
      <c r="AB28" s="37">
        <v>0</v>
      </c>
      <c r="AC28" s="37">
        <v>1</v>
      </c>
      <c r="AD28" s="37">
        <v>-0.11</v>
      </c>
      <c r="AE28" s="37">
        <v>0.97</v>
      </c>
      <c r="AF28" s="37">
        <v>0</v>
      </c>
      <c r="AG28" s="37">
        <v>0</v>
      </c>
      <c r="AH28" s="37">
        <v>1E-4</v>
      </c>
      <c r="AI28" s="38">
        <v>0</v>
      </c>
      <c r="AJ28" s="37">
        <v>0</v>
      </c>
      <c r="AK28" s="39">
        <v>0</v>
      </c>
      <c r="AL28" s="37">
        <v>300</v>
      </c>
      <c r="AM28" s="37">
        <v>0</v>
      </c>
      <c r="AN28" s="37">
        <v>0</v>
      </c>
      <c r="AO28" s="37">
        <v>1</v>
      </c>
      <c r="AP28" s="37">
        <v>7.0000000000000007E-2</v>
      </c>
      <c r="AQ28" s="37">
        <v>0.6</v>
      </c>
      <c r="AR28" s="37">
        <v>0</v>
      </c>
      <c r="AS28" s="37">
        <v>1</v>
      </c>
      <c r="AT28" s="37">
        <v>-0.32</v>
      </c>
      <c r="AU28" s="37">
        <v>2.56</v>
      </c>
      <c r="AV28" s="37">
        <v>0</v>
      </c>
      <c r="AW28" s="37">
        <v>1</v>
      </c>
      <c r="AX28" s="37">
        <v>-0.03</v>
      </c>
      <c r="AY28" s="38">
        <v>0.74</v>
      </c>
      <c r="AZ28" s="37">
        <v>0</v>
      </c>
      <c r="BA28" s="39">
        <v>0</v>
      </c>
      <c r="BB28" s="37">
        <v>200</v>
      </c>
      <c r="BC28" s="37">
        <v>0</v>
      </c>
      <c r="BD28" s="37">
        <v>0</v>
      </c>
      <c r="BE28" s="37">
        <v>1</v>
      </c>
      <c r="BF28" s="37">
        <v>-0.08</v>
      </c>
      <c r="BG28" s="37">
        <v>0.65</v>
      </c>
      <c r="BH28" s="37">
        <v>0</v>
      </c>
      <c r="BI28" s="37">
        <v>1</v>
      </c>
      <c r="BJ28" s="37">
        <v>-3.0000000000000001E-3</v>
      </c>
      <c r="BK28" s="37">
        <v>0.2</v>
      </c>
      <c r="BL28" s="37">
        <v>0</v>
      </c>
      <c r="BM28" s="37">
        <v>1</v>
      </c>
      <c r="BN28" s="37">
        <v>-0.16</v>
      </c>
      <c r="BO28" s="37">
        <v>1.01</v>
      </c>
      <c r="BP28" s="40">
        <v>0</v>
      </c>
    </row>
    <row r="29" spans="1:68" s="41" customFormat="1" x14ac:dyDescent="0.15">
      <c r="A29" s="36" t="s">
        <v>259</v>
      </c>
      <c r="B29" s="36" t="s">
        <v>249</v>
      </c>
      <c r="C29" s="36"/>
      <c r="D29" s="36" t="s">
        <v>243</v>
      </c>
      <c r="E29" s="36">
        <v>0</v>
      </c>
      <c r="F29" s="36">
        <v>199.99999999995072</v>
      </c>
      <c r="G29" s="36">
        <v>0</v>
      </c>
      <c r="H29" s="36">
        <v>0</v>
      </c>
      <c r="I29" s="37">
        <v>2</v>
      </c>
      <c r="J29" s="37">
        <v>15.8319696366803</v>
      </c>
      <c r="K29" s="37">
        <v>-7.6590932324649597</v>
      </c>
      <c r="L29" s="37">
        <v>-0.29626549436935201</v>
      </c>
      <c r="M29" s="37">
        <v>1</v>
      </c>
      <c r="N29" s="37">
        <v>-1.5456878212353524</v>
      </c>
      <c r="O29" s="37">
        <v>14.399999999999977</v>
      </c>
      <c r="P29" s="37">
        <v>0</v>
      </c>
      <c r="Q29" s="37">
        <v>1</v>
      </c>
      <c r="R29" s="37">
        <v>-2.2204460492503131E-14</v>
      </c>
      <c r="S29" s="38">
        <v>0.91936953093877183</v>
      </c>
      <c r="T29" s="37">
        <v>0</v>
      </c>
      <c r="U29" s="39">
        <v>0</v>
      </c>
      <c r="V29" s="37">
        <v>10</v>
      </c>
      <c r="W29" s="37">
        <v>0</v>
      </c>
      <c r="X29" s="37">
        <v>0</v>
      </c>
      <c r="Y29" s="37">
        <v>1</v>
      </c>
      <c r="Z29" s="37">
        <v>-0.04</v>
      </c>
      <c r="AA29" s="37">
        <v>0.47</v>
      </c>
      <c r="AB29" s="37">
        <v>0</v>
      </c>
      <c r="AC29" s="37">
        <v>1</v>
      </c>
      <c r="AD29" s="37">
        <v>-0.2</v>
      </c>
      <c r="AE29" s="37">
        <v>1.25</v>
      </c>
      <c r="AF29" s="37">
        <v>0</v>
      </c>
      <c r="AG29" s="37">
        <v>0</v>
      </c>
      <c r="AH29" s="37">
        <v>1E-4</v>
      </c>
      <c r="AI29" s="38">
        <v>0</v>
      </c>
      <c r="AJ29" s="37">
        <v>0</v>
      </c>
      <c r="AK29" s="39">
        <v>0</v>
      </c>
      <c r="AL29" s="37">
        <v>300</v>
      </c>
      <c r="AM29" s="37">
        <v>0</v>
      </c>
      <c r="AN29" s="37">
        <v>0</v>
      </c>
      <c r="AO29" s="37">
        <v>1</v>
      </c>
      <c r="AP29" s="37">
        <v>0.09</v>
      </c>
      <c r="AQ29" s="37">
        <v>0.57999999999999996</v>
      </c>
      <c r="AR29" s="37">
        <v>0</v>
      </c>
      <c r="AS29" s="37">
        <v>1</v>
      </c>
      <c r="AT29" s="37">
        <v>-0.26</v>
      </c>
      <c r="AU29" s="37">
        <v>2.77</v>
      </c>
      <c r="AV29" s="37">
        <v>0</v>
      </c>
      <c r="AW29" s="37">
        <v>1</v>
      </c>
      <c r="AX29" s="37">
        <v>-0.03</v>
      </c>
      <c r="AY29" s="38">
        <v>0.4</v>
      </c>
      <c r="AZ29" s="37">
        <v>0</v>
      </c>
      <c r="BA29" s="39">
        <v>0</v>
      </c>
      <c r="BB29" s="37">
        <v>200</v>
      </c>
      <c r="BC29" s="37">
        <v>0</v>
      </c>
      <c r="BD29" s="37">
        <v>0</v>
      </c>
      <c r="BE29" s="37">
        <v>1</v>
      </c>
      <c r="BF29" s="37">
        <v>-0.09</v>
      </c>
      <c r="BG29" s="37">
        <v>0.82</v>
      </c>
      <c r="BH29" s="37">
        <v>0</v>
      </c>
      <c r="BI29" s="37">
        <v>1</v>
      </c>
      <c r="BJ29" s="37">
        <v>-0.02</v>
      </c>
      <c r="BK29" s="37">
        <v>0.26</v>
      </c>
      <c r="BL29" s="37">
        <v>0</v>
      </c>
      <c r="BM29" s="37">
        <v>1</v>
      </c>
      <c r="BN29" s="37">
        <v>-0.12</v>
      </c>
      <c r="BO29" s="37">
        <v>0.83</v>
      </c>
      <c r="BP29" s="40">
        <v>0</v>
      </c>
    </row>
    <row r="30" spans="1:68" s="41" customFormat="1" x14ac:dyDescent="0.15">
      <c r="A30" s="42" t="s">
        <v>260</v>
      </c>
      <c r="B30" s="36" t="s">
        <v>249</v>
      </c>
      <c r="C30" s="36"/>
      <c r="D30" s="42" t="s">
        <v>233</v>
      </c>
      <c r="E30" s="36">
        <v>0</v>
      </c>
      <c r="F30" s="36">
        <v>200</v>
      </c>
      <c r="G30" s="36">
        <v>0</v>
      </c>
      <c r="H30" s="36">
        <v>0</v>
      </c>
      <c r="I30" s="37">
        <v>1</v>
      </c>
      <c r="J30" s="37">
        <v>3</v>
      </c>
      <c r="K30" s="37">
        <v>6.7767900000000001</v>
      </c>
      <c r="L30" s="37">
        <v>0</v>
      </c>
      <c r="M30" s="37">
        <v>1</v>
      </c>
      <c r="N30" s="37">
        <v>0.5</v>
      </c>
      <c r="O30" s="37">
        <v>1.11897</v>
      </c>
      <c r="P30" s="37">
        <v>0</v>
      </c>
      <c r="Q30" s="37">
        <v>0</v>
      </c>
      <c r="R30" s="37">
        <v>0.94</v>
      </c>
      <c r="S30" s="38">
        <v>0</v>
      </c>
      <c r="T30" s="37">
        <v>0</v>
      </c>
      <c r="U30" s="39">
        <v>0</v>
      </c>
      <c r="V30" s="37">
        <v>20</v>
      </c>
      <c r="W30" s="37">
        <v>0</v>
      </c>
      <c r="X30" s="37">
        <v>0</v>
      </c>
      <c r="Y30" s="37">
        <v>1</v>
      </c>
      <c r="Z30" s="37">
        <v>-0.1</v>
      </c>
      <c r="AA30" s="37">
        <v>0.19</v>
      </c>
      <c r="AB30" s="37">
        <v>0</v>
      </c>
      <c r="AC30" s="37">
        <v>0</v>
      </c>
      <c r="AD30" s="37">
        <v>20</v>
      </c>
      <c r="AE30" s="37">
        <v>0</v>
      </c>
      <c r="AF30" s="37">
        <v>0</v>
      </c>
      <c r="AG30" s="37">
        <v>0</v>
      </c>
      <c r="AH30" s="37">
        <v>1E-4</v>
      </c>
      <c r="AI30" s="38">
        <v>0</v>
      </c>
      <c r="AJ30" s="37">
        <v>0</v>
      </c>
      <c r="AK30" s="39">
        <v>1</v>
      </c>
      <c r="AL30" s="37">
        <v>-0.2</v>
      </c>
      <c r="AM30" s="37">
        <v>2.17</v>
      </c>
      <c r="AN30" s="37">
        <v>0</v>
      </c>
      <c r="AO30" s="37">
        <v>1</v>
      </c>
      <c r="AP30" s="37">
        <v>-7.0000000000000007E-2</v>
      </c>
      <c r="AQ30" s="37">
        <v>0.62</v>
      </c>
      <c r="AR30" s="37">
        <v>0</v>
      </c>
      <c r="AS30" s="37">
        <v>1</v>
      </c>
      <c r="AT30" s="37">
        <v>-0.37</v>
      </c>
      <c r="AU30" s="37">
        <v>3.07</v>
      </c>
      <c r="AV30" s="37">
        <v>0</v>
      </c>
      <c r="AW30" s="37">
        <v>1</v>
      </c>
      <c r="AX30" s="37">
        <v>-0.04</v>
      </c>
      <c r="AY30" s="38">
        <v>0.9</v>
      </c>
      <c r="AZ30" s="37">
        <v>0</v>
      </c>
      <c r="BA30" s="39">
        <v>0</v>
      </c>
      <c r="BB30" s="37">
        <v>50</v>
      </c>
      <c r="BC30" s="37">
        <v>0</v>
      </c>
      <c r="BD30" s="37">
        <v>0</v>
      </c>
      <c r="BE30" s="37">
        <v>1</v>
      </c>
      <c r="BF30" s="37">
        <v>-0.04</v>
      </c>
      <c r="BG30" s="37">
        <v>0.26</v>
      </c>
      <c r="BH30" s="37">
        <v>0</v>
      </c>
      <c r="BI30" s="37">
        <v>0</v>
      </c>
      <c r="BJ30" s="37">
        <v>0.28000000000000003</v>
      </c>
      <c r="BK30" s="37">
        <v>0</v>
      </c>
      <c r="BL30" s="37">
        <v>0</v>
      </c>
      <c r="BM30" s="37">
        <v>0</v>
      </c>
      <c r="BN30" s="37">
        <v>0.87</v>
      </c>
      <c r="BO30" s="37">
        <v>0</v>
      </c>
      <c r="BP30" s="40">
        <v>0</v>
      </c>
    </row>
    <row r="31" spans="1:68" x14ac:dyDescent="0.15">
      <c r="A31" s="8" t="s">
        <v>261</v>
      </c>
      <c r="B31" s="8" t="s">
        <v>262</v>
      </c>
      <c r="C31" s="8" t="s">
        <v>263</v>
      </c>
      <c r="D31" s="8" t="s">
        <v>233</v>
      </c>
      <c r="E31" s="8">
        <v>0</v>
      </c>
      <c r="F31" s="8">
        <v>299.99999999507583</v>
      </c>
      <c r="G31" s="8">
        <v>0</v>
      </c>
      <c r="H31" s="8">
        <v>0</v>
      </c>
      <c r="I31" s="11">
        <v>1</v>
      </c>
      <c r="J31" s="11">
        <v>-18.093139887522799</v>
      </c>
      <c r="K31" s="11">
        <v>81.333856385174499</v>
      </c>
      <c r="L31" s="11">
        <v>0</v>
      </c>
      <c r="M31" s="11">
        <v>1</v>
      </c>
      <c r="N31" s="11">
        <v>-2.3999955869394092</v>
      </c>
      <c r="O31" s="11">
        <v>49.977416056744929</v>
      </c>
      <c r="P31" s="11">
        <v>0</v>
      </c>
      <c r="Q31" s="11">
        <v>0</v>
      </c>
      <c r="R31" s="11">
        <v>0.99624527174013067</v>
      </c>
      <c r="S31" s="12">
        <v>0</v>
      </c>
      <c r="T31" s="11">
        <v>0</v>
      </c>
      <c r="U31" s="10">
        <v>0</v>
      </c>
      <c r="V31" s="11">
        <v>20</v>
      </c>
      <c r="W31" s="11">
        <v>0</v>
      </c>
      <c r="X31" s="11">
        <v>0</v>
      </c>
      <c r="Y31" s="11">
        <v>1</v>
      </c>
      <c r="Z31" s="11">
        <v>-0.02</v>
      </c>
      <c r="AA31" s="11">
        <v>0.21</v>
      </c>
      <c r="AB31" s="11">
        <v>0</v>
      </c>
      <c r="AC31" s="11">
        <v>0</v>
      </c>
      <c r="AD31" s="11">
        <v>20</v>
      </c>
      <c r="AE31" s="11">
        <v>0</v>
      </c>
      <c r="AF31" s="11">
        <v>0</v>
      </c>
      <c r="AG31" s="11">
        <v>0</v>
      </c>
      <c r="AH31" s="11">
        <v>1E-4</v>
      </c>
      <c r="AI31" s="12">
        <v>0</v>
      </c>
      <c r="AJ31" s="11">
        <v>0</v>
      </c>
      <c r="AK31" s="10">
        <v>1</v>
      </c>
      <c r="AL31" s="11">
        <v>-0.48</v>
      </c>
      <c r="AM31" s="11">
        <v>3.33</v>
      </c>
      <c r="AN31" s="11">
        <v>0</v>
      </c>
      <c r="AO31" s="11">
        <v>1</v>
      </c>
      <c r="AP31" s="11">
        <v>-0.09</v>
      </c>
      <c r="AQ31" s="11">
        <v>0.72</v>
      </c>
      <c r="AR31" s="11">
        <v>0</v>
      </c>
      <c r="AS31" s="11">
        <v>1</v>
      </c>
      <c r="AT31" s="11">
        <v>-0.38</v>
      </c>
      <c r="AU31" s="11">
        <v>3.02</v>
      </c>
      <c r="AV31" s="11">
        <v>0</v>
      </c>
      <c r="AW31" s="11">
        <v>1</v>
      </c>
      <c r="AX31" s="11">
        <v>-0.06</v>
      </c>
      <c r="AY31" s="12">
        <v>0.95</v>
      </c>
      <c r="AZ31" s="11">
        <v>0</v>
      </c>
      <c r="BA31" s="10">
        <v>0</v>
      </c>
      <c r="BB31" s="11">
        <v>50</v>
      </c>
      <c r="BC31" s="11">
        <v>0</v>
      </c>
      <c r="BD31" s="11">
        <v>0</v>
      </c>
      <c r="BE31" s="11">
        <v>1</v>
      </c>
      <c r="BF31" s="11">
        <v>-0.06</v>
      </c>
      <c r="BG31" s="11">
        <v>0.4</v>
      </c>
      <c r="BH31" s="11">
        <v>0</v>
      </c>
      <c r="BI31" s="11">
        <v>0</v>
      </c>
      <c r="BJ31" s="11">
        <v>0.28999999999999998</v>
      </c>
      <c r="BK31" s="11">
        <v>0</v>
      </c>
      <c r="BL31" s="11">
        <v>0</v>
      </c>
      <c r="BM31" s="11">
        <v>0</v>
      </c>
      <c r="BN31" s="11">
        <v>0.88</v>
      </c>
      <c r="BO31" s="11">
        <v>0</v>
      </c>
      <c r="BP31" s="9">
        <v>0</v>
      </c>
    </row>
    <row r="32" spans="1:68" x14ac:dyDescent="0.15">
      <c r="A32" s="8" t="s">
        <v>264</v>
      </c>
      <c r="B32" s="8" t="s">
        <v>262</v>
      </c>
      <c r="C32" s="8" t="s">
        <v>263</v>
      </c>
      <c r="D32" s="8" t="s">
        <v>233</v>
      </c>
      <c r="E32" s="8">
        <v>0</v>
      </c>
      <c r="F32" s="8">
        <v>430.52040786377665</v>
      </c>
      <c r="G32" s="8">
        <v>0</v>
      </c>
      <c r="H32" s="8">
        <v>0</v>
      </c>
      <c r="I32" s="11">
        <v>1</v>
      </c>
      <c r="J32" s="11">
        <v>-4.39701381619955</v>
      </c>
      <c r="K32" s="11">
        <v>68.274712108328899</v>
      </c>
      <c r="L32" s="11">
        <v>0</v>
      </c>
      <c r="M32" s="11">
        <v>1</v>
      </c>
      <c r="N32" s="11">
        <v>5.5570375799564582</v>
      </c>
      <c r="O32" s="11">
        <v>69.680738355842337</v>
      </c>
      <c r="P32" s="11">
        <v>0</v>
      </c>
      <c r="Q32" s="11">
        <v>0</v>
      </c>
      <c r="R32" s="11">
        <v>0.9984482010137905</v>
      </c>
      <c r="S32" s="12">
        <v>0</v>
      </c>
      <c r="T32" s="11">
        <v>0</v>
      </c>
      <c r="U32" s="10">
        <v>0</v>
      </c>
      <c r="V32" s="11">
        <v>20</v>
      </c>
      <c r="W32" s="11">
        <v>0</v>
      </c>
      <c r="X32" s="11">
        <v>0</v>
      </c>
      <c r="Y32" s="11">
        <v>1</v>
      </c>
      <c r="Z32" s="11">
        <v>-0.02</v>
      </c>
      <c r="AA32" s="11">
        <v>0.21</v>
      </c>
      <c r="AB32" s="11">
        <v>0</v>
      </c>
      <c r="AC32" s="11">
        <v>0</v>
      </c>
      <c r="AD32" s="11">
        <v>20</v>
      </c>
      <c r="AE32" s="11">
        <v>0</v>
      </c>
      <c r="AF32" s="11">
        <v>0</v>
      </c>
      <c r="AG32" s="11">
        <v>0</v>
      </c>
      <c r="AH32" s="11">
        <v>1E-4</v>
      </c>
      <c r="AI32" s="12">
        <v>0</v>
      </c>
      <c r="AJ32" s="11">
        <v>0</v>
      </c>
      <c r="AK32" s="10">
        <v>1</v>
      </c>
      <c r="AL32" s="11">
        <v>-0.48</v>
      </c>
      <c r="AM32" s="11">
        <v>3.33</v>
      </c>
      <c r="AN32" s="11">
        <v>0</v>
      </c>
      <c r="AO32" s="11">
        <v>1</v>
      </c>
      <c r="AP32" s="11">
        <v>-0.09</v>
      </c>
      <c r="AQ32" s="11">
        <v>0.72</v>
      </c>
      <c r="AR32" s="11">
        <v>0</v>
      </c>
      <c r="AS32" s="11">
        <v>1</v>
      </c>
      <c r="AT32" s="11">
        <v>-0.38</v>
      </c>
      <c r="AU32" s="11">
        <v>3.02</v>
      </c>
      <c r="AV32" s="11">
        <v>0</v>
      </c>
      <c r="AW32" s="11">
        <v>1</v>
      </c>
      <c r="AX32" s="11">
        <v>-0.06</v>
      </c>
      <c r="AY32" s="12">
        <v>0.95</v>
      </c>
      <c r="AZ32" s="11">
        <v>0</v>
      </c>
      <c r="BA32" s="10">
        <v>0</v>
      </c>
      <c r="BB32" s="11">
        <v>50</v>
      </c>
      <c r="BC32" s="11">
        <v>0</v>
      </c>
      <c r="BD32" s="11">
        <v>0</v>
      </c>
      <c r="BE32" s="11">
        <v>1</v>
      </c>
      <c r="BF32" s="11">
        <v>-0.06</v>
      </c>
      <c r="BG32" s="11">
        <v>0.4</v>
      </c>
      <c r="BH32" s="11">
        <v>0</v>
      </c>
      <c r="BI32" s="11">
        <v>0</v>
      </c>
      <c r="BJ32" s="11">
        <v>0.28999999999999998</v>
      </c>
      <c r="BK32" s="11">
        <v>0</v>
      </c>
      <c r="BL32" s="11">
        <v>0</v>
      </c>
      <c r="BM32" s="11">
        <v>0</v>
      </c>
      <c r="BN32" s="11">
        <v>0.88</v>
      </c>
      <c r="BO32" s="11">
        <v>0</v>
      </c>
      <c r="BP32" s="9">
        <v>0</v>
      </c>
    </row>
    <row r="33" spans="1:68" s="41" customFormat="1" x14ac:dyDescent="0.15">
      <c r="A33" s="42" t="s">
        <v>265</v>
      </c>
      <c r="B33" s="36" t="s">
        <v>249</v>
      </c>
      <c r="C33" s="36"/>
      <c r="D33" s="36" t="s">
        <v>243</v>
      </c>
      <c r="E33" s="36">
        <v>0</v>
      </c>
      <c r="F33" s="36">
        <v>199.99999999995072</v>
      </c>
      <c r="G33" s="36">
        <v>0</v>
      </c>
      <c r="H33" s="36">
        <v>0</v>
      </c>
      <c r="I33" s="37">
        <v>2</v>
      </c>
      <c r="J33" s="37">
        <v>15.8319696366803</v>
      </c>
      <c r="K33" s="37">
        <v>-7.6590932324649597</v>
      </c>
      <c r="L33" s="37">
        <v>-0.29626549436935201</v>
      </c>
      <c r="M33" s="37">
        <v>1</v>
      </c>
      <c r="N33" s="37">
        <v>-1.5456878212353524</v>
      </c>
      <c r="O33" s="37">
        <v>14.399999999999977</v>
      </c>
      <c r="P33" s="37">
        <v>0</v>
      </c>
      <c r="Q33" s="37">
        <v>1</v>
      </c>
      <c r="R33" s="37">
        <v>-2.2204460492503131E-14</v>
      </c>
      <c r="S33" s="38">
        <v>0.91936953093877183</v>
      </c>
      <c r="T33" s="37">
        <v>0</v>
      </c>
      <c r="U33" s="39">
        <v>0</v>
      </c>
      <c r="V33" s="45">
        <v>5.0000000000365201</v>
      </c>
      <c r="W33" s="37">
        <v>0</v>
      </c>
      <c r="X33" s="37">
        <v>0</v>
      </c>
      <c r="Y33" s="37">
        <v>1</v>
      </c>
      <c r="Z33" s="37">
        <v>-5.3976382771485198E-2</v>
      </c>
      <c r="AA33" s="37">
        <v>0.49476790763170297</v>
      </c>
      <c r="AB33" s="37">
        <v>0</v>
      </c>
      <c r="AC33" s="37">
        <v>1</v>
      </c>
      <c r="AD33" s="37">
        <v>-7.2710584606612005E-2</v>
      </c>
      <c r="AE33" s="37">
        <v>0.26897200812711197</v>
      </c>
      <c r="AF33" s="37">
        <v>0</v>
      </c>
      <c r="AG33" s="37">
        <v>0</v>
      </c>
      <c r="AH33" s="37">
        <v>2.4792615724761199E-12</v>
      </c>
      <c r="AI33" s="38">
        <v>0</v>
      </c>
      <c r="AJ33" s="37">
        <v>0</v>
      </c>
      <c r="AK33" s="39">
        <v>0</v>
      </c>
      <c r="AL33" s="37">
        <v>300</v>
      </c>
      <c r="AM33" s="37">
        <v>0</v>
      </c>
      <c r="AN33" s="37">
        <v>0</v>
      </c>
      <c r="AO33" s="37">
        <v>1</v>
      </c>
      <c r="AP33" s="37">
        <v>0.09</v>
      </c>
      <c r="AQ33" s="37">
        <v>0.57999999999999996</v>
      </c>
      <c r="AR33" s="37">
        <v>0</v>
      </c>
      <c r="AS33" s="37">
        <v>1</v>
      </c>
      <c r="AT33" s="37">
        <v>-0.26</v>
      </c>
      <c r="AU33" s="37">
        <v>2.77</v>
      </c>
      <c r="AV33" s="37">
        <v>0</v>
      </c>
      <c r="AW33" s="37">
        <v>1</v>
      </c>
      <c r="AX33" s="37">
        <v>-0.03</v>
      </c>
      <c r="AY33" s="38">
        <v>0.4</v>
      </c>
      <c r="AZ33" s="37">
        <v>0</v>
      </c>
      <c r="BA33" s="39">
        <v>0</v>
      </c>
      <c r="BB33" s="37">
        <v>200</v>
      </c>
      <c r="BC33" s="37">
        <v>0</v>
      </c>
      <c r="BD33" s="37">
        <v>0</v>
      </c>
      <c r="BE33" s="37">
        <v>1</v>
      </c>
      <c r="BF33" s="37">
        <v>-0.09</v>
      </c>
      <c r="BG33" s="37">
        <v>0.82</v>
      </c>
      <c r="BH33" s="37">
        <v>0</v>
      </c>
      <c r="BI33" s="37">
        <v>1</v>
      </c>
      <c r="BJ33" s="37">
        <v>-0.02</v>
      </c>
      <c r="BK33" s="37">
        <v>0.26</v>
      </c>
      <c r="BL33" s="37">
        <v>0</v>
      </c>
      <c r="BM33" s="37">
        <v>1</v>
      </c>
      <c r="BN33" s="37">
        <v>-0.12</v>
      </c>
      <c r="BO33" s="37">
        <v>0.83</v>
      </c>
      <c r="BP33" s="40">
        <v>0</v>
      </c>
    </row>
    <row r="34" spans="1:68" x14ac:dyDescent="0.15">
      <c r="A34" s="8" t="s">
        <v>266</v>
      </c>
      <c r="B34" s="8" t="s">
        <v>249</v>
      </c>
      <c r="C34" s="8" t="s">
        <v>263</v>
      </c>
      <c r="D34" s="8" t="s">
        <v>243</v>
      </c>
      <c r="E34" s="8">
        <v>0</v>
      </c>
      <c r="F34" s="8">
        <v>499.672808029446</v>
      </c>
      <c r="G34" s="8">
        <v>0</v>
      </c>
      <c r="H34" s="8">
        <v>0</v>
      </c>
      <c r="I34" s="11">
        <v>2</v>
      </c>
      <c r="J34" s="11">
        <v>15.8319696366803</v>
      </c>
      <c r="K34" s="11">
        <v>-7.6590932324649597</v>
      </c>
      <c r="L34" s="11">
        <v>-0.29626549436935201</v>
      </c>
      <c r="M34" s="11">
        <v>1</v>
      </c>
      <c r="N34" s="11">
        <v>-2.3638540919117701</v>
      </c>
      <c r="O34" s="11">
        <v>51.003965176915898</v>
      </c>
      <c r="P34" s="11">
        <v>0</v>
      </c>
      <c r="Q34" s="11">
        <v>1</v>
      </c>
      <c r="R34" s="11">
        <v>-2.9042937650003498E-6</v>
      </c>
      <c r="S34" s="12">
        <v>0.97661486443323997</v>
      </c>
      <c r="T34" s="11">
        <v>0</v>
      </c>
      <c r="U34" s="10">
        <v>0</v>
      </c>
      <c r="V34" s="11">
        <v>5.0000000000365201</v>
      </c>
      <c r="W34" s="11">
        <v>0</v>
      </c>
      <c r="X34" s="11">
        <v>0</v>
      </c>
      <c r="Y34" s="11">
        <v>1</v>
      </c>
      <c r="Z34" s="11">
        <v>-5.3976382771485198E-2</v>
      </c>
      <c r="AA34" s="11">
        <v>0.49476790763170297</v>
      </c>
      <c r="AB34" s="11">
        <v>0</v>
      </c>
      <c r="AC34" s="11">
        <v>1</v>
      </c>
      <c r="AD34" s="11">
        <v>-7.2710584606612005E-2</v>
      </c>
      <c r="AE34" s="11">
        <v>0.26897200812711197</v>
      </c>
      <c r="AF34" s="11">
        <v>0</v>
      </c>
      <c r="AG34" s="11">
        <v>0</v>
      </c>
      <c r="AH34" s="11">
        <v>2.4792615724761199E-12</v>
      </c>
      <c r="AI34" s="12">
        <v>0</v>
      </c>
      <c r="AJ34" s="11">
        <v>0</v>
      </c>
      <c r="AK34" s="10">
        <v>0</v>
      </c>
      <c r="AL34" s="11">
        <v>300</v>
      </c>
      <c r="AM34" s="11">
        <v>0</v>
      </c>
      <c r="AN34" s="11">
        <v>0</v>
      </c>
      <c r="AO34" s="11">
        <v>1</v>
      </c>
      <c r="AP34" s="11">
        <v>0.09</v>
      </c>
      <c r="AQ34" s="11">
        <v>0.57999999999999996</v>
      </c>
      <c r="AR34" s="11">
        <v>0</v>
      </c>
      <c r="AS34" s="11">
        <v>1</v>
      </c>
      <c r="AT34" s="11">
        <v>-0.26</v>
      </c>
      <c r="AU34" s="11">
        <v>2.77</v>
      </c>
      <c r="AV34" s="11">
        <v>0</v>
      </c>
      <c r="AW34" s="11">
        <v>1</v>
      </c>
      <c r="AX34" s="11">
        <v>-0.03</v>
      </c>
      <c r="AY34" s="12">
        <v>0.4</v>
      </c>
      <c r="AZ34" s="11">
        <v>0</v>
      </c>
      <c r="BA34" s="10">
        <v>0</v>
      </c>
      <c r="BB34" s="11">
        <v>200</v>
      </c>
      <c r="BC34" s="11">
        <v>0</v>
      </c>
      <c r="BD34" s="11">
        <v>0</v>
      </c>
      <c r="BE34" s="11">
        <v>1</v>
      </c>
      <c r="BF34" s="11">
        <v>-0.09</v>
      </c>
      <c r="BG34" s="11">
        <v>0.82</v>
      </c>
      <c r="BH34" s="11">
        <v>0</v>
      </c>
      <c r="BI34" s="11">
        <v>1</v>
      </c>
      <c r="BJ34" s="11">
        <v>-0.02</v>
      </c>
      <c r="BK34" s="11">
        <v>0.26</v>
      </c>
      <c r="BL34" s="11">
        <v>0</v>
      </c>
      <c r="BM34" s="11">
        <v>1</v>
      </c>
      <c r="BN34" s="11">
        <v>-0.12</v>
      </c>
      <c r="BO34" s="11">
        <v>0.83</v>
      </c>
      <c r="BP34" s="9">
        <v>0</v>
      </c>
    </row>
    <row r="35" spans="1:68" x14ac:dyDescent="0.15">
      <c r="A35" s="8" t="s">
        <v>267</v>
      </c>
      <c r="B35" s="8" t="s">
        <v>249</v>
      </c>
      <c r="C35" s="8" t="s">
        <v>263</v>
      </c>
      <c r="D35" s="8" t="s">
        <v>243</v>
      </c>
      <c r="E35" s="8">
        <v>0</v>
      </c>
      <c r="F35" s="8">
        <v>57.053088773419603</v>
      </c>
      <c r="G35" s="8">
        <v>0</v>
      </c>
      <c r="H35" s="8">
        <v>0</v>
      </c>
      <c r="I35" s="11">
        <v>2</v>
      </c>
      <c r="J35" s="11">
        <v>15.8319994385112</v>
      </c>
      <c r="K35" s="11">
        <v>-8.8146084659373898</v>
      </c>
      <c r="L35" s="11">
        <v>-0.199367907203541</v>
      </c>
      <c r="M35" s="11">
        <v>1</v>
      </c>
      <c r="N35" s="11">
        <v>-2.3999999998894541</v>
      </c>
      <c r="O35" s="11">
        <v>18.266239341141397</v>
      </c>
      <c r="P35" s="11">
        <v>0</v>
      </c>
      <c r="Q35" s="11">
        <v>1</v>
      </c>
      <c r="R35" s="11">
        <v>-5.3975215727881528E-10</v>
      </c>
      <c r="S35" s="12">
        <v>0.95168754799307298</v>
      </c>
      <c r="T35" s="11">
        <v>0</v>
      </c>
      <c r="U35" s="10">
        <v>0</v>
      </c>
      <c r="V35" s="11">
        <v>12.056414634431601</v>
      </c>
      <c r="W35" s="11">
        <v>0</v>
      </c>
      <c r="X35" s="11">
        <v>0</v>
      </c>
      <c r="Y35" s="11">
        <v>1</v>
      </c>
      <c r="Z35" s="11">
        <v>-9.29677854695245E-2</v>
      </c>
      <c r="AA35" s="11">
        <v>0.58793744416059301</v>
      </c>
      <c r="AB35" s="11">
        <v>0</v>
      </c>
      <c r="AC35" s="11">
        <v>1</v>
      </c>
      <c r="AD35" s="11">
        <v>-0.103559417162825</v>
      </c>
      <c r="AE35" s="11">
        <v>0.32066461546931802</v>
      </c>
      <c r="AF35" s="11">
        <v>0</v>
      </c>
      <c r="AG35" s="11">
        <v>0</v>
      </c>
      <c r="AH35" s="11">
        <v>1.7912291587453501E-7</v>
      </c>
      <c r="AI35" s="12">
        <v>0</v>
      </c>
      <c r="AJ35" s="11">
        <v>0</v>
      </c>
      <c r="AK35" s="10">
        <v>0</v>
      </c>
      <c r="AL35" s="11">
        <v>300</v>
      </c>
      <c r="AM35" s="11">
        <v>0</v>
      </c>
      <c r="AN35" s="11">
        <v>0</v>
      </c>
      <c r="AO35" s="11">
        <v>1</v>
      </c>
      <c r="AP35" s="11">
        <v>7.0000000000000007E-2</v>
      </c>
      <c r="AQ35" s="11">
        <v>0.6</v>
      </c>
      <c r="AR35" s="11">
        <v>0</v>
      </c>
      <c r="AS35" s="11">
        <v>1</v>
      </c>
      <c r="AT35" s="11">
        <v>-0.32</v>
      </c>
      <c r="AU35" s="11">
        <v>2.56</v>
      </c>
      <c r="AV35" s="11">
        <v>0</v>
      </c>
      <c r="AW35" s="11">
        <v>1</v>
      </c>
      <c r="AX35" s="11">
        <v>-0.03</v>
      </c>
      <c r="AY35" s="12">
        <v>0.74</v>
      </c>
      <c r="AZ35" s="11">
        <v>0</v>
      </c>
      <c r="BA35" s="10">
        <v>0</v>
      </c>
      <c r="BB35" s="11">
        <v>200</v>
      </c>
      <c r="BC35" s="11">
        <v>0</v>
      </c>
      <c r="BD35" s="11">
        <v>0</v>
      </c>
      <c r="BE35" s="11">
        <v>1</v>
      </c>
      <c r="BF35" s="11">
        <v>-0.08</v>
      </c>
      <c r="BG35" s="11">
        <v>0.65</v>
      </c>
      <c r="BH35" s="11">
        <v>0</v>
      </c>
      <c r="BI35" s="11">
        <v>1</v>
      </c>
      <c r="BJ35" s="11">
        <v>-3.0000000000000001E-3</v>
      </c>
      <c r="BK35" s="11">
        <v>0.2</v>
      </c>
      <c r="BL35" s="11">
        <v>0</v>
      </c>
      <c r="BM35" s="11">
        <v>1</v>
      </c>
      <c r="BN35" s="11">
        <v>-0.16</v>
      </c>
      <c r="BO35" s="11">
        <v>1.01</v>
      </c>
      <c r="BP35" s="9">
        <v>0</v>
      </c>
    </row>
    <row r="36" spans="1:68" x14ac:dyDescent="0.15">
      <c r="A36" s="8" t="s">
        <v>268</v>
      </c>
      <c r="B36" s="8" t="s">
        <v>249</v>
      </c>
      <c r="C36" s="8" t="s">
        <v>263</v>
      </c>
      <c r="D36" s="8" t="s">
        <v>243</v>
      </c>
      <c r="E36" s="8">
        <v>0</v>
      </c>
      <c r="F36" s="8">
        <v>57.053088773419603</v>
      </c>
      <c r="G36" s="8">
        <v>0</v>
      </c>
      <c r="H36" s="8">
        <v>0</v>
      </c>
      <c r="I36" s="11">
        <v>2</v>
      </c>
      <c r="J36" s="11">
        <v>15.8319994385112</v>
      </c>
      <c r="K36" s="11">
        <v>-8.8146084659373898</v>
      </c>
      <c r="L36" s="11">
        <v>-0.199367907203541</v>
      </c>
      <c r="M36" s="11">
        <v>1</v>
      </c>
      <c r="N36" s="11">
        <v>-2.3999999998894541</v>
      </c>
      <c r="O36" s="11">
        <v>18.266239341141397</v>
      </c>
      <c r="P36" s="11">
        <v>0</v>
      </c>
      <c r="Q36" s="11">
        <v>1</v>
      </c>
      <c r="R36" s="11">
        <v>-5.3975215727881528E-10</v>
      </c>
      <c r="S36" s="12">
        <v>0.95168754799307298</v>
      </c>
      <c r="T36" s="11">
        <v>0</v>
      </c>
      <c r="U36" s="10">
        <v>0</v>
      </c>
      <c r="V36" s="11">
        <v>12.056414634431601</v>
      </c>
      <c r="W36" s="11">
        <v>0</v>
      </c>
      <c r="X36" s="11">
        <v>0</v>
      </c>
      <c r="Y36" s="11">
        <v>1</v>
      </c>
      <c r="Z36" s="11">
        <v>-9.29677854695245E-2</v>
      </c>
      <c r="AA36" s="11">
        <v>0.58793744416059301</v>
      </c>
      <c r="AB36" s="11">
        <v>0</v>
      </c>
      <c r="AC36" s="11">
        <v>1</v>
      </c>
      <c r="AD36" s="11">
        <v>-0.103559417162825</v>
      </c>
      <c r="AE36" s="11">
        <v>0.32066461546931802</v>
      </c>
      <c r="AF36" s="11">
        <v>0</v>
      </c>
      <c r="AG36" s="11">
        <v>0</v>
      </c>
      <c r="AH36" s="11">
        <v>1.7912291587453501E-7</v>
      </c>
      <c r="AI36" s="12">
        <v>0</v>
      </c>
      <c r="AJ36" s="11">
        <v>0</v>
      </c>
      <c r="AK36" s="10">
        <v>0</v>
      </c>
      <c r="AL36" s="11">
        <v>300</v>
      </c>
      <c r="AM36" s="11">
        <v>0</v>
      </c>
      <c r="AN36" s="11">
        <v>0</v>
      </c>
      <c r="AO36" s="11">
        <v>1</v>
      </c>
      <c r="AP36" s="11">
        <v>7.0000000000000007E-2</v>
      </c>
      <c r="AQ36" s="11">
        <v>0.6</v>
      </c>
      <c r="AR36" s="11">
        <v>0</v>
      </c>
      <c r="AS36" s="11">
        <v>1</v>
      </c>
      <c r="AT36" s="11">
        <v>-0.32</v>
      </c>
      <c r="AU36" s="11">
        <v>2.56</v>
      </c>
      <c r="AV36" s="11">
        <v>0</v>
      </c>
      <c r="AW36" s="11">
        <v>1</v>
      </c>
      <c r="AX36" s="11">
        <v>-0.03</v>
      </c>
      <c r="AY36" s="12">
        <v>0.74</v>
      </c>
      <c r="AZ36" s="11">
        <v>0</v>
      </c>
      <c r="BA36" s="10">
        <v>0</v>
      </c>
      <c r="BB36" s="11">
        <v>1146.0729396853301</v>
      </c>
      <c r="BC36" s="11">
        <v>0</v>
      </c>
      <c r="BD36" s="11">
        <v>0</v>
      </c>
      <c r="BE36" s="11">
        <v>1</v>
      </c>
      <c r="BF36" s="11">
        <v>-2.7283896022895101E-2</v>
      </c>
      <c r="BG36" s="11">
        <v>0.119888864397857</v>
      </c>
      <c r="BH36" s="11">
        <v>0</v>
      </c>
      <c r="BI36" s="11">
        <v>1</v>
      </c>
      <c r="BJ36" s="11">
        <v>9.3101335001315698E-3</v>
      </c>
      <c r="BK36" s="11">
        <v>-5.0699217109184801E-3</v>
      </c>
      <c r="BL36" s="11">
        <v>0</v>
      </c>
      <c r="BM36" s="11">
        <v>1</v>
      </c>
      <c r="BN36" s="11">
        <v>-8.28303348819142E-2</v>
      </c>
      <c r="BO36" s="11">
        <v>1.3600726176050999</v>
      </c>
      <c r="BP36" s="9">
        <v>0</v>
      </c>
    </row>
    <row r="37" spans="1:68" x14ac:dyDescent="0.15">
      <c r="A37" s="8" t="s">
        <v>269</v>
      </c>
      <c r="B37" s="8" t="s">
        <v>249</v>
      </c>
      <c r="C37" s="8" t="s">
        <v>263</v>
      </c>
      <c r="D37" s="8" t="s">
        <v>243</v>
      </c>
      <c r="E37" s="8">
        <v>0</v>
      </c>
      <c r="F37" s="8">
        <v>57.053088773419603</v>
      </c>
      <c r="G37" s="8">
        <v>0</v>
      </c>
      <c r="H37" s="8">
        <v>0</v>
      </c>
      <c r="I37" s="11">
        <v>2</v>
      </c>
      <c r="J37" s="11">
        <v>15.8319994385112</v>
      </c>
      <c r="K37" s="11">
        <v>-8.8146084659373898</v>
      </c>
      <c r="L37" s="11">
        <v>-0.199367907203541</v>
      </c>
      <c r="M37" s="11">
        <v>1</v>
      </c>
      <c r="N37" s="11">
        <v>-2.3999999998894541</v>
      </c>
      <c r="O37" s="11">
        <v>18.266239341141397</v>
      </c>
      <c r="P37" s="11">
        <v>0</v>
      </c>
      <c r="Q37" s="11">
        <v>1</v>
      </c>
      <c r="R37" s="11">
        <v>-5.3975215727881528E-10</v>
      </c>
      <c r="S37" s="12">
        <v>0.95168754799307298</v>
      </c>
      <c r="T37" s="11">
        <v>0</v>
      </c>
      <c r="U37" s="10">
        <v>0</v>
      </c>
      <c r="V37" s="11">
        <v>12.056414634431601</v>
      </c>
      <c r="W37" s="11">
        <v>0</v>
      </c>
      <c r="X37" s="11">
        <v>0</v>
      </c>
      <c r="Y37" s="11">
        <v>1</v>
      </c>
      <c r="Z37" s="11">
        <v>-9.29677854695245E-2</v>
      </c>
      <c r="AA37" s="11">
        <v>0.58793744416059301</v>
      </c>
      <c r="AB37" s="11">
        <v>0</v>
      </c>
      <c r="AC37" s="11">
        <v>1</v>
      </c>
      <c r="AD37" s="11">
        <v>-0.103559417162825</v>
      </c>
      <c r="AE37" s="11">
        <v>0.32066461546931802</v>
      </c>
      <c r="AF37" s="11">
        <v>0</v>
      </c>
      <c r="AG37" s="11">
        <v>0</v>
      </c>
      <c r="AH37" s="11">
        <v>1.7912291587453501E-7</v>
      </c>
      <c r="AI37" s="12">
        <v>0</v>
      </c>
      <c r="AJ37" s="11">
        <v>0</v>
      </c>
      <c r="AK37" s="10">
        <v>0</v>
      </c>
      <c r="AL37" s="11">
        <v>40.484001238759703</v>
      </c>
      <c r="AM37" s="11">
        <v>0</v>
      </c>
      <c r="AN37" s="11">
        <v>0</v>
      </c>
      <c r="AO37" s="11">
        <v>1</v>
      </c>
      <c r="AP37" s="11">
        <v>2.0263391959678899E-5</v>
      </c>
      <c r="AQ37" s="11">
        <v>2.65604561386617E-2</v>
      </c>
      <c r="AR37" s="11">
        <v>0</v>
      </c>
      <c r="AS37" s="11">
        <v>1</v>
      </c>
      <c r="AT37" s="11">
        <v>-0.183349250799274</v>
      </c>
      <c r="AU37" s="11">
        <v>2.6557715413692602</v>
      </c>
      <c r="AV37" s="11">
        <v>0</v>
      </c>
      <c r="AW37" s="11">
        <v>1</v>
      </c>
      <c r="AX37" s="11">
        <v>2.3111174671732002E-2</v>
      </c>
      <c r="AY37" s="12">
        <v>0.91589637563792703</v>
      </c>
      <c r="AZ37" s="11">
        <v>0</v>
      </c>
      <c r="BA37" s="10">
        <v>0</v>
      </c>
      <c r="BB37" s="11">
        <v>1146.0729396853301</v>
      </c>
      <c r="BC37" s="11">
        <v>0</v>
      </c>
      <c r="BD37" s="11">
        <v>0</v>
      </c>
      <c r="BE37" s="11">
        <v>1</v>
      </c>
      <c r="BF37" s="11">
        <v>-2.7283896022895101E-2</v>
      </c>
      <c r="BG37" s="11">
        <v>0.119888864397857</v>
      </c>
      <c r="BH37" s="11">
        <v>0</v>
      </c>
      <c r="BI37" s="11">
        <v>1</v>
      </c>
      <c r="BJ37" s="11">
        <v>9.3101335001315698E-3</v>
      </c>
      <c r="BK37" s="11">
        <v>-5.0699217109184801E-3</v>
      </c>
      <c r="BL37" s="11">
        <v>0</v>
      </c>
      <c r="BM37" s="11">
        <v>1</v>
      </c>
      <c r="BN37" s="11">
        <v>-8.28303348819142E-2</v>
      </c>
      <c r="BO37" s="11">
        <v>1.3600726176050999</v>
      </c>
      <c r="BP37" s="9">
        <v>0</v>
      </c>
    </row>
    <row r="38" spans="1:68" x14ac:dyDescent="0.15">
      <c r="A38" s="8" t="s">
        <v>270</v>
      </c>
      <c r="B38" s="8" t="s">
        <v>262</v>
      </c>
      <c r="C38" s="8" t="s">
        <v>263</v>
      </c>
      <c r="D38" s="8" t="s">
        <v>233</v>
      </c>
      <c r="E38" s="8">
        <v>0</v>
      </c>
      <c r="F38" s="8">
        <v>200</v>
      </c>
      <c r="G38" s="8">
        <v>0</v>
      </c>
      <c r="H38" s="8">
        <v>0</v>
      </c>
      <c r="I38" s="11">
        <v>1</v>
      </c>
      <c r="J38" s="11">
        <v>-18.093139999999998</v>
      </c>
      <c r="K38" s="11">
        <v>81.333860000000001</v>
      </c>
      <c r="L38" s="11">
        <v>0</v>
      </c>
      <c r="M38" s="11">
        <v>1</v>
      </c>
      <c r="N38" s="11">
        <v>14.99188</v>
      </c>
      <c r="O38" s="11">
        <v>2.17</v>
      </c>
      <c r="P38" s="11">
        <v>0</v>
      </c>
      <c r="Q38" s="11">
        <v>0</v>
      </c>
      <c r="R38" s="11">
        <v>0.99792999999999998</v>
      </c>
      <c r="S38" s="12">
        <v>0</v>
      </c>
      <c r="T38" s="11">
        <v>0</v>
      </c>
      <c r="U38" s="10">
        <v>0</v>
      </c>
      <c r="V38" s="11">
        <v>0.31137722527817102</v>
      </c>
      <c r="W38" s="11">
        <v>0</v>
      </c>
      <c r="X38" s="11">
        <v>0</v>
      </c>
      <c r="Y38" s="11">
        <v>1</v>
      </c>
      <c r="Z38" s="11">
        <v>0.104953551624292</v>
      </c>
      <c r="AA38" s="11">
        <v>9.2329157271455506E-2</v>
      </c>
      <c r="AB38" s="11">
        <v>0</v>
      </c>
      <c r="AC38" s="11">
        <v>0</v>
      </c>
      <c r="AD38" s="11">
        <v>10.214569852096901</v>
      </c>
      <c r="AE38" s="11">
        <v>0</v>
      </c>
      <c r="AF38" s="11">
        <v>0</v>
      </c>
      <c r="AG38" s="11">
        <v>0</v>
      </c>
      <c r="AH38" s="11">
        <v>0.84203011273345596</v>
      </c>
      <c r="AI38" s="12">
        <v>0</v>
      </c>
      <c r="AJ38" s="11">
        <v>0</v>
      </c>
      <c r="AK38" s="10">
        <v>1</v>
      </c>
      <c r="AL38" s="11">
        <v>-0.48</v>
      </c>
      <c r="AM38" s="11">
        <v>3.33</v>
      </c>
      <c r="AN38" s="11">
        <v>0</v>
      </c>
      <c r="AO38" s="11">
        <v>1</v>
      </c>
      <c r="AP38" s="11">
        <v>-0.09</v>
      </c>
      <c r="AQ38" s="11">
        <v>0.72</v>
      </c>
      <c r="AR38" s="11">
        <v>0</v>
      </c>
      <c r="AS38" s="11">
        <v>1</v>
      </c>
      <c r="AT38" s="11">
        <v>-0.38</v>
      </c>
      <c r="AU38" s="11">
        <v>3.02</v>
      </c>
      <c r="AV38" s="11">
        <v>0</v>
      </c>
      <c r="AW38" s="11">
        <v>1</v>
      </c>
      <c r="AX38" s="11">
        <v>-0.06</v>
      </c>
      <c r="AY38" s="12">
        <v>0.95</v>
      </c>
      <c r="AZ38" s="11">
        <v>0</v>
      </c>
      <c r="BA38" s="10">
        <v>0</v>
      </c>
      <c r="BB38" s="11">
        <v>50</v>
      </c>
      <c r="BC38" s="11">
        <v>0</v>
      </c>
      <c r="BD38" s="11">
        <v>0</v>
      </c>
      <c r="BE38" s="11">
        <v>1</v>
      </c>
      <c r="BF38" s="11">
        <v>-0.06</v>
      </c>
      <c r="BG38" s="11">
        <v>0.4</v>
      </c>
      <c r="BH38" s="11">
        <v>0</v>
      </c>
      <c r="BI38" s="11">
        <v>0</v>
      </c>
      <c r="BJ38" s="11">
        <v>0.28999999999999998</v>
      </c>
      <c r="BK38" s="11">
        <v>0</v>
      </c>
      <c r="BL38" s="11">
        <v>0</v>
      </c>
      <c r="BM38" s="11">
        <v>0</v>
      </c>
      <c r="BN38" s="11">
        <v>0.88</v>
      </c>
      <c r="BO38" s="11">
        <v>0</v>
      </c>
      <c r="BP38" s="9">
        <v>0</v>
      </c>
    </row>
    <row r="39" spans="1:68" x14ac:dyDescent="0.15">
      <c r="A39" s="8" t="s">
        <v>271</v>
      </c>
      <c r="B39" s="8" t="s">
        <v>272</v>
      </c>
      <c r="C39" s="8" t="s">
        <v>263</v>
      </c>
      <c r="D39" s="8" t="s">
        <v>233</v>
      </c>
      <c r="E39" s="8">
        <v>0</v>
      </c>
      <c r="F39" s="8">
        <v>200</v>
      </c>
      <c r="G39" s="8">
        <v>0</v>
      </c>
      <c r="H39" s="8">
        <v>0</v>
      </c>
      <c r="I39" s="11">
        <v>1</v>
      </c>
      <c r="J39" s="11">
        <v>-18.093139999999998</v>
      </c>
      <c r="K39" s="11">
        <v>81.333860000000001</v>
      </c>
      <c r="L39" s="11">
        <v>0</v>
      </c>
      <c r="M39" s="11">
        <v>1</v>
      </c>
      <c r="N39" s="11">
        <v>14.99188</v>
      </c>
      <c r="O39" s="11">
        <v>2.17</v>
      </c>
      <c r="P39" s="11">
        <v>0</v>
      </c>
      <c r="Q39" s="11">
        <v>0</v>
      </c>
      <c r="R39" s="11">
        <v>0.99792999999999998</v>
      </c>
      <c r="S39" s="12">
        <v>0</v>
      </c>
      <c r="T39" s="11">
        <v>0</v>
      </c>
      <c r="U39" s="10">
        <v>0</v>
      </c>
      <c r="V39" s="11">
        <v>0.31137722527817102</v>
      </c>
      <c r="W39" s="11">
        <v>0</v>
      </c>
      <c r="X39" s="11">
        <v>0</v>
      </c>
      <c r="Y39" s="11">
        <v>0</v>
      </c>
      <c r="Z39" s="11">
        <v>0.104953551624292</v>
      </c>
      <c r="AA39" s="11">
        <v>9.2329157271455506E-2</v>
      </c>
      <c r="AB39" s="11">
        <v>0</v>
      </c>
      <c r="AC39" s="11">
        <v>0</v>
      </c>
      <c r="AD39" s="11">
        <v>10.214569852096901</v>
      </c>
      <c r="AE39" s="11">
        <v>0</v>
      </c>
      <c r="AF39" s="11">
        <v>0</v>
      </c>
      <c r="AG39" s="11">
        <v>0</v>
      </c>
      <c r="AH39" s="11">
        <v>0.84203011273345596</v>
      </c>
      <c r="AI39" s="12">
        <v>0</v>
      </c>
      <c r="AJ39" s="11">
        <v>0</v>
      </c>
      <c r="AK39" s="10">
        <v>1</v>
      </c>
      <c r="AL39" s="11">
        <v>4.3377463535607701</v>
      </c>
      <c r="AM39" s="11">
        <v>26.334885255772999</v>
      </c>
      <c r="AN39" s="11">
        <v>0</v>
      </c>
      <c r="AO39" s="11">
        <v>1</v>
      </c>
      <c r="AP39" s="11">
        <v>-9.6042200418298002E-2</v>
      </c>
      <c r="AQ39" s="11">
        <v>0.43175773576611798</v>
      </c>
      <c r="AR39" s="11">
        <v>0</v>
      </c>
      <c r="AS39" s="11">
        <v>1</v>
      </c>
      <c r="AT39" s="11">
        <v>-0.55768905290058701</v>
      </c>
      <c r="AU39" s="11">
        <v>2.58104004197883</v>
      </c>
      <c r="AV39" s="11">
        <v>0</v>
      </c>
      <c r="AW39" s="11">
        <v>1</v>
      </c>
      <c r="AX39" s="11">
        <v>-1.1575938523373099E-2</v>
      </c>
      <c r="AY39" s="12">
        <v>1.04012614682084</v>
      </c>
      <c r="AZ39" s="11">
        <v>0</v>
      </c>
      <c r="BA39" s="10">
        <v>0</v>
      </c>
      <c r="BB39" s="11">
        <v>50</v>
      </c>
      <c r="BC39" s="11">
        <v>0</v>
      </c>
      <c r="BD39" s="11">
        <v>0</v>
      </c>
      <c r="BE39" s="11">
        <v>1</v>
      </c>
      <c r="BF39" s="11">
        <v>-0.06</v>
      </c>
      <c r="BG39" s="11">
        <v>0.4</v>
      </c>
      <c r="BH39" s="11">
        <v>0</v>
      </c>
      <c r="BI39" s="11">
        <v>0</v>
      </c>
      <c r="BJ39" s="11">
        <v>0.28999999999999998</v>
      </c>
      <c r="BK39" s="11">
        <v>0</v>
      </c>
      <c r="BL39" s="11">
        <v>0</v>
      </c>
      <c r="BM39" s="11">
        <v>0</v>
      </c>
      <c r="BN39" s="11">
        <v>0.88</v>
      </c>
      <c r="BO39" s="11">
        <v>0</v>
      </c>
      <c r="BP39" s="9">
        <v>0</v>
      </c>
    </row>
    <row r="40" spans="1:68" s="41" customFormat="1" x14ac:dyDescent="0.15">
      <c r="A40" s="42" t="s">
        <v>273</v>
      </c>
      <c r="B40" s="42" t="s">
        <v>88</v>
      </c>
      <c r="C40" s="36"/>
      <c r="D40" s="42" t="s">
        <v>233</v>
      </c>
      <c r="E40" s="36">
        <v>0</v>
      </c>
      <c r="F40" s="36">
        <v>58.93</v>
      </c>
      <c r="G40" s="36">
        <v>0</v>
      </c>
      <c r="H40" s="36">
        <v>0</v>
      </c>
      <c r="I40" s="37">
        <v>1</v>
      </c>
      <c r="J40" s="37">
        <v>-9.49</v>
      </c>
      <c r="K40" s="37">
        <v>25.61</v>
      </c>
      <c r="L40" s="37">
        <v>0</v>
      </c>
      <c r="M40" s="37">
        <v>1</v>
      </c>
      <c r="N40" s="37">
        <v>-0.83</v>
      </c>
      <c r="O40" s="37">
        <v>7.31</v>
      </c>
      <c r="P40" s="37">
        <v>0</v>
      </c>
      <c r="Q40" s="37">
        <v>0</v>
      </c>
      <c r="R40" s="37">
        <v>0.96199999999999997</v>
      </c>
      <c r="S40" s="38">
        <v>0</v>
      </c>
      <c r="T40" s="37">
        <v>0</v>
      </c>
      <c r="U40" s="39">
        <v>0</v>
      </c>
      <c r="V40" s="8">
        <v>5.0046790779064798</v>
      </c>
      <c r="W40" s="37">
        <v>0</v>
      </c>
      <c r="X40" s="37">
        <v>0</v>
      </c>
      <c r="Y40" s="37">
        <v>1</v>
      </c>
      <c r="Z40" s="8">
        <v>0.41604331130468297</v>
      </c>
      <c r="AA40" s="8">
        <v>0.99988848715450296</v>
      </c>
      <c r="AB40" s="37">
        <v>0</v>
      </c>
      <c r="AC40" s="37">
        <v>0</v>
      </c>
      <c r="AD40" s="8">
        <v>139.717350500771</v>
      </c>
      <c r="AE40" s="37">
        <v>0</v>
      </c>
      <c r="AF40" s="37">
        <v>0</v>
      </c>
      <c r="AG40" s="37">
        <v>0</v>
      </c>
      <c r="AH40" s="8">
        <v>0.99481355878337896</v>
      </c>
      <c r="AI40" s="38">
        <v>0</v>
      </c>
      <c r="AJ40" s="37">
        <v>0</v>
      </c>
      <c r="AK40" s="39">
        <v>1</v>
      </c>
      <c r="AL40" s="37">
        <v>-0.48</v>
      </c>
      <c r="AM40" s="37">
        <v>3.33</v>
      </c>
      <c r="AN40" s="37">
        <v>0</v>
      </c>
      <c r="AO40" s="37">
        <v>1</v>
      </c>
      <c r="AP40" s="37">
        <v>-0.09</v>
      </c>
      <c r="AQ40" s="37">
        <v>0.72</v>
      </c>
      <c r="AR40" s="37">
        <v>0</v>
      </c>
      <c r="AS40" s="37">
        <v>1</v>
      </c>
      <c r="AT40" s="37">
        <v>-0.38</v>
      </c>
      <c r="AU40" s="37">
        <v>3.02</v>
      </c>
      <c r="AV40" s="37">
        <v>0</v>
      </c>
      <c r="AW40" s="37">
        <v>1</v>
      </c>
      <c r="AX40" s="37">
        <v>-0.06</v>
      </c>
      <c r="AY40" s="38">
        <v>0.95</v>
      </c>
      <c r="AZ40" s="37">
        <v>0</v>
      </c>
      <c r="BA40" s="39">
        <v>0</v>
      </c>
      <c r="BB40" s="37">
        <v>50</v>
      </c>
      <c r="BC40" s="37">
        <v>0</v>
      </c>
      <c r="BD40" s="37">
        <v>0</v>
      </c>
      <c r="BE40" s="37">
        <v>1</v>
      </c>
      <c r="BF40" s="37">
        <v>-0.06</v>
      </c>
      <c r="BG40" s="37">
        <v>0.4</v>
      </c>
      <c r="BH40" s="37">
        <v>0</v>
      </c>
      <c r="BI40" s="37">
        <v>0</v>
      </c>
      <c r="BJ40" s="37">
        <v>0.28999999999999998</v>
      </c>
      <c r="BK40" s="37">
        <v>0</v>
      </c>
      <c r="BL40" s="37">
        <v>0</v>
      </c>
      <c r="BM40" s="37">
        <v>0</v>
      </c>
      <c r="BN40" s="37">
        <v>0.88</v>
      </c>
      <c r="BO40" s="37">
        <v>0</v>
      </c>
      <c r="BP40" s="40">
        <v>0</v>
      </c>
    </row>
    <row r="41" spans="1:68" s="41" customFormat="1" x14ac:dyDescent="0.15">
      <c r="A41" s="42" t="s">
        <v>274</v>
      </c>
      <c r="B41" s="42" t="s">
        <v>88</v>
      </c>
      <c r="C41" s="36"/>
      <c r="D41" s="42" t="s">
        <v>233</v>
      </c>
      <c r="E41" s="36">
        <v>0</v>
      </c>
      <c r="F41">
        <v>699.752658077663</v>
      </c>
      <c r="G41" s="36">
        <v>0</v>
      </c>
      <c r="H41" s="36">
        <v>0</v>
      </c>
      <c r="I41" s="37">
        <v>1</v>
      </c>
      <c r="J41">
        <v>19.458599993370001</v>
      </c>
      <c r="K41">
        <v>1.00000312768351</v>
      </c>
      <c r="L41" s="37">
        <v>0</v>
      </c>
      <c r="M41" s="37">
        <v>1</v>
      </c>
      <c r="N41">
        <v>16.4310556579549</v>
      </c>
      <c r="O41">
        <v>0.20000570964105199</v>
      </c>
      <c r="P41" s="37">
        <v>0</v>
      </c>
      <c r="Q41" s="37">
        <v>0</v>
      </c>
      <c r="R41" s="46">
        <v>0.96425708442704205</v>
      </c>
      <c r="S41" s="38">
        <v>0</v>
      </c>
      <c r="T41" s="37">
        <v>0</v>
      </c>
      <c r="U41" s="39">
        <v>0</v>
      </c>
      <c r="V41" s="37">
        <v>20</v>
      </c>
      <c r="W41" s="37">
        <v>0</v>
      </c>
      <c r="X41" s="37">
        <v>0</v>
      </c>
      <c r="Y41" s="37">
        <v>1</v>
      </c>
      <c r="Z41" s="37">
        <v>-0.02</v>
      </c>
      <c r="AA41" s="37">
        <v>0.21</v>
      </c>
      <c r="AB41" s="37">
        <v>0</v>
      </c>
      <c r="AC41" s="37">
        <v>0</v>
      </c>
      <c r="AD41" s="37">
        <v>20</v>
      </c>
      <c r="AE41" s="37">
        <v>0</v>
      </c>
      <c r="AF41" s="37">
        <v>0</v>
      </c>
      <c r="AG41" s="37">
        <v>0</v>
      </c>
      <c r="AH41" s="37">
        <v>1E-4</v>
      </c>
      <c r="AI41" s="38">
        <v>0</v>
      </c>
      <c r="AJ41" s="37">
        <v>0</v>
      </c>
      <c r="AK41" s="39">
        <v>1</v>
      </c>
      <c r="AL41">
        <v>5.1409070609339098</v>
      </c>
      <c r="AM41">
        <v>113.547217272308</v>
      </c>
      <c r="AN41" s="37">
        <v>0</v>
      </c>
      <c r="AO41" s="37">
        <v>1</v>
      </c>
      <c r="AP41">
        <v>-0.15260514646387299</v>
      </c>
      <c r="AQ41">
        <v>0.65624818945086005</v>
      </c>
      <c r="AR41" s="37">
        <v>0</v>
      </c>
      <c r="AS41" s="37">
        <v>1</v>
      </c>
      <c r="AT41">
        <v>-0.53316206996418702</v>
      </c>
      <c r="AU41">
        <v>2.60020649663476</v>
      </c>
      <c r="AV41" s="37">
        <v>0</v>
      </c>
      <c r="AW41" s="37">
        <v>1</v>
      </c>
      <c r="AX41">
        <v>-5.9160209300685301E-2</v>
      </c>
      <c r="AY41" s="8">
        <v>0.95379022723806905</v>
      </c>
      <c r="AZ41" s="37">
        <v>0</v>
      </c>
      <c r="BA41" s="39">
        <v>0</v>
      </c>
      <c r="BB41">
        <v>120.538298729071</v>
      </c>
      <c r="BC41" s="37">
        <v>0</v>
      </c>
      <c r="BD41" s="37">
        <v>0</v>
      </c>
      <c r="BE41" s="37">
        <v>1</v>
      </c>
      <c r="BF41">
        <v>-0.178970337701301</v>
      </c>
      <c r="BG41">
        <v>0.72995049213177199</v>
      </c>
      <c r="BH41" s="37">
        <v>0</v>
      </c>
      <c r="BI41" s="37">
        <v>0</v>
      </c>
      <c r="BJ41">
        <v>2.15273947764032E-3</v>
      </c>
      <c r="BK41" s="37">
        <v>0</v>
      </c>
      <c r="BL41" s="37">
        <v>0</v>
      </c>
      <c r="BM41" s="37">
        <v>0</v>
      </c>
      <c r="BN41">
        <v>0.704269970243805</v>
      </c>
      <c r="BO41" s="37">
        <v>0</v>
      </c>
      <c r="BP41" s="40">
        <v>0</v>
      </c>
    </row>
    <row r="42" spans="1:68" s="41" customFormat="1" x14ac:dyDescent="0.15">
      <c r="A42" s="36" t="s">
        <v>275</v>
      </c>
      <c r="B42" s="36" t="s">
        <v>88</v>
      </c>
      <c r="C42" s="36"/>
      <c r="D42" s="42" t="s">
        <v>243</v>
      </c>
      <c r="E42" s="39">
        <v>0</v>
      </c>
      <c r="F42">
        <v>164.05941906636201</v>
      </c>
      <c r="G42" s="37">
        <v>0</v>
      </c>
      <c r="H42" s="37">
        <v>0</v>
      </c>
      <c r="I42" s="37">
        <v>2</v>
      </c>
      <c r="J42">
        <v>15.832000000000001</v>
      </c>
      <c r="K42">
        <v>-4.0790000000000202</v>
      </c>
      <c r="L42">
        <v>-2.43999999999998</v>
      </c>
      <c r="M42" s="37">
        <v>1</v>
      </c>
      <c r="N42">
        <v>0.49999999999997802</v>
      </c>
      <c r="O42">
        <v>14.4</v>
      </c>
      <c r="P42" s="37">
        <v>0</v>
      </c>
      <c r="Q42" s="37">
        <v>1</v>
      </c>
      <c r="R42" s="8">
        <v>-0.13001357484791501</v>
      </c>
      <c r="S42" s="8">
        <v>0.99939067866604203</v>
      </c>
      <c r="T42" s="37">
        <v>0</v>
      </c>
      <c r="U42" s="39">
        <v>0</v>
      </c>
      <c r="V42" s="37">
        <v>10</v>
      </c>
      <c r="W42" s="37">
        <v>0</v>
      </c>
      <c r="X42" s="37">
        <v>0</v>
      </c>
      <c r="Y42" s="37">
        <v>1</v>
      </c>
      <c r="Z42" s="37">
        <v>-0.04</v>
      </c>
      <c r="AA42" s="37">
        <v>0.47</v>
      </c>
      <c r="AB42" s="37">
        <v>0</v>
      </c>
      <c r="AC42" s="37">
        <v>1</v>
      </c>
      <c r="AD42" s="37">
        <v>-0.2</v>
      </c>
      <c r="AE42" s="37">
        <v>1.25</v>
      </c>
      <c r="AF42" s="37">
        <v>0</v>
      </c>
      <c r="AG42" s="37">
        <v>0</v>
      </c>
      <c r="AH42" s="37">
        <v>1E-4</v>
      </c>
      <c r="AI42" s="38">
        <v>0</v>
      </c>
      <c r="AJ42" s="37">
        <v>0</v>
      </c>
      <c r="AK42" s="39">
        <v>0</v>
      </c>
      <c r="AL42" s="37">
        <v>300</v>
      </c>
      <c r="AM42" s="43">
        <v>0</v>
      </c>
      <c r="AN42" s="43">
        <v>0</v>
      </c>
      <c r="AO42" s="37">
        <v>1</v>
      </c>
      <c r="AP42" s="37">
        <v>0.09</v>
      </c>
      <c r="AQ42" s="37">
        <v>0.57999999999999996</v>
      </c>
      <c r="AR42" s="37">
        <v>0</v>
      </c>
      <c r="AS42" s="37">
        <v>1</v>
      </c>
      <c r="AT42" s="37">
        <v>-0.26</v>
      </c>
      <c r="AU42" s="37">
        <v>2.77</v>
      </c>
      <c r="AV42" s="37">
        <v>0</v>
      </c>
      <c r="AW42" s="37">
        <v>1</v>
      </c>
      <c r="AX42" s="37">
        <v>-0.03</v>
      </c>
      <c r="AY42" s="38">
        <v>0.4</v>
      </c>
      <c r="AZ42" s="37">
        <v>0</v>
      </c>
      <c r="BA42" s="39">
        <v>0</v>
      </c>
      <c r="BB42" s="37">
        <v>200</v>
      </c>
      <c r="BC42" s="37">
        <v>0</v>
      </c>
      <c r="BD42" s="37">
        <v>0</v>
      </c>
      <c r="BE42" s="37">
        <v>1</v>
      </c>
      <c r="BF42" s="37">
        <v>-0.09</v>
      </c>
      <c r="BG42" s="37">
        <v>0.82</v>
      </c>
      <c r="BH42" s="37">
        <v>0</v>
      </c>
      <c r="BI42" s="37">
        <v>1</v>
      </c>
      <c r="BJ42" s="37">
        <v>-0.02</v>
      </c>
      <c r="BK42" s="37">
        <v>0.26</v>
      </c>
      <c r="BL42" s="37">
        <v>0</v>
      </c>
      <c r="BM42" s="37">
        <v>1</v>
      </c>
      <c r="BN42" s="37">
        <v>-0.12</v>
      </c>
      <c r="BO42" s="37">
        <v>0.83</v>
      </c>
      <c r="BP42" s="40">
        <v>0</v>
      </c>
    </row>
    <row r="43" spans="1:68" s="41" customFormat="1" x14ac:dyDescent="0.15">
      <c r="A43" s="36" t="s">
        <v>276</v>
      </c>
      <c r="B43" s="36" t="s">
        <v>88</v>
      </c>
      <c r="C43" s="36" t="s">
        <v>263</v>
      </c>
      <c r="D43" s="42" t="s">
        <v>243</v>
      </c>
      <c r="E43" s="39">
        <v>0</v>
      </c>
      <c r="F43" s="36">
        <v>164.05941906636201</v>
      </c>
      <c r="G43" s="36">
        <v>0</v>
      </c>
      <c r="H43" s="36">
        <v>0</v>
      </c>
      <c r="I43" s="36">
        <v>2</v>
      </c>
      <c r="J43" s="36">
        <v>15.832000000000001</v>
      </c>
      <c r="K43" s="36">
        <v>-4.0790000000000202</v>
      </c>
      <c r="L43" s="36">
        <v>-2.43999999999998</v>
      </c>
      <c r="M43" s="36">
        <v>1</v>
      </c>
      <c r="N43" s="36">
        <v>0.49999999999997802</v>
      </c>
      <c r="O43" s="36">
        <v>14.4</v>
      </c>
      <c r="P43" s="36">
        <v>0</v>
      </c>
      <c r="Q43" s="36">
        <v>1</v>
      </c>
      <c r="R43" s="36">
        <v>-0.13001357484791501</v>
      </c>
      <c r="S43" s="38">
        <v>0.99939067866604203</v>
      </c>
      <c r="T43" s="36">
        <v>0</v>
      </c>
      <c r="U43" s="39">
        <v>0</v>
      </c>
      <c r="V43" s="36">
        <v>10</v>
      </c>
      <c r="W43" s="36">
        <v>0</v>
      </c>
      <c r="X43" s="36">
        <v>0</v>
      </c>
      <c r="Y43" s="36">
        <v>1</v>
      </c>
      <c r="Z43" s="36">
        <v>-0.04</v>
      </c>
      <c r="AA43" s="36">
        <v>0.47</v>
      </c>
      <c r="AB43" s="36">
        <v>0</v>
      </c>
      <c r="AC43" s="36">
        <v>1</v>
      </c>
      <c r="AD43" s="36">
        <v>-0.2</v>
      </c>
      <c r="AE43" s="36">
        <v>1.25</v>
      </c>
      <c r="AF43" s="36">
        <v>0</v>
      </c>
      <c r="AG43" s="36">
        <v>0</v>
      </c>
      <c r="AH43" s="36">
        <v>1E-4</v>
      </c>
      <c r="AI43" s="38">
        <v>0</v>
      </c>
      <c r="AJ43" s="37">
        <v>0</v>
      </c>
      <c r="AK43" s="39">
        <v>0</v>
      </c>
      <c r="AL43" s="36">
        <v>300</v>
      </c>
      <c r="AM43" s="47">
        <v>0</v>
      </c>
      <c r="AN43" s="47">
        <v>0</v>
      </c>
      <c r="AO43" s="36">
        <v>1</v>
      </c>
      <c r="AP43" s="36">
        <v>0.09</v>
      </c>
      <c r="AQ43" s="36">
        <v>0.57999999999999996</v>
      </c>
      <c r="AR43" s="37">
        <v>0</v>
      </c>
      <c r="AS43" s="36">
        <v>1</v>
      </c>
      <c r="AT43" s="36">
        <v>-0.26</v>
      </c>
      <c r="AU43" s="36">
        <v>2.77</v>
      </c>
      <c r="AV43" s="37">
        <v>0</v>
      </c>
      <c r="AW43" s="36">
        <v>1</v>
      </c>
      <c r="AX43" s="36">
        <v>-0.03</v>
      </c>
      <c r="AY43" s="38">
        <v>0.4</v>
      </c>
      <c r="AZ43" s="37">
        <v>0</v>
      </c>
      <c r="BA43" s="39">
        <v>0</v>
      </c>
      <c r="BB43" s="36">
        <v>200</v>
      </c>
      <c r="BC43" s="36">
        <v>0</v>
      </c>
      <c r="BD43" s="36">
        <v>0</v>
      </c>
      <c r="BE43" s="36">
        <v>1</v>
      </c>
      <c r="BF43" s="36">
        <v>-0.09</v>
      </c>
      <c r="BG43" s="36">
        <v>0.82</v>
      </c>
      <c r="BH43" s="36">
        <v>0</v>
      </c>
      <c r="BI43" s="36">
        <v>1</v>
      </c>
      <c r="BJ43" s="36">
        <v>-0.02</v>
      </c>
      <c r="BK43" s="36">
        <v>0.26</v>
      </c>
      <c r="BL43" s="36">
        <v>0</v>
      </c>
      <c r="BM43" s="36">
        <v>1</v>
      </c>
      <c r="BN43" s="36">
        <v>-0.12</v>
      </c>
      <c r="BO43" s="36">
        <v>0.83</v>
      </c>
      <c r="BP43" s="40">
        <v>0</v>
      </c>
    </row>
    <row r="44" spans="1:68" x14ac:dyDescent="0.15">
      <c r="A44" s="8" t="s">
        <v>277</v>
      </c>
      <c r="B44" s="8" t="s">
        <v>262</v>
      </c>
      <c r="C44" s="8" t="s">
        <v>263</v>
      </c>
      <c r="D44" s="8" t="s">
        <v>233</v>
      </c>
      <c r="E44" s="8">
        <v>0</v>
      </c>
      <c r="F44" s="8">
        <v>699.752658077663</v>
      </c>
      <c r="G44" s="8">
        <v>0</v>
      </c>
      <c r="H44" s="8">
        <v>0</v>
      </c>
      <c r="I44" s="8">
        <v>1</v>
      </c>
      <c r="J44" s="8">
        <v>19.458599993370001</v>
      </c>
      <c r="K44" s="8">
        <v>1.00000312768351</v>
      </c>
      <c r="L44" s="8">
        <v>0</v>
      </c>
      <c r="M44" s="8">
        <v>1</v>
      </c>
      <c r="N44" s="8">
        <v>16.4310556579549</v>
      </c>
      <c r="O44" s="8">
        <v>0.20000570964105199</v>
      </c>
      <c r="P44" s="8">
        <v>0</v>
      </c>
      <c r="Q44" s="8">
        <v>0</v>
      </c>
      <c r="R44" s="8">
        <v>0.96425708442704205</v>
      </c>
      <c r="S44" s="12">
        <v>0</v>
      </c>
      <c r="T44" s="8">
        <v>0</v>
      </c>
      <c r="U44" s="10">
        <v>0</v>
      </c>
      <c r="V44" s="8">
        <v>20</v>
      </c>
      <c r="W44" s="8">
        <v>0</v>
      </c>
      <c r="X44" s="8">
        <v>0</v>
      </c>
      <c r="Y44" s="8">
        <v>1</v>
      </c>
      <c r="Z44" s="8">
        <v>-0.02</v>
      </c>
      <c r="AA44" s="8">
        <v>0.21</v>
      </c>
      <c r="AB44" s="8">
        <v>0</v>
      </c>
      <c r="AC44" s="8">
        <v>0</v>
      </c>
      <c r="AD44" s="8">
        <v>20</v>
      </c>
      <c r="AE44" s="8">
        <v>0</v>
      </c>
      <c r="AF44" s="8">
        <v>0</v>
      </c>
      <c r="AG44" s="8">
        <v>0</v>
      </c>
      <c r="AH44" s="8">
        <v>1E-4</v>
      </c>
      <c r="AI44" s="12">
        <v>0</v>
      </c>
      <c r="AJ44" s="8">
        <v>0</v>
      </c>
      <c r="AK44" s="10">
        <v>1</v>
      </c>
      <c r="AL44" s="8">
        <v>5.1409070609339098</v>
      </c>
      <c r="AM44" s="8">
        <v>113.547217272308</v>
      </c>
      <c r="AN44" s="8">
        <v>0</v>
      </c>
      <c r="AO44" s="8">
        <v>1</v>
      </c>
      <c r="AP44" s="8">
        <v>-0.15260514646387299</v>
      </c>
      <c r="AQ44" s="8">
        <v>0.65624818945086005</v>
      </c>
      <c r="AR44" s="8">
        <v>0</v>
      </c>
      <c r="AS44" s="8">
        <v>1</v>
      </c>
      <c r="AT44" s="8">
        <v>-0.53316206996418702</v>
      </c>
      <c r="AU44" s="8">
        <v>2.60020649663476</v>
      </c>
      <c r="AV44" s="8">
        <v>0</v>
      </c>
      <c r="AW44" s="8">
        <v>1</v>
      </c>
      <c r="AX44" s="8">
        <v>-5.9160209300685301E-2</v>
      </c>
      <c r="AY44" s="12">
        <v>0.95379022723806905</v>
      </c>
      <c r="AZ44" s="8">
        <v>0</v>
      </c>
      <c r="BA44" s="10">
        <v>0</v>
      </c>
      <c r="BB44" s="8">
        <v>120.538298729071</v>
      </c>
      <c r="BC44" s="8">
        <v>0</v>
      </c>
      <c r="BD44" s="8">
        <v>0</v>
      </c>
      <c r="BE44" s="8">
        <v>1</v>
      </c>
      <c r="BF44" s="8">
        <v>-0.178970337701301</v>
      </c>
      <c r="BG44" s="8">
        <v>0.72995049213177199</v>
      </c>
      <c r="BH44" s="8">
        <v>0</v>
      </c>
      <c r="BI44" s="8">
        <v>0</v>
      </c>
      <c r="BJ44" s="8">
        <v>0.28999999999999998</v>
      </c>
      <c r="BK44" s="8">
        <v>0</v>
      </c>
      <c r="BL44" s="8">
        <v>0</v>
      </c>
      <c r="BM44" s="8">
        <v>0</v>
      </c>
      <c r="BN44" s="8">
        <v>0.704269970243805</v>
      </c>
      <c r="BO44" s="8">
        <v>0</v>
      </c>
      <c r="BP44" s="9">
        <v>0</v>
      </c>
    </row>
    <row r="45" spans="1:68" x14ac:dyDescent="0.15">
      <c r="A45" s="8" t="s">
        <v>278</v>
      </c>
      <c r="B45" s="8" t="s">
        <v>262</v>
      </c>
      <c r="C45" s="8" t="s">
        <v>263</v>
      </c>
      <c r="D45" s="8" t="s">
        <v>233</v>
      </c>
      <c r="E45" s="8">
        <v>0</v>
      </c>
      <c r="F45" s="8">
        <v>193.43662359999999</v>
      </c>
      <c r="G45" s="8">
        <v>0</v>
      </c>
      <c r="H45" s="8">
        <v>0</v>
      </c>
      <c r="I45" s="11">
        <v>1</v>
      </c>
      <c r="J45" s="11">
        <v>-15.783626999999999</v>
      </c>
      <c r="K45" s="11">
        <v>59.223509999999997</v>
      </c>
      <c r="L45" s="11">
        <v>0</v>
      </c>
      <c r="M45" s="11">
        <v>1</v>
      </c>
      <c r="N45" s="11">
        <v>42.051369999999999</v>
      </c>
      <c r="O45" s="11">
        <v>33.815190000000001</v>
      </c>
      <c r="P45" s="11">
        <v>0</v>
      </c>
      <c r="Q45" s="11">
        <v>0</v>
      </c>
      <c r="R45" s="11">
        <v>0.99789399999999995</v>
      </c>
      <c r="S45" s="12">
        <v>0</v>
      </c>
      <c r="T45" s="11">
        <v>0</v>
      </c>
      <c r="U45" s="10">
        <v>0</v>
      </c>
      <c r="V45" s="11">
        <v>20</v>
      </c>
      <c r="W45" s="11">
        <v>0</v>
      </c>
      <c r="X45" s="11">
        <v>0</v>
      </c>
      <c r="Y45" s="11">
        <v>1</v>
      </c>
      <c r="Z45" s="11">
        <v>-0.02</v>
      </c>
      <c r="AA45" s="11">
        <v>0.21</v>
      </c>
      <c r="AB45" s="11">
        <v>0</v>
      </c>
      <c r="AC45" s="11">
        <v>0</v>
      </c>
      <c r="AD45" s="11">
        <v>20</v>
      </c>
      <c r="AE45" s="11">
        <v>0</v>
      </c>
      <c r="AF45" s="11">
        <v>0</v>
      </c>
      <c r="AG45" s="11">
        <v>0</v>
      </c>
      <c r="AH45" s="11">
        <v>1E-4</v>
      </c>
      <c r="AI45" s="12">
        <v>0</v>
      </c>
      <c r="AJ45" s="11">
        <v>0</v>
      </c>
      <c r="AK45" s="10">
        <v>1</v>
      </c>
      <c r="AL45" s="11">
        <v>-1.9381603999999999</v>
      </c>
      <c r="AM45" s="11">
        <v>8.6512930000000008</v>
      </c>
      <c r="AN45" s="11">
        <v>0</v>
      </c>
      <c r="AO45" s="11">
        <v>1</v>
      </c>
      <c r="AP45" s="11">
        <v>-0.225862268</v>
      </c>
      <c r="AQ45" s="11">
        <v>0.52608999999999995</v>
      </c>
      <c r="AR45" s="11">
        <v>0</v>
      </c>
      <c r="AS45" s="11">
        <v>1</v>
      </c>
      <c r="AT45" s="11">
        <v>-0.33624799999999999</v>
      </c>
      <c r="AU45" s="11">
        <v>3.9923769999999998</v>
      </c>
      <c r="AV45" s="11">
        <v>0</v>
      </c>
      <c r="AW45" s="11">
        <v>1</v>
      </c>
      <c r="AX45" s="11">
        <v>-2.5600000000000001E-2</v>
      </c>
      <c r="AY45" s="12">
        <v>1.0468</v>
      </c>
      <c r="AZ45" s="11">
        <v>0</v>
      </c>
      <c r="BA45" s="10">
        <v>0</v>
      </c>
      <c r="BB45" s="8">
        <v>1200</v>
      </c>
      <c r="BC45" s="11">
        <v>0</v>
      </c>
      <c r="BD45" s="11">
        <v>0</v>
      </c>
      <c r="BE45" s="11">
        <v>1</v>
      </c>
      <c r="BF45" s="11">
        <v>-0.2112957</v>
      </c>
      <c r="BG45" s="11">
        <v>0.48317300000000002</v>
      </c>
      <c r="BH45" s="11">
        <v>0</v>
      </c>
      <c r="BI45" s="11">
        <v>0</v>
      </c>
      <c r="BJ45" s="11">
        <v>6.9499999999999998E-4</v>
      </c>
      <c r="BK45" s="11">
        <v>0</v>
      </c>
      <c r="BL45" s="11">
        <v>0</v>
      </c>
      <c r="BM45" s="11">
        <v>0</v>
      </c>
      <c r="BN45" s="11">
        <v>0.73128857899999999</v>
      </c>
      <c r="BO45" s="11">
        <v>0</v>
      </c>
      <c r="BP45" s="9">
        <v>0</v>
      </c>
    </row>
    <row r="46" spans="1:68" x14ac:dyDescent="0.15">
      <c r="A46" s="8" t="s">
        <v>279</v>
      </c>
      <c r="B46" s="8" t="s">
        <v>280</v>
      </c>
      <c r="C46" s="8" t="s">
        <v>263</v>
      </c>
      <c r="D46" s="8" t="s">
        <v>233</v>
      </c>
      <c r="E46" s="8">
        <v>0</v>
      </c>
      <c r="F46" s="8">
        <v>308.62171895620907</v>
      </c>
      <c r="G46" s="8">
        <v>0</v>
      </c>
      <c r="H46" s="8">
        <v>0</v>
      </c>
      <c r="I46" s="11">
        <v>1</v>
      </c>
      <c r="J46" s="11">
        <v>-27.886019423184393</v>
      </c>
      <c r="K46" s="11">
        <v>51.403966612751439</v>
      </c>
      <c r="L46" s="11">
        <v>0</v>
      </c>
      <c r="M46" s="11">
        <v>1</v>
      </c>
      <c r="N46" s="11">
        <v>44.847569971280898</v>
      </c>
      <c r="O46" s="11">
        <v>40.9389396669539</v>
      </c>
      <c r="P46" s="11">
        <v>0</v>
      </c>
      <c r="Q46" s="11">
        <v>0</v>
      </c>
      <c r="R46" s="11">
        <v>0.99254209476447408</v>
      </c>
      <c r="S46" s="12">
        <v>0</v>
      </c>
      <c r="T46" s="11">
        <v>0</v>
      </c>
      <c r="U46" s="10">
        <v>0</v>
      </c>
      <c r="V46" s="11">
        <v>20</v>
      </c>
      <c r="W46" s="11">
        <v>0</v>
      </c>
      <c r="X46" s="11">
        <v>0</v>
      </c>
      <c r="Y46" s="11">
        <v>1</v>
      </c>
      <c r="Z46" s="11">
        <v>2.1072E-2</v>
      </c>
      <c r="AA46" s="11">
        <v>0.16800957</v>
      </c>
      <c r="AB46" s="11">
        <v>0</v>
      </c>
      <c r="AC46" s="11">
        <v>0</v>
      </c>
      <c r="AD46" s="8">
        <v>1.3376699999999999</v>
      </c>
      <c r="AE46" s="8">
        <v>0</v>
      </c>
      <c r="AF46" s="8">
        <v>0</v>
      </c>
      <c r="AG46" s="8">
        <v>0</v>
      </c>
      <c r="AH46" s="8">
        <v>0.29056199999999999</v>
      </c>
      <c r="AI46" s="12">
        <v>0</v>
      </c>
      <c r="AJ46" s="11">
        <v>0</v>
      </c>
      <c r="AK46" s="10">
        <v>1</v>
      </c>
      <c r="AL46" s="11">
        <v>-1.9381603999999999</v>
      </c>
      <c r="AM46" s="11">
        <v>8.6512930000000008</v>
      </c>
      <c r="AN46" s="11">
        <v>0</v>
      </c>
      <c r="AO46" s="11">
        <v>1</v>
      </c>
      <c r="AP46" s="11">
        <v>-0.225862268</v>
      </c>
      <c r="AQ46" s="11">
        <v>0.52608999999999995</v>
      </c>
      <c r="AR46" s="11">
        <v>0</v>
      </c>
      <c r="AS46" s="11">
        <v>1</v>
      </c>
      <c r="AT46" s="11">
        <v>-0.33624799999999999</v>
      </c>
      <c r="AU46" s="11">
        <v>3.9923769999999998</v>
      </c>
      <c r="AV46" s="11">
        <v>0</v>
      </c>
      <c r="AW46" s="11">
        <v>1</v>
      </c>
      <c r="AX46" s="11">
        <v>-2.5600000000000001E-2</v>
      </c>
      <c r="AY46" s="12">
        <v>1.0468</v>
      </c>
      <c r="AZ46" s="11">
        <v>0</v>
      </c>
      <c r="BA46" s="10">
        <v>0</v>
      </c>
      <c r="BB46" s="11">
        <v>1200</v>
      </c>
      <c r="BC46" s="11">
        <v>0</v>
      </c>
      <c r="BD46" s="11">
        <v>0</v>
      </c>
      <c r="BE46" s="11">
        <v>1</v>
      </c>
      <c r="BF46" s="11">
        <v>-0.2112957</v>
      </c>
      <c r="BG46" s="11">
        <v>0.48317300000000002</v>
      </c>
      <c r="BH46" s="11">
        <v>0</v>
      </c>
      <c r="BI46" s="11">
        <v>0</v>
      </c>
      <c r="BJ46" s="11">
        <v>6.9499999999999998E-4</v>
      </c>
      <c r="BK46" s="11">
        <v>0</v>
      </c>
      <c r="BL46" s="11">
        <v>0</v>
      </c>
      <c r="BM46" s="11">
        <v>0</v>
      </c>
      <c r="BN46" s="11">
        <v>0.73128857899999999</v>
      </c>
      <c r="BO46" s="11">
        <v>0</v>
      </c>
      <c r="BP46" s="9">
        <v>0</v>
      </c>
    </row>
    <row r="47" spans="1:68" x14ac:dyDescent="0.15">
      <c r="A47" s="8" t="s">
        <v>281</v>
      </c>
      <c r="B47" s="8" t="s">
        <v>280</v>
      </c>
      <c r="C47" s="8" t="s">
        <v>263</v>
      </c>
      <c r="D47" s="8" t="s">
        <v>233</v>
      </c>
      <c r="E47" s="8">
        <v>0</v>
      </c>
      <c r="F47" s="8">
        <v>176.54573289999999</v>
      </c>
      <c r="G47" s="8">
        <v>0</v>
      </c>
      <c r="H47" s="8">
        <v>0</v>
      </c>
      <c r="I47" s="11">
        <v>1</v>
      </c>
      <c r="J47" s="11">
        <v>-21.217969</v>
      </c>
      <c r="K47" s="11">
        <v>79.414630000000002</v>
      </c>
      <c r="L47" s="11">
        <v>0</v>
      </c>
      <c r="M47" s="11">
        <v>1</v>
      </c>
      <c r="N47" s="11">
        <v>29.13317</v>
      </c>
      <c r="O47" s="11">
        <v>34.251390000000001</v>
      </c>
      <c r="P47" s="11">
        <v>0</v>
      </c>
      <c r="Q47" s="11">
        <v>0</v>
      </c>
      <c r="R47" s="11">
        <v>0.99783999999999995</v>
      </c>
      <c r="S47" s="12">
        <v>0</v>
      </c>
      <c r="T47" s="11">
        <v>0</v>
      </c>
      <c r="U47" s="10">
        <v>0</v>
      </c>
      <c r="V47" s="11">
        <v>20</v>
      </c>
      <c r="W47" s="11">
        <v>0</v>
      </c>
      <c r="X47" s="11">
        <v>0</v>
      </c>
      <c r="Y47" s="11">
        <v>1</v>
      </c>
      <c r="Z47" s="11">
        <v>1.8495999999999999E-2</v>
      </c>
      <c r="AA47" s="11">
        <v>0.188253272</v>
      </c>
      <c r="AB47" s="11">
        <v>0</v>
      </c>
      <c r="AC47" s="11">
        <v>0</v>
      </c>
      <c r="AD47" s="8">
        <v>0.97521634999999995</v>
      </c>
      <c r="AE47" s="8">
        <v>0</v>
      </c>
      <c r="AF47" s="8">
        <v>0</v>
      </c>
      <c r="AG47" s="8">
        <v>0</v>
      </c>
      <c r="AH47" s="8">
        <v>0.184784</v>
      </c>
      <c r="AI47" s="12">
        <v>0</v>
      </c>
      <c r="AJ47" s="11">
        <v>0</v>
      </c>
      <c r="AK47" s="10">
        <v>1</v>
      </c>
      <c r="AL47" s="11">
        <v>-2.0269341000000001</v>
      </c>
      <c r="AM47" s="11">
        <v>8.5196179999999995</v>
      </c>
      <c r="AN47" s="11">
        <v>0</v>
      </c>
      <c r="AO47" s="11">
        <v>1</v>
      </c>
      <c r="AP47" s="11">
        <v>-0.22401516399999999</v>
      </c>
      <c r="AQ47" s="11">
        <v>0.52423900000000001</v>
      </c>
      <c r="AR47" s="11">
        <v>0</v>
      </c>
      <c r="AS47" s="11">
        <v>1</v>
      </c>
      <c r="AT47" s="11">
        <v>-0.35245900000000002</v>
      </c>
      <c r="AU47" s="11">
        <v>3.7008679999999998</v>
      </c>
      <c r="AV47" s="11">
        <v>0</v>
      </c>
      <c r="AW47" s="11">
        <v>1</v>
      </c>
      <c r="AX47" s="11">
        <v>-1.2200000000000001E-2</v>
      </c>
      <c r="AY47" s="12">
        <v>1.0170999999999999</v>
      </c>
      <c r="AZ47" s="11">
        <v>0</v>
      </c>
      <c r="BA47" s="10">
        <v>0</v>
      </c>
      <c r="BB47" s="11">
        <v>1979.077</v>
      </c>
      <c r="BC47" s="11">
        <v>0</v>
      </c>
      <c r="BD47" s="11">
        <v>0</v>
      </c>
      <c r="BE47" s="11">
        <v>1</v>
      </c>
      <c r="BF47" s="11">
        <v>-0.22019440000000001</v>
      </c>
      <c r="BG47" s="11">
        <v>0.50399700000000003</v>
      </c>
      <c r="BH47" s="11">
        <v>0</v>
      </c>
      <c r="BI47" s="11">
        <v>0</v>
      </c>
      <c r="BJ47" s="11">
        <v>8.3246000000000004E-4</v>
      </c>
      <c r="BK47" s="11">
        <v>0</v>
      </c>
      <c r="BL47" s="11">
        <v>0</v>
      </c>
      <c r="BM47" s="11">
        <v>0</v>
      </c>
      <c r="BN47" s="11">
        <v>0.81325858600000001</v>
      </c>
      <c r="BO47" s="11">
        <v>0</v>
      </c>
      <c r="BP47" s="9">
        <v>0</v>
      </c>
    </row>
    <row r="48" spans="1:68" x14ac:dyDescent="0.15">
      <c r="A48" s="8" t="s">
        <v>282</v>
      </c>
      <c r="B48" s="8" t="s">
        <v>280</v>
      </c>
      <c r="C48" s="8" t="s">
        <v>263</v>
      </c>
      <c r="D48" s="8" t="s">
        <v>233</v>
      </c>
      <c r="E48" s="8">
        <v>0</v>
      </c>
      <c r="F48" s="8">
        <v>190.4834094</v>
      </c>
      <c r="G48" s="8">
        <v>0</v>
      </c>
      <c r="H48" s="8">
        <v>0</v>
      </c>
      <c r="I48" s="11">
        <v>1</v>
      </c>
      <c r="J48" s="11">
        <v>-11.875522</v>
      </c>
      <c r="K48" s="11">
        <v>50.795520000000003</v>
      </c>
      <c r="L48" s="11">
        <v>0</v>
      </c>
      <c r="M48" s="11">
        <v>1</v>
      </c>
      <c r="N48" s="11">
        <v>47.410143699999999</v>
      </c>
      <c r="O48" s="11">
        <v>26.339919999999999</v>
      </c>
      <c r="P48" s="11">
        <v>0</v>
      </c>
      <c r="Q48" s="11">
        <v>0</v>
      </c>
      <c r="R48" s="11">
        <v>0.99790800000000002</v>
      </c>
      <c r="S48" s="12">
        <v>0</v>
      </c>
      <c r="T48" s="11">
        <v>0</v>
      </c>
      <c r="U48" s="10">
        <v>0</v>
      </c>
      <c r="V48" s="11">
        <v>20</v>
      </c>
      <c r="W48" s="11">
        <v>0</v>
      </c>
      <c r="X48" s="11">
        <v>0</v>
      </c>
      <c r="Y48" s="11">
        <v>1</v>
      </c>
      <c r="Z48" s="11">
        <v>2.1429E-2</v>
      </c>
      <c r="AA48" s="11">
        <v>0.16087876700000001</v>
      </c>
      <c r="AB48" s="11">
        <v>0</v>
      </c>
      <c r="AC48" s="11">
        <v>0</v>
      </c>
      <c r="AD48" s="8">
        <v>1.7270004800000001</v>
      </c>
      <c r="AE48" s="8">
        <v>0</v>
      </c>
      <c r="AF48" s="8">
        <v>0</v>
      </c>
      <c r="AG48" s="8">
        <v>0</v>
      </c>
      <c r="AH48" s="8">
        <v>0.409663</v>
      </c>
      <c r="AI48" s="12">
        <v>0</v>
      </c>
      <c r="AJ48" s="11">
        <v>0</v>
      </c>
      <c r="AK48" s="10">
        <v>1</v>
      </c>
      <c r="AL48" s="11">
        <v>-0.44542989999999999</v>
      </c>
      <c r="AM48" s="11">
        <v>4.3074399999999997</v>
      </c>
      <c r="AN48" s="11">
        <v>0</v>
      </c>
      <c r="AO48" s="11">
        <v>1</v>
      </c>
      <c r="AP48" s="11">
        <v>-0.17497005500000001</v>
      </c>
      <c r="AQ48" s="11">
        <v>0.41106501000000001</v>
      </c>
      <c r="AR48" s="11">
        <v>0</v>
      </c>
      <c r="AS48" s="11">
        <v>1</v>
      </c>
      <c r="AT48" s="11">
        <v>-0.68916699999999997</v>
      </c>
      <c r="AU48" s="11">
        <v>1.57514</v>
      </c>
      <c r="AV48" s="11">
        <v>0</v>
      </c>
      <c r="AW48" s="11">
        <v>1</v>
      </c>
      <c r="AX48" s="11">
        <v>-0.15559999999999999</v>
      </c>
      <c r="AY48" s="12">
        <v>0.51629999999999998</v>
      </c>
      <c r="AZ48" s="11">
        <v>0</v>
      </c>
      <c r="BA48" s="10">
        <v>0</v>
      </c>
      <c r="BB48" s="11">
        <v>1354.0429999999999</v>
      </c>
      <c r="BC48" s="11">
        <v>0</v>
      </c>
      <c r="BD48" s="11">
        <v>0</v>
      </c>
      <c r="BE48" s="11">
        <v>1</v>
      </c>
      <c r="BF48" s="11">
        <v>-0.16828389999999999</v>
      </c>
      <c r="BG48" s="11">
        <v>0.38704899999999998</v>
      </c>
      <c r="BH48" s="11">
        <v>0</v>
      </c>
      <c r="BI48" s="11">
        <v>0</v>
      </c>
      <c r="BJ48" s="11">
        <v>1.0321550000000001E-2</v>
      </c>
      <c r="BK48" s="11">
        <v>0</v>
      </c>
      <c r="BL48" s="11">
        <v>0</v>
      </c>
      <c r="BM48" s="11">
        <v>0</v>
      </c>
      <c r="BN48" s="11">
        <v>0.97942619799999997</v>
      </c>
      <c r="BO48" s="11">
        <v>0</v>
      </c>
      <c r="BP48" s="9">
        <v>0</v>
      </c>
    </row>
    <row r="49" spans="1:70" x14ac:dyDescent="0.15">
      <c r="A49" s="8" t="s">
        <v>225</v>
      </c>
      <c r="B49" s="8" t="s">
        <v>225</v>
      </c>
      <c r="C49" s="8" t="s">
        <v>225</v>
      </c>
      <c r="D49" s="8" t="s">
        <v>233</v>
      </c>
      <c r="E49" s="8">
        <v>0</v>
      </c>
      <c r="F49" s="8">
        <v>192.27385474175699</v>
      </c>
      <c r="G49" s="8">
        <v>0</v>
      </c>
      <c r="H49" s="8">
        <v>0</v>
      </c>
      <c r="I49" s="11">
        <v>1</v>
      </c>
      <c r="J49" s="11">
        <v>-18.8738621861431</v>
      </c>
      <c r="K49" s="11">
        <v>49.188460395287699</v>
      </c>
      <c r="L49" s="11">
        <v>0</v>
      </c>
      <c r="M49" s="11">
        <v>1</v>
      </c>
      <c r="N49" s="11">
        <v>49.993513137159603</v>
      </c>
      <c r="O49" s="11">
        <v>29.385743090778099</v>
      </c>
      <c r="P49" s="11">
        <v>0</v>
      </c>
      <c r="Q49" s="11">
        <v>0</v>
      </c>
      <c r="R49" s="11">
        <v>0.99613613621471497</v>
      </c>
      <c r="S49" s="12">
        <v>0</v>
      </c>
      <c r="T49" s="11">
        <v>0</v>
      </c>
      <c r="U49" s="10">
        <v>0</v>
      </c>
      <c r="V49" s="11">
        <v>20</v>
      </c>
      <c r="W49" s="11">
        <v>0</v>
      </c>
      <c r="X49" s="11">
        <v>0</v>
      </c>
      <c r="Y49" s="11">
        <v>1</v>
      </c>
      <c r="Z49" s="11">
        <v>2.1429E-2</v>
      </c>
      <c r="AA49" s="11">
        <v>0.16087876700000001</v>
      </c>
      <c r="AB49" s="11">
        <v>0</v>
      </c>
      <c r="AC49" s="11">
        <v>0</v>
      </c>
      <c r="AD49" s="11">
        <v>1.7270004800000001</v>
      </c>
      <c r="AE49" s="11">
        <v>0</v>
      </c>
      <c r="AF49" s="11">
        <v>0</v>
      </c>
      <c r="AG49" s="11">
        <v>0</v>
      </c>
      <c r="AH49" s="11">
        <v>0.409663</v>
      </c>
      <c r="AI49" s="12">
        <v>0</v>
      </c>
      <c r="AJ49" s="11">
        <v>0</v>
      </c>
      <c r="AK49" s="10">
        <v>1</v>
      </c>
      <c r="AL49" s="11">
        <v>-0.44542989999999999</v>
      </c>
      <c r="AM49" s="11">
        <v>4.3074399999999997</v>
      </c>
      <c r="AN49" s="11">
        <v>0</v>
      </c>
      <c r="AO49" s="11">
        <v>1</v>
      </c>
      <c r="AP49" s="11">
        <v>-0.17497005500000001</v>
      </c>
      <c r="AQ49" s="11">
        <v>0.41106501000000001</v>
      </c>
      <c r="AR49" s="11">
        <v>0</v>
      </c>
      <c r="AS49" s="11">
        <v>1</v>
      </c>
      <c r="AT49" s="11">
        <v>-0.68916699999999997</v>
      </c>
      <c r="AU49" s="11">
        <v>1.57514</v>
      </c>
      <c r="AV49" s="11">
        <v>0</v>
      </c>
      <c r="AW49" s="11">
        <v>1</v>
      </c>
      <c r="AX49" s="11">
        <v>-0.15559999999999999</v>
      </c>
      <c r="AY49" s="12">
        <v>0.51629999999999998</v>
      </c>
      <c r="AZ49" s="11">
        <v>0</v>
      </c>
      <c r="BA49" s="10">
        <v>0</v>
      </c>
      <c r="BB49" s="11">
        <v>1354.0429999999999</v>
      </c>
      <c r="BC49" s="11">
        <v>0</v>
      </c>
      <c r="BD49" s="11">
        <v>0</v>
      </c>
      <c r="BE49" s="11">
        <v>1</v>
      </c>
      <c r="BF49" s="11">
        <v>-0.16828389999999999</v>
      </c>
      <c r="BG49" s="11">
        <v>0.38704899999999998</v>
      </c>
      <c r="BH49" s="11">
        <v>0</v>
      </c>
      <c r="BI49" s="11">
        <v>0</v>
      </c>
      <c r="BJ49" s="11">
        <v>1.0321550000000001E-2</v>
      </c>
      <c r="BK49" s="11">
        <v>0</v>
      </c>
      <c r="BL49" s="11">
        <v>0</v>
      </c>
      <c r="BM49" s="11">
        <v>0</v>
      </c>
      <c r="BN49" s="11">
        <v>0.97942619799999997</v>
      </c>
      <c r="BO49" s="11">
        <v>0</v>
      </c>
      <c r="BP49" s="9">
        <v>0</v>
      </c>
    </row>
    <row r="50" spans="1:70" x14ac:dyDescent="0.15">
      <c r="A50" s="8" t="s">
        <v>283</v>
      </c>
      <c r="B50" s="8" t="s">
        <v>284</v>
      </c>
      <c r="C50" s="8" t="s">
        <v>285</v>
      </c>
      <c r="D50" s="8" t="s">
        <v>233</v>
      </c>
      <c r="E50" s="8">
        <v>0</v>
      </c>
      <c r="F50" s="8">
        <v>192.27385474175699</v>
      </c>
      <c r="G50" s="8">
        <v>0</v>
      </c>
      <c r="H50" s="8">
        <v>0</v>
      </c>
      <c r="I50" s="11">
        <v>1</v>
      </c>
      <c r="J50" s="11">
        <v>-18.8738621861431</v>
      </c>
      <c r="K50" s="11">
        <v>49.188460395287699</v>
      </c>
      <c r="L50" s="11">
        <v>0</v>
      </c>
      <c r="M50" s="11">
        <v>1</v>
      </c>
      <c r="N50" s="11">
        <v>49.993513137159603</v>
      </c>
      <c r="O50" s="11">
        <v>29.385743090778099</v>
      </c>
      <c r="P50" s="11">
        <v>0</v>
      </c>
      <c r="Q50" s="11">
        <v>0</v>
      </c>
      <c r="R50" s="11">
        <v>0.99613613621471497</v>
      </c>
      <c r="S50" s="12">
        <v>0</v>
      </c>
      <c r="T50" s="11">
        <v>0</v>
      </c>
      <c r="U50" s="10">
        <v>0</v>
      </c>
      <c r="V50" s="11">
        <v>20</v>
      </c>
      <c r="W50" s="11">
        <v>0</v>
      </c>
      <c r="X50" s="11">
        <v>0</v>
      </c>
      <c r="Y50" s="11">
        <v>1</v>
      </c>
      <c r="Z50" s="11">
        <v>2.1429E-2</v>
      </c>
      <c r="AA50" s="11">
        <v>0.16087876700000001</v>
      </c>
      <c r="AB50" s="11">
        <v>0</v>
      </c>
      <c r="AC50" s="11">
        <v>0</v>
      </c>
      <c r="AD50" s="11">
        <v>1.7270004800000001</v>
      </c>
      <c r="AE50" s="11">
        <v>0</v>
      </c>
      <c r="AF50" s="11">
        <v>0</v>
      </c>
      <c r="AG50" s="11">
        <v>0</v>
      </c>
      <c r="AH50" s="11">
        <v>0.409663</v>
      </c>
      <c r="AI50" s="12">
        <v>0</v>
      </c>
      <c r="AJ50" s="11">
        <v>0</v>
      </c>
      <c r="AK50" s="10">
        <v>1</v>
      </c>
      <c r="AL50" s="11">
        <v>-0.44542989999999999</v>
      </c>
      <c r="AM50" s="11">
        <v>4.3074399999999997</v>
      </c>
      <c r="AN50" s="11">
        <v>0</v>
      </c>
      <c r="AO50" s="11">
        <v>1</v>
      </c>
      <c r="AP50" s="11">
        <v>-0.17497005500000001</v>
      </c>
      <c r="AQ50" s="11">
        <v>0.41106501000000001</v>
      </c>
      <c r="AR50" s="11">
        <v>0</v>
      </c>
      <c r="AS50" s="11">
        <v>1</v>
      </c>
      <c r="AT50" s="11">
        <v>-0.68916699999999997</v>
      </c>
      <c r="AU50" s="11">
        <v>1.57514</v>
      </c>
      <c r="AV50" s="11">
        <v>0</v>
      </c>
      <c r="AW50" s="11">
        <v>1</v>
      </c>
      <c r="AX50" s="11">
        <v>-0.15559999999999999</v>
      </c>
      <c r="AY50" s="12">
        <v>0.51629999999999998</v>
      </c>
      <c r="AZ50" s="11">
        <v>0</v>
      </c>
      <c r="BA50" s="10">
        <v>0</v>
      </c>
      <c r="BB50" s="11">
        <v>1354.0429999999999</v>
      </c>
      <c r="BC50" s="11">
        <v>0</v>
      </c>
      <c r="BD50" s="11">
        <v>0</v>
      </c>
      <c r="BE50" s="11">
        <v>1</v>
      </c>
      <c r="BF50" s="11">
        <v>-0.16828389999999999</v>
      </c>
      <c r="BG50" s="11">
        <v>0.38704899999999998</v>
      </c>
      <c r="BH50" s="11">
        <v>0</v>
      </c>
      <c r="BI50" s="11">
        <v>0</v>
      </c>
      <c r="BJ50" s="11">
        <v>1.0321550000000001E-2</v>
      </c>
      <c r="BK50" s="11">
        <v>0</v>
      </c>
      <c r="BL50" s="11">
        <v>0</v>
      </c>
      <c r="BM50" s="11">
        <v>0</v>
      </c>
      <c r="BN50" s="11">
        <v>0.97942619799999997</v>
      </c>
      <c r="BO50" s="11">
        <v>0</v>
      </c>
      <c r="BP50" s="9">
        <v>0</v>
      </c>
    </row>
    <row r="51" spans="1:70" s="41" customFormat="1" x14ac:dyDescent="0.15">
      <c r="A51" s="42" t="s">
        <v>273</v>
      </c>
      <c r="B51" s="42" t="s">
        <v>88</v>
      </c>
      <c r="C51" s="36"/>
      <c r="D51" s="42" t="s">
        <v>233</v>
      </c>
      <c r="E51" s="36">
        <v>0</v>
      </c>
      <c r="F51" s="36">
        <v>58.93</v>
      </c>
      <c r="G51" s="36">
        <v>0</v>
      </c>
      <c r="H51" s="36">
        <v>0</v>
      </c>
      <c r="I51" s="36">
        <v>1</v>
      </c>
      <c r="J51" s="36">
        <v>-9.49</v>
      </c>
      <c r="K51" s="36">
        <v>25.61</v>
      </c>
      <c r="L51" s="36">
        <v>0</v>
      </c>
      <c r="M51" s="36">
        <v>1</v>
      </c>
      <c r="N51" s="36">
        <v>-0.83</v>
      </c>
      <c r="O51" s="36">
        <v>7.31</v>
      </c>
      <c r="P51" s="36">
        <v>0</v>
      </c>
      <c r="Q51" s="36">
        <v>0</v>
      </c>
      <c r="R51" s="36">
        <v>0.96199999999999997</v>
      </c>
      <c r="S51" s="38">
        <v>0</v>
      </c>
      <c r="T51" s="36">
        <v>0</v>
      </c>
      <c r="U51" s="39">
        <v>0</v>
      </c>
      <c r="V51" s="8">
        <v>5.0046790779064798</v>
      </c>
      <c r="W51" s="36">
        <v>0</v>
      </c>
      <c r="X51" s="36">
        <v>0</v>
      </c>
      <c r="Y51" s="36">
        <v>1</v>
      </c>
      <c r="Z51" s="8">
        <v>0.41604331130468297</v>
      </c>
      <c r="AA51" s="8">
        <v>0.99988848715450296</v>
      </c>
      <c r="AB51" s="36">
        <v>0</v>
      </c>
      <c r="AC51" s="36">
        <v>0</v>
      </c>
      <c r="AD51" s="8">
        <v>139.717350500771</v>
      </c>
      <c r="AE51" s="36">
        <v>0</v>
      </c>
      <c r="AF51" s="36">
        <v>0</v>
      </c>
      <c r="AG51" s="36">
        <v>0</v>
      </c>
      <c r="AH51" s="8">
        <v>0.99481355878337896</v>
      </c>
      <c r="AI51" s="38">
        <v>0</v>
      </c>
      <c r="AJ51" s="36">
        <v>0</v>
      </c>
      <c r="AK51" s="39">
        <v>1</v>
      </c>
      <c r="AL51" s="36">
        <v>-0.48</v>
      </c>
      <c r="AM51" s="36">
        <v>3.33</v>
      </c>
      <c r="AN51" s="36">
        <v>0</v>
      </c>
      <c r="AO51" s="36">
        <v>1</v>
      </c>
      <c r="AP51" s="36">
        <v>-0.09</v>
      </c>
      <c r="AQ51" s="36">
        <v>0.72</v>
      </c>
      <c r="AR51" s="36">
        <v>0</v>
      </c>
      <c r="AS51" s="36">
        <v>1</v>
      </c>
      <c r="AT51" s="36">
        <v>-0.38</v>
      </c>
      <c r="AU51" s="36">
        <v>3.02</v>
      </c>
      <c r="AV51" s="36">
        <v>0</v>
      </c>
      <c r="AW51" s="36">
        <v>1</v>
      </c>
      <c r="AX51" s="36">
        <v>-0.06</v>
      </c>
      <c r="AY51" s="38">
        <v>0.95</v>
      </c>
      <c r="AZ51" s="36">
        <v>0</v>
      </c>
      <c r="BA51" s="39">
        <v>0</v>
      </c>
      <c r="BB51" s="36">
        <v>50</v>
      </c>
      <c r="BC51" s="36">
        <v>0</v>
      </c>
      <c r="BD51" s="36">
        <v>0</v>
      </c>
      <c r="BE51" s="36">
        <v>1</v>
      </c>
      <c r="BF51" s="36">
        <v>-0.06</v>
      </c>
      <c r="BG51" s="36">
        <v>0.4</v>
      </c>
      <c r="BH51" s="36">
        <v>0</v>
      </c>
      <c r="BI51" s="36">
        <v>0</v>
      </c>
      <c r="BJ51" s="36">
        <v>0.28999999999999998</v>
      </c>
      <c r="BK51" s="36">
        <v>0</v>
      </c>
      <c r="BL51" s="36">
        <v>0</v>
      </c>
      <c r="BM51" s="36">
        <v>0</v>
      </c>
      <c r="BN51" s="36">
        <v>0.88</v>
      </c>
      <c r="BO51" s="36">
        <v>0</v>
      </c>
      <c r="BP51" s="40">
        <v>0</v>
      </c>
    </row>
    <row r="52" spans="1:70" s="41" customFormat="1" x14ac:dyDescent="0.15">
      <c r="A52" s="42" t="s">
        <v>274</v>
      </c>
      <c r="B52" s="42" t="s">
        <v>88</v>
      </c>
      <c r="C52" s="36"/>
      <c r="D52" s="42" t="s">
        <v>233</v>
      </c>
      <c r="E52" s="36">
        <v>0</v>
      </c>
      <c r="F52">
        <v>699.752658077663</v>
      </c>
      <c r="G52" s="36">
        <v>0</v>
      </c>
      <c r="H52" s="36">
        <v>0</v>
      </c>
      <c r="I52" s="36">
        <v>1</v>
      </c>
      <c r="J52">
        <v>19.458599993370001</v>
      </c>
      <c r="K52">
        <v>1.00000312768351</v>
      </c>
      <c r="L52" s="36">
        <v>0</v>
      </c>
      <c r="M52" s="36">
        <v>1</v>
      </c>
      <c r="N52">
        <v>16.4310556579549</v>
      </c>
      <c r="O52">
        <v>0.20000570964105199</v>
      </c>
      <c r="P52" s="36">
        <v>0</v>
      </c>
      <c r="Q52" s="36">
        <v>0</v>
      </c>
      <c r="R52" s="46">
        <v>0.96425708442704205</v>
      </c>
      <c r="S52" s="38">
        <v>0</v>
      </c>
      <c r="T52" s="36">
        <v>0</v>
      </c>
      <c r="U52" s="39">
        <v>0</v>
      </c>
      <c r="V52" s="36">
        <v>20</v>
      </c>
      <c r="W52" s="36">
        <v>0</v>
      </c>
      <c r="X52" s="36">
        <v>0</v>
      </c>
      <c r="Y52" s="36">
        <v>1</v>
      </c>
      <c r="Z52" s="36">
        <v>-0.02</v>
      </c>
      <c r="AA52" s="36">
        <v>0.21</v>
      </c>
      <c r="AB52" s="36">
        <v>0</v>
      </c>
      <c r="AC52" s="36">
        <v>0</v>
      </c>
      <c r="AD52" s="36">
        <v>20</v>
      </c>
      <c r="AE52" s="36">
        <v>0</v>
      </c>
      <c r="AF52" s="36">
        <v>0</v>
      </c>
      <c r="AG52" s="36">
        <v>0</v>
      </c>
      <c r="AH52" s="36">
        <v>1E-4</v>
      </c>
      <c r="AI52" s="38">
        <v>0</v>
      </c>
      <c r="AJ52" s="36">
        <v>0</v>
      </c>
      <c r="AK52" s="39">
        <v>1</v>
      </c>
      <c r="AL52">
        <v>5.1409070609339098</v>
      </c>
      <c r="AM52">
        <v>113.547217272308</v>
      </c>
      <c r="AN52" s="36">
        <v>0</v>
      </c>
      <c r="AO52" s="36">
        <v>1</v>
      </c>
      <c r="AP52">
        <v>-0.15260514646387299</v>
      </c>
      <c r="AQ52">
        <v>0.65624818945086005</v>
      </c>
      <c r="AR52" s="36">
        <v>0</v>
      </c>
      <c r="AS52" s="36">
        <v>1</v>
      </c>
      <c r="AT52">
        <v>-0.53316206996418702</v>
      </c>
      <c r="AU52">
        <v>2.60020649663476</v>
      </c>
      <c r="AV52" s="36">
        <v>0</v>
      </c>
      <c r="AW52" s="36">
        <v>1</v>
      </c>
      <c r="AX52">
        <v>-5.9160209300685301E-2</v>
      </c>
      <c r="AY52" s="8">
        <v>0.95379022723806905</v>
      </c>
      <c r="AZ52" s="36">
        <v>0</v>
      </c>
      <c r="BA52" s="39">
        <v>0</v>
      </c>
      <c r="BB52">
        <v>120.538298729071</v>
      </c>
      <c r="BC52" s="36">
        <v>0</v>
      </c>
      <c r="BD52" s="36">
        <v>0</v>
      </c>
      <c r="BE52" s="36">
        <v>1</v>
      </c>
      <c r="BF52">
        <v>-0.178970337701301</v>
      </c>
      <c r="BG52">
        <v>0.72995049213177199</v>
      </c>
      <c r="BH52" s="36">
        <v>0</v>
      </c>
      <c r="BI52" s="36">
        <v>0</v>
      </c>
      <c r="BJ52">
        <v>2.15273947764032E-3</v>
      </c>
      <c r="BK52" s="36">
        <v>0</v>
      </c>
      <c r="BL52" s="36">
        <v>0</v>
      </c>
      <c r="BM52" s="36">
        <v>0</v>
      </c>
      <c r="BN52">
        <v>0.704269970243805</v>
      </c>
      <c r="BO52" s="36">
        <v>0</v>
      </c>
      <c r="BP52" s="40">
        <v>0</v>
      </c>
    </row>
    <row r="53" spans="1:70" s="41" customFormat="1" x14ac:dyDescent="0.15">
      <c r="A53" s="36" t="s">
        <v>275</v>
      </c>
      <c r="B53" s="36" t="s">
        <v>88</v>
      </c>
      <c r="C53" s="36"/>
      <c r="D53" s="42" t="s">
        <v>243</v>
      </c>
      <c r="E53" s="39">
        <v>0</v>
      </c>
      <c r="F53">
        <v>164.05941906636201</v>
      </c>
      <c r="G53" s="36">
        <v>0</v>
      </c>
      <c r="H53" s="36">
        <v>0</v>
      </c>
      <c r="I53" s="36">
        <v>2</v>
      </c>
      <c r="J53">
        <v>15.832000000000001</v>
      </c>
      <c r="K53">
        <v>-4.0790000000000202</v>
      </c>
      <c r="L53">
        <v>-2.43999999999998</v>
      </c>
      <c r="M53" s="36">
        <v>1</v>
      </c>
      <c r="N53">
        <v>0.49999999999997802</v>
      </c>
      <c r="O53" s="46">
        <v>14.4</v>
      </c>
      <c r="P53" s="36">
        <v>0</v>
      </c>
      <c r="Q53" s="36">
        <v>1</v>
      </c>
      <c r="R53" s="8">
        <v>-0.13001357484791501</v>
      </c>
      <c r="S53" s="8">
        <v>0.99939067866604203</v>
      </c>
      <c r="T53" s="36">
        <v>0</v>
      </c>
      <c r="U53" s="39">
        <v>0</v>
      </c>
      <c r="V53" s="36">
        <v>10</v>
      </c>
      <c r="W53" s="36">
        <v>0</v>
      </c>
      <c r="X53" s="36">
        <v>0</v>
      </c>
      <c r="Y53" s="36">
        <v>1</v>
      </c>
      <c r="Z53" s="36">
        <v>-0.04</v>
      </c>
      <c r="AA53" s="36">
        <v>0.47</v>
      </c>
      <c r="AB53" s="36">
        <v>0</v>
      </c>
      <c r="AC53" s="36">
        <v>1</v>
      </c>
      <c r="AD53" s="36">
        <v>-0.2</v>
      </c>
      <c r="AE53" s="36">
        <v>1.25</v>
      </c>
      <c r="AF53" s="36">
        <v>0</v>
      </c>
      <c r="AG53" s="36">
        <v>0</v>
      </c>
      <c r="AH53" s="36">
        <v>1E-4</v>
      </c>
      <c r="AI53" s="38">
        <v>0</v>
      </c>
      <c r="AJ53" s="36">
        <v>0</v>
      </c>
      <c r="AK53" s="39">
        <v>0</v>
      </c>
      <c r="AL53" s="36">
        <v>300</v>
      </c>
      <c r="AM53" s="47">
        <v>0</v>
      </c>
      <c r="AN53" s="36">
        <v>0</v>
      </c>
      <c r="AO53" s="36">
        <v>1</v>
      </c>
      <c r="AP53" s="36">
        <v>0.09</v>
      </c>
      <c r="AQ53" s="36">
        <v>0.57999999999999996</v>
      </c>
      <c r="AR53" s="36">
        <v>0</v>
      </c>
      <c r="AS53" s="36">
        <v>1</v>
      </c>
      <c r="AT53" s="36">
        <v>-0.26</v>
      </c>
      <c r="AU53" s="36">
        <v>2.77</v>
      </c>
      <c r="AV53" s="36">
        <v>0</v>
      </c>
      <c r="AW53" s="36">
        <v>1</v>
      </c>
      <c r="AX53" s="36">
        <v>-0.03</v>
      </c>
      <c r="AY53" s="38">
        <v>0.4</v>
      </c>
      <c r="AZ53" s="36">
        <v>0</v>
      </c>
      <c r="BA53" s="39">
        <v>0</v>
      </c>
      <c r="BB53" s="36">
        <v>200</v>
      </c>
      <c r="BC53" s="36">
        <v>0</v>
      </c>
      <c r="BD53" s="36">
        <v>0</v>
      </c>
      <c r="BE53" s="36">
        <v>1</v>
      </c>
      <c r="BF53" s="36">
        <v>-0.09</v>
      </c>
      <c r="BG53" s="36">
        <v>0.82</v>
      </c>
      <c r="BH53" s="36">
        <v>0</v>
      </c>
      <c r="BI53" s="36">
        <v>1</v>
      </c>
      <c r="BJ53" s="36">
        <v>-0.02</v>
      </c>
      <c r="BK53" s="36">
        <v>0.26</v>
      </c>
      <c r="BL53" s="36">
        <v>0</v>
      </c>
      <c r="BM53" s="36">
        <v>1</v>
      </c>
      <c r="BN53" s="36">
        <v>-0.12</v>
      </c>
      <c r="BO53" s="36">
        <v>0.83</v>
      </c>
      <c r="BP53" s="40">
        <v>0</v>
      </c>
    </row>
    <row r="54" spans="1:70" x14ac:dyDescent="0.15">
      <c r="A54" t="str">
        <f>"sand_dunrik 1"&amp;" "&amp;BQ54</f>
        <v>sand_dunrik 1 94</v>
      </c>
      <c r="B54" s="42" t="s">
        <v>88</v>
      </c>
      <c r="C54" s="36" t="s">
        <v>286</v>
      </c>
      <c r="D54" s="42" t="s">
        <v>233</v>
      </c>
      <c r="E54" s="36">
        <v>0</v>
      </c>
      <c r="F54">
        <f>146.1-92.11*BR54</f>
        <v>59.516599999999997</v>
      </c>
      <c r="G54" s="36">
        <v>0</v>
      </c>
      <c r="H54" s="36">
        <v>0</v>
      </c>
      <c r="I54" s="36">
        <v>1</v>
      </c>
      <c r="J54">
        <f>0.3375-8.9*BR54</f>
        <v>-8.0284999999999993</v>
      </c>
      <c r="K54" s="36">
        <f>0.3667+25.89*BR54</f>
        <v>24.703300000000002</v>
      </c>
      <c r="L54" s="36">
        <v>0</v>
      </c>
      <c r="M54" s="36">
        <v>1</v>
      </c>
      <c r="N54">
        <f>-0.9178</f>
        <v>-0.91779999999999995</v>
      </c>
      <c r="O54">
        <f>8.73-0.6982*BR54</f>
        <v>8.0736920000000012</v>
      </c>
      <c r="P54" s="36">
        <v>0</v>
      </c>
      <c r="Q54" s="36">
        <v>0</v>
      </c>
      <c r="R54">
        <f>0.917+0.06193*BR54</f>
        <v>0.97521420000000003</v>
      </c>
      <c r="S54" s="36">
        <v>0</v>
      </c>
      <c r="T54" s="36">
        <v>0</v>
      </c>
      <c r="U54" s="36">
        <v>0</v>
      </c>
      <c r="V54" s="36">
        <v>20</v>
      </c>
      <c r="W54" s="36">
        <v>0</v>
      </c>
      <c r="X54" s="36">
        <v>0</v>
      </c>
      <c r="Y54" s="36">
        <v>1</v>
      </c>
      <c r="Z54">
        <f>-0.1989+0.2019*BR54</f>
        <v>-9.114000000000011E-3</v>
      </c>
      <c r="AA54" s="36">
        <v>0.26050000000000001</v>
      </c>
      <c r="AB54" s="36">
        <v>0</v>
      </c>
      <c r="AC54" s="36">
        <v>0</v>
      </c>
      <c r="AD54" s="36">
        <v>17</v>
      </c>
      <c r="AE54" s="36">
        <v>0</v>
      </c>
      <c r="AF54" s="36">
        <v>0</v>
      </c>
      <c r="AG54" s="36">
        <v>0</v>
      </c>
      <c r="AH54" s="36">
        <v>1E-4</v>
      </c>
      <c r="AI54" s="36">
        <v>0</v>
      </c>
      <c r="AJ54" s="36">
        <v>0</v>
      </c>
      <c r="AK54" s="36">
        <v>1</v>
      </c>
      <c r="AL54">
        <f>0.1695-0.7018*BR54</f>
        <v>-0.49019199999999996</v>
      </c>
      <c r="AM54">
        <f>0.515+2.883*BR54</f>
        <v>3.2250199999999998</v>
      </c>
      <c r="AN54" s="36">
        <v>0</v>
      </c>
      <c r="AO54" s="36">
        <v>1</v>
      </c>
      <c r="AP54">
        <f>0.03988-0.1606*BR54</f>
        <v>-0.11108399999999999</v>
      </c>
      <c r="AQ54">
        <f>0.09952+0.7996*BR54</f>
        <v>0.8511439999999999</v>
      </c>
      <c r="AR54" s="36">
        <v>0</v>
      </c>
      <c r="AS54" s="36">
        <v>1</v>
      </c>
      <c r="AT54">
        <f>-0.007969-0.4292*BR54</f>
        <v>-0.41141700000000003</v>
      </c>
      <c r="AU54">
        <f>6.505-2.985*BR54</f>
        <v>3.6991000000000001</v>
      </c>
      <c r="AV54" s="36">
        <v>0</v>
      </c>
      <c r="AW54" s="36">
        <v>1</v>
      </c>
      <c r="AX54">
        <f>0.004994-0.07005*BR54</f>
        <v>-6.0853000000000004E-2</v>
      </c>
      <c r="AY54">
        <f>0.09978+0.7974*BR54</f>
        <v>0.84933599999999998</v>
      </c>
      <c r="AZ54" s="36">
        <v>0</v>
      </c>
      <c r="BA54" s="36">
        <v>0</v>
      </c>
      <c r="BB54" s="36">
        <v>44.89</v>
      </c>
      <c r="BC54" s="36">
        <v>0</v>
      </c>
      <c r="BD54" s="36">
        <v>0</v>
      </c>
      <c r="BE54" s="36">
        <v>1</v>
      </c>
      <c r="BF54">
        <f>0.01998-0.09041*BR54</f>
        <v>-6.5005400000000005E-2</v>
      </c>
      <c r="BG54" s="36">
        <f>0.09981+0.371*BR54</f>
        <v>0.44855</v>
      </c>
      <c r="BH54" s="36">
        <v>0</v>
      </c>
      <c r="BI54" s="36">
        <v>0</v>
      </c>
      <c r="BJ54" s="36">
        <v>0.35149999999999998</v>
      </c>
      <c r="BK54" s="36">
        <v>0</v>
      </c>
      <c r="BL54" s="36">
        <v>0</v>
      </c>
      <c r="BM54" s="36">
        <v>0</v>
      </c>
      <c r="BN54">
        <f>0.3+0.4986*BR54</f>
        <v>0.76868399999999992</v>
      </c>
      <c r="BO54" s="36">
        <v>0</v>
      </c>
      <c r="BP54" s="40">
        <v>0</v>
      </c>
      <c r="BQ54">
        <v>94</v>
      </c>
      <c r="BR54">
        <f>BQ54/100</f>
        <v>0.94</v>
      </c>
    </row>
    <row r="55" spans="1:70" x14ac:dyDescent="0.15">
      <c r="A55" t="str">
        <f>"sand_dunrik 1"&amp;" "&amp;BQ55</f>
        <v>sand_dunrik 1 77</v>
      </c>
      <c r="B55" s="42" t="s">
        <v>88</v>
      </c>
      <c r="C55" s="36" t="s">
        <v>286</v>
      </c>
      <c r="D55" s="42" t="s">
        <v>233</v>
      </c>
      <c r="E55" s="36">
        <v>0</v>
      </c>
      <c r="F55">
        <f t="shared" ref="F55:F63" si="0">146.1-92.11*BR55</f>
        <v>75.175299999999993</v>
      </c>
      <c r="G55" s="36">
        <v>0</v>
      </c>
      <c r="H55" s="36">
        <v>0</v>
      </c>
      <c r="I55" s="36">
        <v>1</v>
      </c>
      <c r="J55">
        <f t="shared" ref="J55:J63" si="1">0.3375-8.9*BR55</f>
        <v>-6.5155000000000003</v>
      </c>
      <c r="K55" s="36">
        <f t="shared" ref="K55:K63" si="2">0.3667+25.89*BR55</f>
        <v>20.302000000000003</v>
      </c>
      <c r="L55" s="36">
        <v>0</v>
      </c>
      <c r="M55" s="36">
        <v>1</v>
      </c>
      <c r="N55">
        <f t="shared" ref="N55:N63" si="3">-0.9178</f>
        <v>-0.91779999999999995</v>
      </c>
      <c r="O55">
        <f t="shared" ref="O55:O63" si="4">8.73-0.6982*BR55</f>
        <v>8.1923860000000008</v>
      </c>
      <c r="P55" s="36">
        <v>0</v>
      </c>
      <c r="Q55" s="36">
        <v>0</v>
      </c>
      <c r="R55">
        <f t="shared" ref="R55:R63" si="5">0.917+0.06193*BR55</f>
        <v>0.96468609999999999</v>
      </c>
      <c r="S55" s="36">
        <v>0</v>
      </c>
      <c r="T55" s="36">
        <v>0</v>
      </c>
      <c r="U55" s="36">
        <v>0</v>
      </c>
      <c r="V55" s="36">
        <v>20</v>
      </c>
      <c r="W55" s="36">
        <v>0</v>
      </c>
      <c r="X55" s="36">
        <v>0</v>
      </c>
      <c r="Y55" s="36">
        <v>1</v>
      </c>
      <c r="Z55">
        <f t="shared" ref="Z55:Z63" si="6">-0.1989+0.2019*BR55</f>
        <v>-4.3437000000000003E-2</v>
      </c>
      <c r="AA55" s="36">
        <v>0.26050000000000001</v>
      </c>
      <c r="AB55" s="36">
        <v>0</v>
      </c>
      <c r="AC55" s="36">
        <v>0</v>
      </c>
      <c r="AD55" s="36">
        <v>17</v>
      </c>
      <c r="AE55" s="36">
        <v>0</v>
      </c>
      <c r="AF55" s="36">
        <v>0</v>
      </c>
      <c r="AG55" s="36">
        <v>0</v>
      </c>
      <c r="AH55" s="36">
        <v>1E-4</v>
      </c>
      <c r="AI55" s="36">
        <v>0</v>
      </c>
      <c r="AJ55" s="36">
        <v>0</v>
      </c>
      <c r="AK55" s="36">
        <v>1</v>
      </c>
      <c r="AL55">
        <f t="shared" ref="AL55:AL63" si="7">0.1695-0.7018*BR55</f>
        <v>-0.37088600000000005</v>
      </c>
      <c r="AM55">
        <f t="shared" ref="AM55:AM63" si="8">0.515+2.883*BR55</f>
        <v>2.7349100000000002</v>
      </c>
      <c r="AN55" s="36">
        <v>0</v>
      </c>
      <c r="AO55" s="36">
        <v>1</v>
      </c>
      <c r="AP55">
        <f t="shared" ref="AP55:AP63" si="9">0.03988-0.1606*BR55</f>
        <v>-8.3781999999999995E-2</v>
      </c>
      <c r="AQ55">
        <f t="shared" ref="AQ55:AQ63" si="10">0.09952+0.7996*BR55</f>
        <v>0.71521199999999996</v>
      </c>
      <c r="AR55" s="36">
        <v>0</v>
      </c>
      <c r="AS55" s="36">
        <v>1</v>
      </c>
      <c r="AT55">
        <f t="shared" ref="AT55:AT63" si="11">-0.007969-0.4292*BR55</f>
        <v>-0.338453</v>
      </c>
      <c r="AU55">
        <f t="shared" ref="AU55:AU63" si="12">6.505-2.985*BR55</f>
        <v>4.20655</v>
      </c>
      <c r="AV55" s="36">
        <v>0</v>
      </c>
      <c r="AW55" s="36">
        <v>1</v>
      </c>
      <c r="AX55">
        <f t="shared" ref="AX55:AX63" si="13">0.004994-0.07005*BR55</f>
        <v>-4.8944500000000002E-2</v>
      </c>
      <c r="AY55">
        <f t="shared" ref="AY55:AY63" si="14">0.09978+0.7974*BR55</f>
        <v>0.71377800000000002</v>
      </c>
      <c r="AZ55" s="36">
        <v>0</v>
      </c>
      <c r="BA55" s="36">
        <v>0</v>
      </c>
      <c r="BB55" s="36">
        <v>44.89</v>
      </c>
      <c r="BC55" s="36">
        <v>0</v>
      </c>
      <c r="BD55" s="36">
        <v>0</v>
      </c>
      <c r="BE55" s="36">
        <v>1</v>
      </c>
      <c r="BF55">
        <f t="shared" ref="BF55:BF63" si="15">0.01998-0.09041*BR55</f>
        <v>-4.9635700000000005E-2</v>
      </c>
      <c r="BG55" s="36">
        <f t="shared" ref="BG55:BG63" si="16">0.09981+0.371*BR55</f>
        <v>0.38547999999999999</v>
      </c>
      <c r="BH55" s="36">
        <v>0</v>
      </c>
      <c r="BI55" s="36">
        <v>0</v>
      </c>
      <c r="BJ55" s="36">
        <v>0.35149999999999998</v>
      </c>
      <c r="BK55" s="36">
        <v>0</v>
      </c>
      <c r="BL55" s="36">
        <v>0</v>
      </c>
      <c r="BM55" s="36">
        <v>0</v>
      </c>
      <c r="BN55">
        <f t="shared" ref="BN55:BN63" si="17">0.3+0.4986*BR55</f>
        <v>0.68392199999999992</v>
      </c>
      <c r="BO55" s="36">
        <v>0</v>
      </c>
      <c r="BP55" s="40">
        <v>0</v>
      </c>
      <c r="BQ55">
        <v>77</v>
      </c>
      <c r="BR55">
        <f t="shared" ref="BR55:BR63" si="18">BQ55/100</f>
        <v>0.77</v>
      </c>
    </row>
    <row r="56" spans="1:70" x14ac:dyDescent="0.15">
      <c r="A56" t="str">
        <f>"sand_dunrik 1"&amp;" "&amp;BQ56</f>
        <v>sand_dunrik 1 51</v>
      </c>
      <c r="B56" s="42" t="s">
        <v>88</v>
      </c>
      <c r="C56" s="36" t="s">
        <v>286</v>
      </c>
      <c r="D56" s="42" t="s">
        <v>233</v>
      </c>
      <c r="E56" s="36">
        <v>0</v>
      </c>
      <c r="F56">
        <f t="shared" si="0"/>
        <v>99.123899999999992</v>
      </c>
      <c r="G56" s="36">
        <v>0</v>
      </c>
      <c r="H56" s="36">
        <v>0</v>
      </c>
      <c r="I56" s="36">
        <v>1</v>
      </c>
      <c r="J56">
        <f t="shared" si="1"/>
        <v>-4.2015000000000002</v>
      </c>
      <c r="K56" s="36">
        <f t="shared" si="2"/>
        <v>13.570600000000001</v>
      </c>
      <c r="L56" s="36">
        <v>0</v>
      </c>
      <c r="M56" s="36">
        <v>1</v>
      </c>
      <c r="N56">
        <f t="shared" si="3"/>
        <v>-0.91779999999999995</v>
      </c>
      <c r="O56">
        <f t="shared" si="4"/>
        <v>8.3739179999999998</v>
      </c>
      <c r="P56" s="36">
        <v>0</v>
      </c>
      <c r="Q56" s="36">
        <v>0</v>
      </c>
      <c r="R56">
        <f t="shared" si="5"/>
        <v>0.94858430000000005</v>
      </c>
      <c r="S56" s="36">
        <v>0</v>
      </c>
      <c r="T56" s="36">
        <v>0</v>
      </c>
      <c r="U56" s="36">
        <v>0</v>
      </c>
      <c r="V56" s="36">
        <v>20</v>
      </c>
      <c r="W56" s="36">
        <v>0</v>
      </c>
      <c r="X56" s="36">
        <v>0</v>
      </c>
      <c r="Y56" s="36">
        <v>1</v>
      </c>
      <c r="Z56">
        <f t="shared" si="6"/>
        <v>-9.5930999999999989E-2</v>
      </c>
      <c r="AA56" s="36">
        <v>0.26050000000000001</v>
      </c>
      <c r="AB56" s="36">
        <v>0</v>
      </c>
      <c r="AC56" s="36">
        <v>0</v>
      </c>
      <c r="AD56" s="36">
        <v>17</v>
      </c>
      <c r="AE56" s="36">
        <v>0</v>
      </c>
      <c r="AF56" s="36">
        <v>0</v>
      </c>
      <c r="AG56" s="36">
        <v>0</v>
      </c>
      <c r="AH56" s="36">
        <v>1E-4</v>
      </c>
      <c r="AI56" s="36">
        <v>0</v>
      </c>
      <c r="AJ56" s="36">
        <v>0</v>
      </c>
      <c r="AK56" s="36">
        <v>1</v>
      </c>
      <c r="AL56">
        <f t="shared" si="7"/>
        <v>-0.188418</v>
      </c>
      <c r="AM56">
        <f t="shared" si="8"/>
        <v>1.9853300000000003</v>
      </c>
      <c r="AN56" s="36">
        <v>0</v>
      </c>
      <c r="AO56" s="36">
        <v>1</v>
      </c>
      <c r="AP56">
        <f t="shared" si="9"/>
        <v>-4.2025999999999994E-2</v>
      </c>
      <c r="AQ56">
        <f t="shared" si="10"/>
        <v>0.50731599999999999</v>
      </c>
      <c r="AR56" s="36">
        <v>0</v>
      </c>
      <c r="AS56" s="36">
        <v>1</v>
      </c>
      <c r="AT56">
        <f t="shared" si="11"/>
        <v>-0.22686100000000001</v>
      </c>
      <c r="AU56">
        <f t="shared" si="12"/>
        <v>4.9826499999999996</v>
      </c>
      <c r="AV56" s="36">
        <v>0</v>
      </c>
      <c r="AW56" s="36">
        <v>1</v>
      </c>
      <c r="AX56">
        <f t="shared" si="13"/>
        <v>-3.0731500000000002E-2</v>
      </c>
      <c r="AY56">
        <f t="shared" si="14"/>
        <v>0.50645399999999996</v>
      </c>
      <c r="AZ56" s="36">
        <v>0</v>
      </c>
      <c r="BA56" s="36">
        <v>0</v>
      </c>
      <c r="BB56" s="36">
        <v>44.89</v>
      </c>
      <c r="BC56" s="36">
        <v>0</v>
      </c>
      <c r="BD56" s="36">
        <v>0</v>
      </c>
      <c r="BE56" s="36">
        <v>1</v>
      </c>
      <c r="BF56">
        <f t="shared" si="15"/>
        <v>-2.6129099999999999E-2</v>
      </c>
      <c r="BG56" s="36">
        <f t="shared" si="16"/>
        <v>0.28902</v>
      </c>
      <c r="BH56" s="36">
        <v>0</v>
      </c>
      <c r="BI56" s="36">
        <v>0</v>
      </c>
      <c r="BJ56" s="36">
        <v>0.35149999999999998</v>
      </c>
      <c r="BK56" s="36">
        <v>0</v>
      </c>
      <c r="BL56" s="36">
        <v>0</v>
      </c>
      <c r="BM56" s="36">
        <v>0</v>
      </c>
      <c r="BN56">
        <f t="shared" si="17"/>
        <v>0.55428600000000006</v>
      </c>
      <c r="BO56" s="36">
        <v>0</v>
      </c>
      <c r="BP56" s="40">
        <v>0</v>
      </c>
      <c r="BQ56">
        <v>51</v>
      </c>
      <c r="BR56">
        <f t="shared" si="18"/>
        <v>0.51</v>
      </c>
    </row>
    <row r="57" spans="1:70" x14ac:dyDescent="0.15">
      <c r="A57" t="str">
        <f t="shared" ref="A57:A58" si="19">"sand_dunrik 1"&amp;" "&amp;BQ57</f>
        <v>sand_dunrik 1 59</v>
      </c>
      <c r="B57" s="42" t="s">
        <v>88</v>
      </c>
      <c r="C57" s="36" t="s">
        <v>286</v>
      </c>
      <c r="D57" s="42" t="s">
        <v>233</v>
      </c>
      <c r="E57" s="36">
        <v>0</v>
      </c>
      <c r="F57">
        <f t="shared" si="0"/>
        <v>91.755099999999999</v>
      </c>
      <c r="G57" s="36">
        <v>0</v>
      </c>
      <c r="H57" s="36">
        <v>0</v>
      </c>
      <c r="I57" s="36">
        <v>1</v>
      </c>
      <c r="J57">
        <f t="shared" si="1"/>
        <v>-4.9135</v>
      </c>
      <c r="K57" s="36">
        <f t="shared" si="2"/>
        <v>15.6418</v>
      </c>
      <c r="L57" s="36">
        <v>0</v>
      </c>
      <c r="M57" s="36">
        <v>1</v>
      </c>
      <c r="N57">
        <f t="shared" si="3"/>
        <v>-0.91779999999999995</v>
      </c>
      <c r="O57">
        <f t="shared" si="4"/>
        <v>8.3180620000000012</v>
      </c>
      <c r="P57" s="36">
        <v>0</v>
      </c>
      <c r="Q57" s="36">
        <v>0</v>
      </c>
      <c r="R57">
        <f t="shared" si="5"/>
        <v>0.95353870000000007</v>
      </c>
      <c r="S57" s="36">
        <v>0</v>
      </c>
      <c r="T57" s="36">
        <v>0</v>
      </c>
      <c r="U57" s="36">
        <v>0</v>
      </c>
      <c r="V57" s="36">
        <v>20</v>
      </c>
      <c r="W57" s="36">
        <v>0</v>
      </c>
      <c r="X57" s="36">
        <v>0</v>
      </c>
      <c r="Y57" s="36">
        <v>1</v>
      </c>
      <c r="Z57">
        <f t="shared" si="6"/>
        <v>-7.9779000000000003E-2</v>
      </c>
      <c r="AA57" s="36">
        <v>0.26050000000000001</v>
      </c>
      <c r="AB57" s="36">
        <v>0</v>
      </c>
      <c r="AC57" s="36">
        <v>0</v>
      </c>
      <c r="AD57" s="36">
        <v>17</v>
      </c>
      <c r="AE57" s="36">
        <v>0</v>
      </c>
      <c r="AF57" s="36">
        <v>0</v>
      </c>
      <c r="AG57" s="36">
        <v>0</v>
      </c>
      <c r="AH57" s="36">
        <v>1E-4</v>
      </c>
      <c r="AI57" s="36">
        <v>0</v>
      </c>
      <c r="AJ57" s="36">
        <v>0</v>
      </c>
      <c r="AK57" s="36">
        <v>1</v>
      </c>
      <c r="AL57">
        <f t="shared" si="7"/>
        <v>-0.24456199999999997</v>
      </c>
      <c r="AM57">
        <f t="shared" si="8"/>
        <v>2.21597</v>
      </c>
      <c r="AN57" s="36">
        <v>0</v>
      </c>
      <c r="AO57" s="36">
        <v>1</v>
      </c>
      <c r="AP57">
        <f t="shared" si="9"/>
        <v>-5.4873999999999992E-2</v>
      </c>
      <c r="AQ57">
        <f t="shared" si="10"/>
        <v>0.5712839999999999</v>
      </c>
      <c r="AR57" s="36">
        <v>0</v>
      </c>
      <c r="AS57" s="36">
        <v>1</v>
      </c>
      <c r="AT57">
        <f t="shared" si="11"/>
        <v>-0.26119700000000001</v>
      </c>
      <c r="AU57">
        <f t="shared" si="12"/>
        <v>4.7438500000000001</v>
      </c>
      <c r="AV57" s="36">
        <v>0</v>
      </c>
      <c r="AW57" s="36">
        <v>1</v>
      </c>
      <c r="AX57">
        <f t="shared" si="13"/>
        <v>-3.63355E-2</v>
      </c>
      <c r="AY57">
        <f t="shared" si="14"/>
        <v>0.57024600000000003</v>
      </c>
      <c r="AZ57" s="36">
        <v>0</v>
      </c>
      <c r="BA57" s="36">
        <v>0</v>
      </c>
      <c r="BB57" s="36">
        <v>44.89</v>
      </c>
      <c r="BC57" s="36">
        <v>0</v>
      </c>
      <c r="BD57" s="36">
        <v>0</v>
      </c>
      <c r="BE57" s="36">
        <v>1</v>
      </c>
      <c r="BF57">
        <f t="shared" si="15"/>
        <v>-3.33619E-2</v>
      </c>
      <c r="BG57" s="36">
        <f t="shared" si="16"/>
        <v>0.31869999999999998</v>
      </c>
      <c r="BH57" s="36">
        <v>0</v>
      </c>
      <c r="BI57" s="36">
        <v>0</v>
      </c>
      <c r="BJ57" s="36">
        <v>0.35149999999999998</v>
      </c>
      <c r="BK57" s="36">
        <v>0</v>
      </c>
      <c r="BL57" s="36">
        <v>0</v>
      </c>
      <c r="BM57" s="36">
        <v>0</v>
      </c>
      <c r="BN57">
        <f t="shared" si="17"/>
        <v>0.59417399999999998</v>
      </c>
      <c r="BO57" s="36">
        <v>0</v>
      </c>
      <c r="BP57" s="40">
        <v>0</v>
      </c>
      <c r="BQ57">
        <v>59</v>
      </c>
      <c r="BR57">
        <f t="shared" si="18"/>
        <v>0.59</v>
      </c>
    </row>
    <row r="58" spans="1:70" x14ac:dyDescent="0.15">
      <c r="A58" t="str">
        <f t="shared" si="19"/>
        <v>sand_dunrik 1 70</v>
      </c>
      <c r="B58" s="42" t="s">
        <v>88</v>
      </c>
      <c r="C58" s="36" t="s">
        <v>286</v>
      </c>
      <c r="D58" s="42" t="s">
        <v>233</v>
      </c>
      <c r="E58" s="36">
        <v>0</v>
      </c>
      <c r="F58">
        <f t="shared" si="0"/>
        <v>81.623000000000005</v>
      </c>
      <c r="G58" s="36">
        <v>0</v>
      </c>
      <c r="H58" s="36">
        <v>0</v>
      </c>
      <c r="I58" s="36">
        <v>1</v>
      </c>
      <c r="J58">
        <f t="shared" si="1"/>
        <v>-5.8924999999999992</v>
      </c>
      <c r="K58" s="36">
        <f t="shared" si="2"/>
        <v>18.489699999999999</v>
      </c>
      <c r="L58" s="36">
        <v>0</v>
      </c>
      <c r="M58" s="36">
        <v>1</v>
      </c>
      <c r="N58">
        <f t="shared" si="3"/>
        <v>-0.91779999999999995</v>
      </c>
      <c r="O58">
        <f t="shared" si="4"/>
        <v>8.2412600000000005</v>
      </c>
      <c r="P58" s="36">
        <v>0</v>
      </c>
      <c r="Q58" s="36">
        <v>0</v>
      </c>
      <c r="R58">
        <f t="shared" si="5"/>
        <v>0.96035100000000007</v>
      </c>
      <c r="S58" s="36">
        <v>0</v>
      </c>
      <c r="T58" s="36">
        <v>0</v>
      </c>
      <c r="U58" s="36">
        <v>0</v>
      </c>
      <c r="V58" s="36">
        <v>20</v>
      </c>
      <c r="W58" s="36">
        <v>0</v>
      </c>
      <c r="X58" s="36">
        <v>0</v>
      </c>
      <c r="Y58" s="36">
        <v>1</v>
      </c>
      <c r="Z58">
        <f t="shared" si="6"/>
        <v>-5.757000000000001E-2</v>
      </c>
      <c r="AA58" s="36">
        <v>0.26050000000000001</v>
      </c>
      <c r="AB58" s="36">
        <v>0</v>
      </c>
      <c r="AC58" s="36">
        <v>0</v>
      </c>
      <c r="AD58" s="36">
        <v>17</v>
      </c>
      <c r="AE58" s="36">
        <v>0</v>
      </c>
      <c r="AF58" s="36">
        <v>0</v>
      </c>
      <c r="AG58" s="36">
        <v>0</v>
      </c>
      <c r="AH58" s="36">
        <v>1E-4</v>
      </c>
      <c r="AI58" s="36">
        <v>0</v>
      </c>
      <c r="AJ58" s="36">
        <v>0</v>
      </c>
      <c r="AK58" s="36">
        <v>1</v>
      </c>
      <c r="AL58">
        <f t="shared" si="7"/>
        <v>-0.32175999999999993</v>
      </c>
      <c r="AM58">
        <f t="shared" si="8"/>
        <v>2.5331000000000001</v>
      </c>
      <c r="AN58" s="36">
        <v>0</v>
      </c>
      <c r="AO58" s="36">
        <v>1</v>
      </c>
      <c r="AP58">
        <f t="shared" si="9"/>
        <v>-7.2539999999999993E-2</v>
      </c>
      <c r="AQ58">
        <f t="shared" si="10"/>
        <v>0.65924000000000005</v>
      </c>
      <c r="AR58" s="36">
        <v>0</v>
      </c>
      <c r="AS58" s="36">
        <v>1</v>
      </c>
      <c r="AT58">
        <f t="shared" si="11"/>
        <v>-0.30840899999999999</v>
      </c>
      <c r="AU58">
        <f t="shared" si="12"/>
        <v>4.4154999999999998</v>
      </c>
      <c r="AV58" s="36">
        <v>0</v>
      </c>
      <c r="AW58" s="36">
        <v>1</v>
      </c>
      <c r="AX58">
        <f t="shared" si="13"/>
        <v>-4.4040999999999997E-2</v>
      </c>
      <c r="AY58">
        <f t="shared" si="14"/>
        <v>0.65795999999999999</v>
      </c>
      <c r="AZ58" s="36">
        <v>0</v>
      </c>
      <c r="BA58" s="36">
        <v>0</v>
      </c>
      <c r="BB58" s="36">
        <v>44.89</v>
      </c>
      <c r="BC58" s="36">
        <v>0</v>
      </c>
      <c r="BD58" s="36">
        <v>0</v>
      </c>
      <c r="BE58" s="36">
        <v>1</v>
      </c>
      <c r="BF58">
        <f t="shared" si="15"/>
        <v>-4.3306999999999998E-2</v>
      </c>
      <c r="BG58" s="36">
        <f t="shared" si="16"/>
        <v>0.35951</v>
      </c>
      <c r="BH58" s="36">
        <v>0</v>
      </c>
      <c r="BI58" s="36">
        <v>0</v>
      </c>
      <c r="BJ58" s="36">
        <v>0.35149999999999998</v>
      </c>
      <c r="BK58" s="36">
        <v>0</v>
      </c>
      <c r="BL58" s="36">
        <v>0</v>
      </c>
      <c r="BM58" s="36">
        <v>0</v>
      </c>
      <c r="BN58">
        <f t="shared" si="17"/>
        <v>0.64901999999999993</v>
      </c>
      <c r="BO58" s="36">
        <v>0</v>
      </c>
      <c r="BP58" s="40">
        <v>0</v>
      </c>
      <c r="BQ58">
        <v>70</v>
      </c>
      <c r="BR58">
        <f t="shared" si="18"/>
        <v>0.7</v>
      </c>
    </row>
    <row r="59" spans="1:70" x14ac:dyDescent="0.15">
      <c r="A59" t="str">
        <f t="shared" ref="A59:A63" si="20">"sand_dunrik"&amp;" "&amp;BQ59</f>
        <v>sand_dunrik 74</v>
      </c>
      <c r="B59" s="42" t="s">
        <v>88</v>
      </c>
      <c r="C59" s="36" t="s">
        <v>286</v>
      </c>
      <c r="D59" s="42" t="s">
        <v>233</v>
      </c>
      <c r="E59" s="36">
        <v>0</v>
      </c>
      <c r="F59">
        <f t="shared" si="0"/>
        <v>77.938599999999994</v>
      </c>
      <c r="G59" s="36">
        <v>0</v>
      </c>
      <c r="H59" s="36">
        <v>0</v>
      </c>
      <c r="I59" s="36">
        <v>1</v>
      </c>
      <c r="J59">
        <f t="shared" si="1"/>
        <v>-6.2484999999999999</v>
      </c>
      <c r="K59" s="36">
        <f t="shared" si="2"/>
        <v>19.525300000000001</v>
      </c>
      <c r="L59" s="36">
        <v>0</v>
      </c>
      <c r="M59" s="36">
        <v>1</v>
      </c>
      <c r="N59">
        <f t="shared" si="3"/>
        <v>-0.91779999999999995</v>
      </c>
      <c r="O59">
        <f t="shared" si="4"/>
        <v>8.2133320000000012</v>
      </c>
      <c r="P59" s="36">
        <v>0</v>
      </c>
      <c r="Q59" s="36">
        <v>0</v>
      </c>
      <c r="R59">
        <f t="shared" si="5"/>
        <v>0.96282820000000002</v>
      </c>
      <c r="S59" s="36">
        <v>0</v>
      </c>
      <c r="T59" s="36">
        <v>0</v>
      </c>
      <c r="U59" s="36">
        <v>0</v>
      </c>
      <c r="V59" s="36">
        <v>20</v>
      </c>
      <c r="W59" s="36">
        <v>0</v>
      </c>
      <c r="X59" s="36">
        <v>0</v>
      </c>
      <c r="Y59" s="36">
        <v>1</v>
      </c>
      <c r="Z59">
        <f t="shared" si="6"/>
        <v>-4.949400000000001E-2</v>
      </c>
      <c r="AA59" s="36">
        <v>0.26050000000000001</v>
      </c>
      <c r="AB59" s="36">
        <v>0</v>
      </c>
      <c r="AC59" s="36">
        <v>0</v>
      </c>
      <c r="AD59" s="36">
        <v>17</v>
      </c>
      <c r="AE59" s="36">
        <v>0</v>
      </c>
      <c r="AF59" s="36">
        <v>0</v>
      </c>
      <c r="AG59" s="36">
        <v>0</v>
      </c>
      <c r="AH59" s="36">
        <v>1E-4</v>
      </c>
      <c r="AI59" s="36">
        <v>0</v>
      </c>
      <c r="AJ59" s="36">
        <v>0</v>
      </c>
      <c r="AK59" s="36">
        <v>1</v>
      </c>
      <c r="AL59">
        <f t="shared" si="7"/>
        <v>-0.34983200000000003</v>
      </c>
      <c r="AM59">
        <f t="shared" si="8"/>
        <v>2.6484200000000002</v>
      </c>
      <c r="AN59" s="36">
        <v>0</v>
      </c>
      <c r="AO59" s="36">
        <v>1</v>
      </c>
      <c r="AP59">
        <f t="shared" si="9"/>
        <v>-7.8963999999999993E-2</v>
      </c>
      <c r="AQ59">
        <f t="shared" si="10"/>
        <v>0.69122400000000006</v>
      </c>
      <c r="AR59" s="36">
        <v>0</v>
      </c>
      <c r="AS59" s="36">
        <v>1</v>
      </c>
      <c r="AT59">
        <f t="shared" si="11"/>
        <v>-0.32557700000000001</v>
      </c>
      <c r="AU59">
        <f t="shared" si="12"/>
        <v>4.2961</v>
      </c>
      <c r="AV59" s="36">
        <v>0</v>
      </c>
      <c r="AW59" s="36">
        <v>1</v>
      </c>
      <c r="AX59">
        <f t="shared" si="13"/>
        <v>-4.6843000000000003E-2</v>
      </c>
      <c r="AY59">
        <f t="shared" si="14"/>
        <v>0.68985600000000002</v>
      </c>
      <c r="AZ59" s="36">
        <v>0</v>
      </c>
      <c r="BA59" s="36">
        <v>0</v>
      </c>
      <c r="BB59" s="36">
        <v>44.89</v>
      </c>
      <c r="BC59" s="36">
        <v>0</v>
      </c>
      <c r="BD59" s="36">
        <v>0</v>
      </c>
      <c r="BE59" s="36">
        <v>1</v>
      </c>
      <c r="BF59">
        <f t="shared" si="15"/>
        <v>-4.6923400000000004E-2</v>
      </c>
      <c r="BG59" s="36">
        <f t="shared" si="16"/>
        <v>0.37435000000000002</v>
      </c>
      <c r="BH59" s="36">
        <v>0</v>
      </c>
      <c r="BI59" s="36">
        <v>0</v>
      </c>
      <c r="BJ59" s="36">
        <v>0.35149999999999998</v>
      </c>
      <c r="BK59" s="36">
        <v>0</v>
      </c>
      <c r="BL59" s="36">
        <v>0</v>
      </c>
      <c r="BM59" s="36">
        <v>0</v>
      </c>
      <c r="BN59">
        <f t="shared" si="17"/>
        <v>0.66896399999999989</v>
      </c>
      <c r="BO59" s="36">
        <v>0</v>
      </c>
      <c r="BP59" s="40">
        <v>0</v>
      </c>
      <c r="BQ59">
        <v>74</v>
      </c>
      <c r="BR59">
        <f t="shared" si="18"/>
        <v>0.74</v>
      </c>
    </row>
    <row r="60" spans="1:70" x14ac:dyDescent="0.15">
      <c r="A60" t="str">
        <f t="shared" si="20"/>
        <v>sand_dunrik 78</v>
      </c>
      <c r="B60" s="42" t="s">
        <v>88</v>
      </c>
      <c r="C60" s="36" t="s">
        <v>286</v>
      </c>
      <c r="D60" s="42" t="s">
        <v>233</v>
      </c>
      <c r="E60" s="36">
        <v>0</v>
      </c>
      <c r="F60">
        <f t="shared" si="0"/>
        <v>74.254199999999997</v>
      </c>
      <c r="G60" s="36">
        <v>0</v>
      </c>
      <c r="H60" s="36">
        <v>0</v>
      </c>
      <c r="I60" s="36">
        <v>1</v>
      </c>
      <c r="J60">
        <f t="shared" si="1"/>
        <v>-6.6044999999999998</v>
      </c>
      <c r="K60" s="36">
        <f t="shared" si="2"/>
        <v>20.560900000000004</v>
      </c>
      <c r="L60" s="36">
        <v>0</v>
      </c>
      <c r="M60" s="36">
        <v>1</v>
      </c>
      <c r="N60">
        <f t="shared" si="3"/>
        <v>-0.91779999999999995</v>
      </c>
      <c r="O60">
        <f t="shared" si="4"/>
        <v>8.1854040000000001</v>
      </c>
      <c r="P60" s="36">
        <v>0</v>
      </c>
      <c r="Q60" s="36">
        <v>0</v>
      </c>
      <c r="R60">
        <f t="shared" si="5"/>
        <v>0.96530540000000009</v>
      </c>
      <c r="S60" s="36">
        <v>0</v>
      </c>
      <c r="T60" s="36">
        <v>0</v>
      </c>
      <c r="U60" s="36">
        <v>0</v>
      </c>
      <c r="V60" s="36">
        <v>20</v>
      </c>
      <c r="W60" s="36">
        <v>0</v>
      </c>
      <c r="X60" s="36">
        <v>0</v>
      </c>
      <c r="Y60" s="36">
        <v>1</v>
      </c>
      <c r="Z60">
        <f t="shared" si="6"/>
        <v>-4.1417999999999983E-2</v>
      </c>
      <c r="AA60" s="36">
        <v>0.26050000000000001</v>
      </c>
      <c r="AB60" s="36">
        <v>0</v>
      </c>
      <c r="AC60" s="36">
        <v>0</v>
      </c>
      <c r="AD60" s="36">
        <v>17</v>
      </c>
      <c r="AE60" s="36">
        <v>0</v>
      </c>
      <c r="AF60" s="36">
        <v>0</v>
      </c>
      <c r="AG60" s="36">
        <v>0</v>
      </c>
      <c r="AH60" s="36">
        <v>1E-4</v>
      </c>
      <c r="AI60" s="36">
        <v>0</v>
      </c>
      <c r="AJ60" s="36">
        <v>0</v>
      </c>
      <c r="AK60" s="36">
        <v>1</v>
      </c>
      <c r="AL60">
        <f t="shared" si="7"/>
        <v>-0.37790400000000002</v>
      </c>
      <c r="AM60">
        <f t="shared" si="8"/>
        <v>2.7637400000000003</v>
      </c>
      <c r="AN60" s="36">
        <v>0</v>
      </c>
      <c r="AO60" s="36">
        <v>1</v>
      </c>
      <c r="AP60">
        <f t="shared" si="9"/>
        <v>-8.5387999999999992E-2</v>
      </c>
      <c r="AQ60">
        <f t="shared" si="10"/>
        <v>0.72320800000000007</v>
      </c>
      <c r="AR60" s="36">
        <v>0</v>
      </c>
      <c r="AS60" s="36">
        <v>1</v>
      </c>
      <c r="AT60">
        <f t="shared" si="11"/>
        <v>-0.34274500000000002</v>
      </c>
      <c r="AU60">
        <f t="shared" si="12"/>
        <v>4.1767000000000003</v>
      </c>
      <c r="AV60" s="36">
        <v>0</v>
      </c>
      <c r="AW60" s="36">
        <v>1</v>
      </c>
      <c r="AX60">
        <f t="shared" si="13"/>
        <v>-4.9645000000000002E-2</v>
      </c>
      <c r="AY60">
        <f t="shared" si="14"/>
        <v>0.72175199999999995</v>
      </c>
      <c r="AZ60" s="36">
        <v>0</v>
      </c>
      <c r="BA60" s="36">
        <v>0</v>
      </c>
      <c r="BB60" s="36">
        <v>44.89</v>
      </c>
      <c r="BC60" s="36">
        <v>0</v>
      </c>
      <c r="BD60" s="36">
        <v>0</v>
      </c>
      <c r="BE60" s="36">
        <v>1</v>
      </c>
      <c r="BF60">
        <f t="shared" si="15"/>
        <v>-5.053980000000001E-2</v>
      </c>
      <c r="BG60" s="36">
        <f t="shared" si="16"/>
        <v>0.38919000000000004</v>
      </c>
      <c r="BH60" s="36">
        <v>0</v>
      </c>
      <c r="BI60" s="36">
        <v>0</v>
      </c>
      <c r="BJ60" s="36">
        <v>0.35149999999999998</v>
      </c>
      <c r="BK60" s="36">
        <v>0</v>
      </c>
      <c r="BL60" s="36">
        <v>0</v>
      </c>
      <c r="BM60" s="36">
        <v>0</v>
      </c>
      <c r="BN60">
        <f t="shared" si="17"/>
        <v>0.68890799999999996</v>
      </c>
      <c r="BO60" s="36">
        <v>0</v>
      </c>
      <c r="BP60" s="40">
        <v>0</v>
      </c>
      <c r="BQ60">
        <v>78</v>
      </c>
      <c r="BR60">
        <f t="shared" si="18"/>
        <v>0.78</v>
      </c>
    </row>
    <row r="61" spans="1:70" x14ac:dyDescent="0.15">
      <c r="A61" t="str">
        <f t="shared" si="20"/>
        <v>sand_dunrik 82</v>
      </c>
      <c r="B61" s="42" t="s">
        <v>88</v>
      </c>
      <c r="C61" s="36" t="s">
        <v>286</v>
      </c>
      <c r="D61" s="42" t="s">
        <v>233</v>
      </c>
      <c r="E61" s="36">
        <v>0</v>
      </c>
      <c r="F61">
        <f>146.1-92.11*BR61</f>
        <v>70.569800000000001</v>
      </c>
      <c r="G61" s="36">
        <v>0</v>
      </c>
      <c r="H61" s="36">
        <v>0</v>
      </c>
      <c r="I61" s="36">
        <v>1</v>
      </c>
      <c r="J61">
        <f t="shared" si="1"/>
        <v>-6.9604999999999997</v>
      </c>
      <c r="K61" s="36">
        <f t="shared" si="2"/>
        <v>21.596500000000002</v>
      </c>
      <c r="L61" s="36">
        <v>0</v>
      </c>
      <c r="M61" s="36">
        <v>1</v>
      </c>
      <c r="N61">
        <f t="shared" si="3"/>
        <v>-0.91779999999999995</v>
      </c>
      <c r="O61">
        <f t="shared" si="4"/>
        <v>8.1574760000000008</v>
      </c>
      <c r="P61" s="36">
        <v>0</v>
      </c>
      <c r="Q61" s="36">
        <v>0</v>
      </c>
      <c r="R61">
        <f t="shared" si="5"/>
        <v>0.96778260000000005</v>
      </c>
      <c r="S61" s="36">
        <v>0</v>
      </c>
      <c r="T61" s="36">
        <v>0</v>
      </c>
      <c r="U61" s="36">
        <v>0</v>
      </c>
      <c r="V61" s="36">
        <v>20</v>
      </c>
      <c r="W61" s="36">
        <v>0</v>
      </c>
      <c r="X61" s="36">
        <v>0</v>
      </c>
      <c r="Y61" s="36">
        <v>1</v>
      </c>
      <c r="Z61">
        <f t="shared" si="6"/>
        <v>-3.3342000000000011E-2</v>
      </c>
      <c r="AA61" s="36">
        <v>0.26050000000000001</v>
      </c>
      <c r="AB61" s="36">
        <v>0</v>
      </c>
      <c r="AC61" s="36">
        <v>0</v>
      </c>
      <c r="AD61" s="36">
        <v>17</v>
      </c>
      <c r="AE61" s="36">
        <v>0</v>
      </c>
      <c r="AF61" s="36">
        <v>0</v>
      </c>
      <c r="AG61" s="36">
        <v>0</v>
      </c>
      <c r="AH61" s="36">
        <v>1E-4</v>
      </c>
      <c r="AI61" s="36">
        <v>0</v>
      </c>
      <c r="AJ61" s="36">
        <v>0</v>
      </c>
      <c r="AK61" s="36">
        <v>1</v>
      </c>
      <c r="AL61">
        <f t="shared" si="7"/>
        <v>-0.405976</v>
      </c>
      <c r="AM61">
        <f t="shared" si="8"/>
        <v>2.87906</v>
      </c>
      <c r="AN61" s="36">
        <v>0</v>
      </c>
      <c r="AO61" s="36">
        <v>1</v>
      </c>
      <c r="AP61">
        <f t="shared" si="9"/>
        <v>-9.1811999999999977E-2</v>
      </c>
      <c r="AQ61">
        <f t="shared" si="10"/>
        <v>0.75519199999999986</v>
      </c>
      <c r="AR61" s="36">
        <v>0</v>
      </c>
      <c r="AS61" s="36">
        <v>1</v>
      </c>
      <c r="AT61">
        <f t="shared" si="11"/>
        <v>-0.35991299999999998</v>
      </c>
      <c r="AU61">
        <f t="shared" si="12"/>
        <v>4.0572999999999997</v>
      </c>
      <c r="AV61" s="36">
        <v>0</v>
      </c>
      <c r="AW61" s="36">
        <v>1</v>
      </c>
      <c r="AX61">
        <f t="shared" si="13"/>
        <v>-5.2447000000000001E-2</v>
      </c>
      <c r="AY61">
        <f t="shared" si="14"/>
        <v>0.75364799999999998</v>
      </c>
      <c r="AZ61" s="36">
        <v>0</v>
      </c>
      <c r="BA61" s="36">
        <v>0</v>
      </c>
      <c r="BB61" s="36">
        <v>44.89</v>
      </c>
      <c r="BC61" s="36">
        <v>0</v>
      </c>
      <c r="BD61" s="36">
        <v>0</v>
      </c>
      <c r="BE61" s="36">
        <v>1</v>
      </c>
      <c r="BF61">
        <f t="shared" si="15"/>
        <v>-5.4156200000000002E-2</v>
      </c>
      <c r="BG61" s="36">
        <f t="shared" si="16"/>
        <v>0.40403</v>
      </c>
      <c r="BH61" s="36">
        <v>0</v>
      </c>
      <c r="BI61" s="36">
        <v>0</v>
      </c>
      <c r="BJ61" s="36">
        <v>0.35149999999999998</v>
      </c>
      <c r="BK61" s="36">
        <v>0</v>
      </c>
      <c r="BL61" s="36">
        <v>0</v>
      </c>
      <c r="BM61" s="36">
        <v>0</v>
      </c>
      <c r="BN61">
        <f t="shared" si="17"/>
        <v>0.70885200000000004</v>
      </c>
      <c r="BO61" s="36">
        <v>0</v>
      </c>
      <c r="BP61" s="40">
        <v>0</v>
      </c>
      <c r="BQ61">
        <v>82</v>
      </c>
      <c r="BR61">
        <f t="shared" si="18"/>
        <v>0.82</v>
      </c>
    </row>
    <row r="62" spans="1:70" x14ac:dyDescent="0.15">
      <c r="A62" t="str">
        <f t="shared" si="20"/>
        <v>sand_dunrik 86</v>
      </c>
      <c r="B62" s="42" t="s">
        <v>88</v>
      </c>
      <c r="C62" s="36" t="s">
        <v>286</v>
      </c>
      <c r="D62" s="42" t="s">
        <v>233</v>
      </c>
      <c r="E62" s="36">
        <v>0</v>
      </c>
      <c r="F62">
        <f t="shared" si="0"/>
        <v>66.88539999999999</v>
      </c>
      <c r="G62" s="36">
        <v>0</v>
      </c>
      <c r="H62" s="36">
        <v>0</v>
      </c>
      <c r="I62" s="36">
        <v>1</v>
      </c>
      <c r="J62">
        <f t="shared" si="1"/>
        <v>-7.3164999999999996</v>
      </c>
      <c r="K62" s="36">
        <f t="shared" si="2"/>
        <v>22.632100000000001</v>
      </c>
      <c r="L62" s="36">
        <v>0</v>
      </c>
      <c r="M62" s="36">
        <v>1</v>
      </c>
      <c r="N62">
        <f t="shared" si="3"/>
        <v>-0.91779999999999995</v>
      </c>
      <c r="O62">
        <f t="shared" si="4"/>
        <v>8.1295479999999998</v>
      </c>
      <c r="P62" s="36">
        <v>0</v>
      </c>
      <c r="Q62" s="36">
        <v>0</v>
      </c>
      <c r="R62">
        <f t="shared" si="5"/>
        <v>0.97025980000000001</v>
      </c>
      <c r="S62" s="36">
        <v>0</v>
      </c>
      <c r="T62" s="36">
        <v>0</v>
      </c>
      <c r="U62" s="36">
        <v>0</v>
      </c>
      <c r="V62" s="36">
        <v>20</v>
      </c>
      <c r="W62" s="36">
        <v>0</v>
      </c>
      <c r="X62" s="36">
        <v>0</v>
      </c>
      <c r="Y62" s="36">
        <v>1</v>
      </c>
      <c r="Z62">
        <f t="shared" si="6"/>
        <v>-2.5266000000000011E-2</v>
      </c>
      <c r="AA62" s="36">
        <v>0.26050000000000001</v>
      </c>
      <c r="AB62" s="36">
        <v>0</v>
      </c>
      <c r="AC62" s="36">
        <v>0</v>
      </c>
      <c r="AD62" s="36">
        <v>17</v>
      </c>
      <c r="AE62" s="36">
        <v>0</v>
      </c>
      <c r="AF62" s="36">
        <v>0</v>
      </c>
      <c r="AG62" s="36">
        <v>0</v>
      </c>
      <c r="AH62" s="36">
        <v>1E-4</v>
      </c>
      <c r="AI62" s="36">
        <v>0</v>
      </c>
      <c r="AJ62" s="36">
        <v>0</v>
      </c>
      <c r="AK62" s="36">
        <v>1</v>
      </c>
      <c r="AL62">
        <f t="shared" si="7"/>
        <v>-0.43404799999999999</v>
      </c>
      <c r="AM62">
        <f t="shared" si="8"/>
        <v>2.99438</v>
      </c>
      <c r="AN62" s="36">
        <v>0</v>
      </c>
      <c r="AO62" s="36">
        <v>1</v>
      </c>
      <c r="AP62">
        <f t="shared" si="9"/>
        <v>-9.823599999999999E-2</v>
      </c>
      <c r="AQ62">
        <f t="shared" si="10"/>
        <v>0.78717599999999988</v>
      </c>
      <c r="AR62" s="36">
        <v>0</v>
      </c>
      <c r="AS62" s="36">
        <v>1</v>
      </c>
      <c r="AT62">
        <f t="shared" si="11"/>
        <v>-0.377081</v>
      </c>
      <c r="AU62">
        <f t="shared" si="12"/>
        <v>3.9379</v>
      </c>
      <c r="AV62" s="36">
        <v>0</v>
      </c>
      <c r="AW62" s="36">
        <v>1</v>
      </c>
      <c r="AX62">
        <f t="shared" si="13"/>
        <v>-5.5248999999999999E-2</v>
      </c>
      <c r="AY62">
        <f t="shared" si="14"/>
        <v>0.78554400000000002</v>
      </c>
      <c r="AZ62" s="36">
        <v>0</v>
      </c>
      <c r="BA62" s="36">
        <v>0</v>
      </c>
      <c r="BB62" s="36">
        <v>44.89</v>
      </c>
      <c r="BC62" s="36">
        <v>0</v>
      </c>
      <c r="BD62" s="36">
        <v>0</v>
      </c>
      <c r="BE62" s="36">
        <v>1</v>
      </c>
      <c r="BF62">
        <f t="shared" si="15"/>
        <v>-5.7772600000000007E-2</v>
      </c>
      <c r="BG62" s="36">
        <f t="shared" si="16"/>
        <v>0.41887000000000002</v>
      </c>
      <c r="BH62" s="36">
        <v>0</v>
      </c>
      <c r="BI62" s="36">
        <v>0</v>
      </c>
      <c r="BJ62" s="36">
        <v>0.35149999999999998</v>
      </c>
      <c r="BK62" s="36">
        <v>0</v>
      </c>
      <c r="BL62" s="36">
        <v>0</v>
      </c>
      <c r="BM62" s="36">
        <v>0</v>
      </c>
      <c r="BN62">
        <f t="shared" si="17"/>
        <v>0.728796</v>
      </c>
      <c r="BO62" s="36">
        <v>0</v>
      </c>
      <c r="BP62" s="40">
        <v>0</v>
      </c>
      <c r="BQ62">
        <v>86</v>
      </c>
      <c r="BR62">
        <f t="shared" si="18"/>
        <v>0.86</v>
      </c>
    </row>
    <row r="63" spans="1:70" x14ac:dyDescent="0.15">
      <c r="A63" t="str">
        <f t="shared" si="20"/>
        <v>sand_dunrik 90</v>
      </c>
      <c r="B63" s="42" t="s">
        <v>88</v>
      </c>
      <c r="C63" s="36" t="s">
        <v>286</v>
      </c>
      <c r="D63" s="42" t="s">
        <v>233</v>
      </c>
      <c r="E63" s="36">
        <v>0</v>
      </c>
      <c r="F63">
        <f t="shared" si="0"/>
        <v>63.200999999999993</v>
      </c>
      <c r="G63" s="36">
        <v>0</v>
      </c>
      <c r="H63" s="36">
        <v>0</v>
      </c>
      <c r="I63" s="36">
        <v>1</v>
      </c>
      <c r="J63">
        <f t="shared" si="1"/>
        <v>-7.6724999999999994</v>
      </c>
      <c r="K63" s="36">
        <f t="shared" si="2"/>
        <v>23.667700000000004</v>
      </c>
      <c r="L63" s="36">
        <v>0</v>
      </c>
      <c r="M63" s="36">
        <v>1</v>
      </c>
      <c r="N63">
        <f t="shared" si="3"/>
        <v>-0.91779999999999995</v>
      </c>
      <c r="O63">
        <f t="shared" si="4"/>
        <v>8.1016200000000005</v>
      </c>
      <c r="P63" s="36">
        <v>0</v>
      </c>
      <c r="Q63" s="36">
        <v>0</v>
      </c>
      <c r="R63">
        <f t="shared" si="5"/>
        <v>0.97273700000000007</v>
      </c>
      <c r="S63" s="36">
        <v>0</v>
      </c>
      <c r="T63" s="36">
        <v>0</v>
      </c>
      <c r="U63" s="36">
        <v>0</v>
      </c>
      <c r="V63" s="36">
        <v>20</v>
      </c>
      <c r="W63" s="36">
        <v>0</v>
      </c>
      <c r="X63" s="36">
        <v>0</v>
      </c>
      <c r="Y63" s="36">
        <v>1</v>
      </c>
      <c r="Z63">
        <f t="shared" si="6"/>
        <v>-1.7189999999999983E-2</v>
      </c>
      <c r="AA63" s="36">
        <v>0.26050000000000001</v>
      </c>
      <c r="AB63" s="36">
        <v>0</v>
      </c>
      <c r="AC63" s="36">
        <v>0</v>
      </c>
      <c r="AD63" s="36">
        <v>17</v>
      </c>
      <c r="AE63" s="36">
        <v>0</v>
      </c>
      <c r="AF63" s="36">
        <v>0</v>
      </c>
      <c r="AG63" s="36">
        <v>0</v>
      </c>
      <c r="AH63" s="36">
        <v>1E-4</v>
      </c>
      <c r="AI63" s="36">
        <v>0</v>
      </c>
      <c r="AJ63" s="36">
        <v>0</v>
      </c>
      <c r="AK63" s="36">
        <v>1</v>
      </c>
      <c r="AL63">
        <f t="shared" si="7"/>
        <v>-0.46211999999999998</v>
      </c>
      <c r="AM63">
        <f t="shared" si="8"/>
        <v>3.1097000000000001</v>
      </c>
      <c r="AN63" s="36">
        <v>0</v>
      </c>
      <c r="AO63" s="36">
        <v>1</v>
      </c>
      <c r="AP63">
        <f t="shared" si="9"/>
        <v>-0.10466</v>
      </c>
      <c r="AQ63">
        <f t="shared" si="10"/>
        <v>0.81915999999999989</v>
      </c>
      <c r="AR63" s="36">
        <v>0</v>
      </c>
      <c r="AS63" s="36">
        <v>1</v>
      </c>
      <c r="AT63">
        <f t="shared" si="11"/>
        <v>-0.39424900000000002</v>
      </c>
      <c r="AU63">
        <f t="shared" si="12"/>
        <v>3.8184999999999998</v>
      </c>
      <c r="AV63" s="36">
        <v>0</v>
      </c>
      <c r="AW63" s="36">
        <v>1</v>
      </c>
      <c r="AX63">
        <f t="shared" si="13"/>
        <v>-5.8051000000000005E-2</v>
      </c>
      <c r="AY63">
        <f t="shared" si="14"/>
        <v>0.81743999999999994</v>
      </c>
      <c r="AZ63" s="36">
        <v>0</v>
      </c>
      <c r="BA63" s="36">
        <v>0</v>
      </c>
      <c r="BB63" s="36">
        <v>44.89</v>
      </c>
      <c r="BC63" s="36">
        <v>0</v>
      </c>
      <c r="BD63" s="36">
        <v>0</v>
      </c>
      <c r="BE63" s="36">
        <v>1</v>
      </c>
      <c r="BF63">
        <f t="shared" si="15"/>
        <v>-6.1389000000000013E-2</v>
      </c>
      <c r="BG63" s="36">
        <f t="shared" si="16"/>
        <v>0.43371000000000004</v>
      </c>
      <c r="BH63" s="36">
        <v>0</v>
      </c>
      <c r="BI63" s="36">
        <v>0</v>
      </c>
      <c r="BJ63" s="36">
        <v>0.35149999999999998</v>
      </c>
      <c r="BK63" s="36">
        <v>0</v>
      </c>
      <c r="BL63" s="36">
        <v>0</v>
      </c>
      <c r="BM63" s="36">
        <v>0</v>
      </c>
      <c r="BN63">
        <f t="shared" si="17"/>
        <v>0.74873999999999996</v>
      </c>
      <c r="BO63" s="36">
        <v>0</v>
      </c>
      <c r="BP63" s="40">
        <v>0</v>
      </c>
      <c r="BQ63">
        <v>90</v>
      </c>
      <c r="BR63">
        <f t="shared" si="18"/>
        <v>0.9</v>
      </c>
    </row>
    <row r="64" spans="1:70" x14ac:dyDescent="0.15">
      <c r="A64" t="str">
        <f>"sand_dunrik"&amp;" "&amp;BQ64</f>
        <v>sand_dunrik 25</v>
      </c>
      <c r="B64" s="42" t="s">
        <v>88</v>
      </c>
      <c r="C64" s="36" t="s">
        <v>286</v>
      </c>
      <c r="D64" s="42" t="s">
        <v>233</v>
      </c>
      <c r="E64" s="36">
        <v>0</v>
      </c>
      <c r="F64">
        <f>146.1-92.11*BR64</f>
        <v>123.07249999999999</v>
      </c>
      <c r="G64" s="36">
        <v>0</v>
      </c>
      <c r="H64" s="36">
        <v>0</v>
      </c>
      <c r="I64" s="36">
        <v>1</v>
      </c>
      <c r="J64">
        <f>0.3375-8.9*BR64</f>
        <v>-1.8875000000000002</v>
      </c>
      <c r="K64" s="36">
        <f>0.3667+25.89*BR64</f>
        <v>6.8391999999999999</v>
      </c>
      <c r="L64" s="36">
        <v>0</v>
      </c>
      <c r="M64" s="36">
        <v>1</v>
      </c>
      <c r="N64">
        <f>-0.9178</f>
        <v>-0.91779999999999995</v>
      </c>
      <c r="O64">
        <f>8.73-0.6982*BR64</f>
        <v>8.5554500000000004</v>
      </c>
      <c r="P64" s="36">
        <v>0</v>
      </c>
      <c r="Q64" s="36">
        <v>0</v>
      </c>
      <c r="R64">
        <f>0.917+0.06193*BR64</f>
        <v>0.93248249999999999</v>
      </c>
      <c r="S64" s="36">
        <v>0</v>
      </c>
      <c r="T64" s="36">
        <v>0</v>
      </c>
      <c r="U64" s="36">
        <v>0</v>
      </c>
      <c r="V64" s="36">
        <v>20</v>
      </c>
      <c r="W64" s="36">
        <v>0</v>
      </c>
      <c r="X64" s="36">
        <v>0</v>
      </c>
      <c r="Y64" s="36">
        <v>1</v>
      </c>
      <c r="Z64">
        <f>-0.1989+0.2019*BR64</f>
        <v>-0.148425</v>
      </c>
      <c r="AA64" s="36">
        <v>0.26050000000000001</v>
      </c>
      <c r="AB64" s="36">
        <v>0</v>
      </c>
      <c r="AC64" s="36">
        <v>0</v>
      </c>
      <c r="AD64" s="36">
        <v>17</v>
      </c>
      <c r="AE64" s="36">
        <v>0</v>
      </c>
      <c r="AF64" s="36">
        <v>0</v>
      </c>
      <c r="AG64" s="36">
        <v>0</v>
      </c>
      <c r="AH64" s="36">
        <v>1E-4</v>
      </c>
      <c r="AI64" s="36">
        <v>0</v>
      </c>
      <c r="AJ64" s="36">
        <v>0</v>
      </c>
      <c r="AK64" s="36">
        <v>1</v>
      </c>
      <c r="AL64">
        <f>0.1695-0.7018*BR64</f>
        <v>-5.9499999999999831E-3</v>
      </c>
      <c r="AM64">
        <f>0.515+2.883*BR64</f>
        <v>1.2357499999999999</v>
      </c>
      <c r="AN64" s="36">
        <v>0</v>
      </c>
      <c r="AO64" s="36">
        <v>1</v>
      </c>
      <c r="AP64">
        <f>0.03988-0.1606*BR64</f>
        <v>-2.6999999999999941E-4</v>
      </c>
      <c r="AQ64">
        <f>0.09952+0.7996*BR64</f>
        <v>0.29942000000000002</v>
      </c>
      <c r="AR64" s="36">
        <v>0</v>
      </c>
      <c r="AS64" s="36">
        <v>1</v>
      </c>
      <c r="AT64">
        <f>-0.007969-0.4292*BR64</f>
        <v>-0.11526900000000001</v>
      </c>
      <c r="AU64">
        <f>6.505-2.985*BR64</f>
        <v>5.75875</v>
      </c>
      <c r="AV64" s="36">
        <v>0</v>
      </c>
      <c r="AW64" s="36">
        <v>1</v>
      </c>
      <c r="AX64">
        <f>0.004994-0.07005*BR64</f>
        <v>-1.25185E-2</v>
      </c>
      <c r="AY64">
        <f>0.09978+0.7974*BR64</f>
        <v>0.29913000000000001</v>
      </c>
      <c r="AZ64" s="36">
        <v>0</v>
      </c>
      <c r="BA64" s="36">
        <v>0</v>
      </c>
      <c r="BB64" s="36">
        <v>44.89</v>
      </c>
      <c r="BC64" s="36">
        <v>0</v>
      </c>
      <c r="BD64" s="36">
        <v>0</v>
      </c>
      <c r="BE64" s="36">
        <v>1</v>
      </c>
      <c r="BF64">
        <f>0.01998-0.09041*BR64</f>
        <v>-2.6224999999999998E-3</v>
      </c>
      <c r="BG64" s="36">
        <f>0.09981+0.371*BR64</f>
        <v>0.19256000000000001</v>
      </c>
      <c r="BH64" s="36">
        <v>0</v>
      </c>
      <c r="BI64" s="36">
        <v>0</v>
      </c>
      <c r="BJ64" s="36">
        <v>0.35149999999999998</v>
      </c>
      <c r="BK64" s="36">
        <v>0</v>
      </c>
      <c r="BL64" s="36">
        <v>0</v>
      </c>
      <c r="BM64" s="36">
        <v>0</v>
      </c>
      <c r="BN64">
        <f>0.3+0.4986*BR64</f>
        <v>0.42464999999999997</v>
      </c>
      <c r="BO64" s="36">
        <v>0</v>
      </c>
      <c r="BP64" s="40">
        <v>0</v>
      </c>
      <c r="BQ64">
        <v>25</v>
      </c>
      <c r="BR64">
        <f>BQ64/100</f>
        <v>0.25</v>
      </c>
    </row>
    <row r="65" spans="1:70" x14ac:dyDescent="0.15">
      <c r="A65" t="str">
        <f>"sand_dunrik"&amp;" "&amp;BQ65</f>
        <v>sand_dunrik 45</v>
      </c>
      <c r="B65" s="42" t="s">
        <v>88</v>
      </c>
      <c r="C65" s="36" t="s">
        <v>286</v>
      </c>
      <c r="D65" s="42" t="s">
        <v>233</v>
      </c>
      <c r="E65" s="36">
        <v>0</v>
      </c>
      <c r="F65">
        <f>146.1-92.11*BR65</f>
        <v>104.65049999999999</v>
      </c>
      <c r="G65" s="36">
        <v>0</v>
      </c>
      <c r="H65" s="36">
        <v>0</v>
      </c>
      <c r="I65" s="36">
        <v>1</v>
      </c>
      <c r="J65">
        <f>0.3375-8.9*BR65</f>
        <v>-3.6675</v>
      </c>
      <c r="K65" s="36">
        <f>0.3667+25.89*BR65</f>
        <v>12.017200000000001</v>
      </c>
      <c r="L65" s="36">
        <v>0</v>
      </c>
      <c r="M65" s="36">
        <v>1</v>
      </c>
      <c r="N65">
        <f>-0.9178</f>
        <v>-0.91779999999999995</v>
      </c>
      <c r="O65">
        <f>8.73-0.6982*BR65</f>
        <v>8.4158100000000005</v>
      </c>
      <c r="P65" s="36">
        <v>0</v>
      </c>
      <c r="Q65" s="36">
        <v>0</v>
      </c>
      <c r="R65">
        <f>0.917+0.06193*BR65</f>
        <v>0.9448685</v>
      </c>
      <c r="S65" s="36">
        <v>0</v>
      </c>
      <c r="T65" s="36">
        <v>0</v>
      </c>
      <c r="U65" s="36">
        <v>0</v>
      </c>
      <c r="V65" s="36">
        <v>20</v>
      </c>
      <c r="W65" s="36">
        <v>0</v>
      </c>
      <c r="X65" s="36">
        <v>0</v>
      </c>
      <c r="Y65" s="36">
        <v>1</v>
      </c>
      <c r="Z65">
        <f>-0.1989+0.2019*BR65</f>
        <v>-0.10804499999999999</v>
      </c>
      <c r="AA65" s="36">
        <v>0.26050000000000001</v>
      </c>
      <c r="AB65" s="36">
        <v>0</v>
      </c>
      <c r="AC65" s="36">
        <v>0</v>
      </c>
      <c r="AD65" s="36">
        <v>17</v>
      </c>
      <c r="AE65" s="36">
        <v>0</v>
      </c>
      <c r="AF65" s="36">
        <v>0</v>
      </c>
      <c r="AG65" s="36">
        <v>0</v>
      </c>
      <c r="AH65" s="36">
        <v>1E-4</v>
      </c>
      <c r="AI65" s="36">
        <v>0</v>
      </c>
      <c r="AJ65" s="36">
        <v>0</v>
      </c>
      <c r="AK65" s="36">
        <v>1</v>
      </c>
      <c r="AL65">
        <f>0.1695-0.7018*BR65</f>
        <v>-0.14630999999999997</v>
      </c>
      <c r="AM65">
        <f>0.515+2.883*BR65</f>
        <v>1.8123499999999999</v>
      </c>
      <c r="AN65" s="36">
        <v>0</v>
      </c>
      <c r="AO65" s="36">
        <v>1</v>
      </c>
      <c r="AP65">
        <f>0.03988-0.1606*BR65</f>
        <v>-3.2390000000000002E-2</v>
      </c>
      <c r="AQ65">
        <f>0.09952+0.7996*BR65</f>
        <v>0.45933999999999997</v>
      </c>
      <c r="AR65" s="36">
        <v>0</v>
      </c>
      <c r="AS65" s="36">
        <v>1</v>
      </c>
      <c r="AT65">
        <f>-0.007969-0.4292*BR65</f>
        <v>-0.20110900000000001</v>
      </c>
      <c r="AU65">
        <f>6.505-2.985*BR65</f>
        <v>5.1617499999999996</v>
      </c>
      <c r="AV65" s="36">
        <v>0</v>
      </c>
      <c r="AW65" s="36">
        <v>1</v>
      </c>
      <c r="AX65">
        <f>0.004994-0.07005*BR65</f>
        <v>-2.6528500000000003E-2</v>
      </c>
      <c r="AY65">
        <f>0.09978+0.7974*BR65</f>
        <v>0.45860999999999996</v>
      </c>
      <c r="AZ65" s="36">
        <v>0</v>
      </c>
      <c r="BA65" s="36">
        <v>0</v>
      </c>
      <c r="BB65" s="36">
        <v>44.89</v>
      </c>
      <c r="BC65" s="36">
        <v>0</v>
      </c>
      <c r="BD65" s="36">
        <v>0</v>
      </c>
      <c r="BE65" s="36">
        <v>1</v>
      </c>
      <c r="BF65">
        <f>0.01998-0.09041*BR65</f>
        <v>-2.0704500000000004E-2</v>
      </c>
      <c r="BG65" s="36">
        <f>0.09981+0.371*BR65</f>
        <v>0.26676</v>
      </c>
      <c r="BH65" s="36">
        <v>0</v>
      </c>
      <c r="BI65" s="36">
        <v>0</v>
      </c>
      <c r="BJ65" s="36">
        <v>0.35149999999999998</v>
      </c>
      <c r="BK65" s="36">
        <v>0</v>
      </c>
      <c r="BL65" s="36">
        <v>0</v>
      </c>
      <c r="BM65" s="36">
        <v>0</v>
      </c>
      <c r="BN65">
        <f>0.3+0.4986*BR65</f>
        <v>0.52437</v>
      </c>
      <c r="BO65" s="36">
        <v>0</v>
      </c>
      <c r="BP65" s="40">
        <v>0</v>
      </c>
      <c r="BQ65">
        <v>45</v>
      </c>
      <c r="BR65">
        <f>BQ65/100</f>
        <v>0.45</v>
      </c>
    </row>
    <row r="66" spans="1:70" s="48" customFormat="1" x14ac:dyDescent="0.15">
      <c r="A66" s="48" t="s">
        <v>289</v>
      </c>
      <c r="B66" s="49" t="s">
        <v>288</v>
      </c>
      <c r="C66" s="50" t="s">
        <v>287</v>
      </c>
      <c r="D66" s="50" t="s">
        <v>233</v>
      </c>
      <c r="E66" s="50">
        <v>0</v>
      </c>
      <c r="F66" s="50">
        <v>698.96381536699698</v>
      </c>
      <c r="G66" s="50">
        <v>0</v>
      </c>
      <c r="H66" s="50">
        <v>0</v>
      </c>
      <c r="I66" s="50">
        <v>1</v>
      </c>
      <c r="J66" s="50">
        <v>73.375566660461701</v>
      </c>
      <c r="K66" s="50">
        <v>3.6714205806940101</v>
      </c>
      <c r="L66" s="50">
        <v>0</v>
      </c>
      <c r="M66" s="50">
        <v>1</v>
      </c>
      <c r="N66" s="50">
        <v>-3.4572421494992498</v>
      </c>
      <c r="O66" s="50">
        <v>7.2828931631150402</v>
      </c>
      <c r="P66" s="50">
        <v>0</v>
      </c>
      <c r="Q66" s="50">
        <v>0</v>
      </c>
      <c r="R66" s="50">
        <v>0.99735548365909099</v>
      </c>
      <c r="S66" s="50">
        <v>0</v>
      </c>
      <c r="T66" s="50">
        <v>0</v>
      </c>
      <c r="U66" s="50">
        <v>0</v>
      </c>
      <c r="V66" s="50">
        <v>20</v>
      </c>
      <c r="W66" s="50">
        <v>0</v>
      </c>
      <c r="X66" s="50">
        <v>0</v>
      </c>
      <c r="Y66" s="50">
        <v>1</v>
      </c>
      <c r="Z66" s="50">
        <v>-9.9999999999977801E-2</v>
      </c>
      <c r="AA66" s="50">
        <v>0.143196384878467</v>
      </c>
      <c r="AB66" s="50">
        <v>0</v>
      </c>
      <c r="AC66" s="50">
        <v>0</v>
      </c>
      <c r="AD66" s="50">
        <v>39.999792804133698</v>
      </c>
      <c r="AE66" s="50">
        <v>0</v>
      </c>
      <c r="AF66" s="50">
        <v>0</v>
      </c>
      <c r="AG66" s="50">
        <v>0</v>
      </c>
      <c r="AH66" s="50">
        <v>0.98923729010266803</v>
      </c>
      <c r="AI66" s="50">
        <v>0</v>
      </c>
      <c r="AJ66" s="50">
        <v>0</v>
      </c>
      <c r="AK66" s="50">
        <v>1</v>
      </c>
      <c r="AL66" s="50">
        <f>0.1695-0.7018*BR66</f>
        <v>-0.14630999999999997</v>
      </c>
      <c r="AM66" s="50">
        <f>0.515+2.883*BR66</f>
        <v>1.8123499999999999</v>
      </c>
      <c r="AN66" s="50">
        <v>0</v>
      </c>
      <c r="AO66" s="50">
        <v>1</v>
      </c>
      <c r="AP66" s="50">
        <f>0.03988-0.1606*BR66</f>
        <v>-3.2390000000000002E-2</v>
      </c>
      <c r="AQ66" s="50">
        <f>0.09952+0.7996*BR66</f>
        <v>0.45933999999999997</v>
      </c>
      <c r="AR66" s="50">
        <v>0</v>
      </c>
      <c r="AS66" s="50">
        <v>1</v>
      </c>
      <c r="AT66" s="50">
        <f>-0.007969-0.4292*BR66</f>
        <v>-0.20110900000000001</v>
      </c>
      <c r="AU66" s="50">
        <f>6.505-2.985*BR66</f>
        <v>5.1617499999999996</v>
      </c>
      <c r="AV66" s="50">
        <v>0</v>
      </c>
      <c r="AW66" s="50">
        <v>1</v>
      </c>
      <c r="AX66" s="50">
        <f>0.004994-0.07005*BR66</f>
        <v>-2.6528500000000003E-2</v>
      </c>
      <c r="AY66" s="50">
        <f>0.09978+0.7974*BR66</f>
        <v>0.45860999999999996</v>
      </c>
      <c r="AZ66" s="50">
        <v>0</v>
      </c>
      <c r="BA66" s="50">
        <v>0</v>
      </c>
      <c r="BB66" s="50">
        <v>44.89</v>
      </c>
      <c r="BC66" s="50">
        <v>0</v>
      </c>
      <c r="BD66" s="50">
        <v>0</v>
      </c>
      <c r="BE66" s="50">
        <v>1</v>
      </c>
      <c r="BF66" s="50">
        <f>0.01998-0.09041*BR66</f>
        <v>-2.0704500000000004E-2</v>
      </c>
      <c r="BG66" s="50">
        <f>0.09981+0.371*BR66</f>
        <v>0.26676</v>
      </c>
      <c r="BH66" s="50">
        <v>0</v>
      </c>
      <c r="BI66" s="50">
        <v>0</v>
      </c>
      <c r="BJ66" s="50">
        <v>0.35149999999999998</v>
      </c>
      <c r="BK66" s="50">
        <v>0</v>
      </c>
      <c r="BL66" s="50">
        <v>0</v>
      </c>
      <c r="BM66" s="50">
        <v>0</v>
      </c>
      <c r="BN66" s="50">
        <f>0.3+0.4986*BR66</f>
        <v>0.52437</v>
      </c>
      <c r="BO66" s="50">
        <v>0</v>
      </c>
      <c r="BP66" s="50">
        <v>0</v>
      </c>
      <c r="BQ66" s="48">
        <v>45</v>
      </c>
      <c r="BR66" s="48">
        <f>BQ66/100</f>
        <v>0.45</v>
      </c>
    </row>
    <row r="67" spans="1:70" s="48" customFormat="1" x14ac:dyDescent="0.15">
      <c r="A67" s="48" t="s">
        <v>290</v>
      </c>
      <c r="B67" s="49" t="s">
        <v>288</v>
      </c>
      <c r="C67" s="50" t="s">
        <v>287</v>
      </c>
      <c r="D67" s="50" t="s">
        <v>233</v>
      </c>
      <c r="E67" s="50">
        <v>0</v>
      </c>
      <c r="F67" s="50">
        <v>145.21609276754199</v>
      </c>
      <c r="G67" s="50">
        <v>0</v>
      </c>
      <c r="H67" s="50">
        <v>0</v>
      </c>
      <c r="I67" s="50">
        <v>1</v>
      </c>
      <c r="J67" s="50">
        <v>-72.180816059383403</v>
      </c>
      <c r="K67" s="50">
        <v>48.163753406594097</v>
      </c>
      <c r="L67" s="50">
        <v>0</v>
      </c>
      <c r="M67" s="50">
        <v>1</v>
      </c>
      <c r="N67" s="50">
        <v>0.703597717871563</v>
      </c>
      <c r="O67" s="50">
        <v>0.20000000394138101</v>
      </c>
      <c r="P67" s="50">
        <v>0</v>
      </c>
      <c r="Q67" s="50">
        <v>0</v>
      </c>
      <c r="R67" s="50">
        <v>0.98516159121146596</v>
      </c>
      <c r="S67" s="50">
        <v>0</v>
      </c>
      <c r="T67" s="50">
        <v>0</v>
      </c>
      <c r="U67" s="50">
        <v>0</v>
      </c>
      <c r="V67" s="50">
        <v>20</v>
      </c>
      <c r="W67" s="50">
        <v>0</v>
      </c>
      <c r="X67" s="50">
        <v>0</v>
      </c>
      <c r="Y67" s="50">
        <v>1</v>
      </c>
      <c r="Z67" s="50">
        <v>4.6626138580461801E-2</v>
      </c>
      <c r="AA67" s="50">
        <v>0.10000000000003301</v>
      </c>
      <c r="AB67" s="50">
        <v>0</v>
      </c>
      <c r="AC67" s="50">
        <v>0</v>
      </c>
      <c r="AD67" s="50">
        <v>39.107959922664101</v>
      </c>
      <c r="AE67" s="50">
        <v>0</v>
      </c>
      <c r="AF67" s="50">
        <v>0</v>
      </c>
      <c r="AG67" s="50">
        <v>0</v>
      </c>
      <c r="AH67" s="50">
        <v>2.31404380532726E-14</v>
      </c>
      <c r="AI67" s="50">
        <v>0</v>
      </c>
      <c r="AJ67" s="50">
        <v>0</v>
      </c>
      <c r="AK67" s="50">
        <v>1</v>
      </c>
      <c r="AL67" s="50">
        <f>0.1695-0.7018*BR67</f>
        <v>-0.14630999999999997</v>
      </c>
      <c r="AM67" s="50">
        <f>0.515+2.883*BR67</f>
        <v>1.8123499999999999</v>
      </c>
      <c r="AN67" s="50">
        <v>0</v>
      </c>
      <c r="AO67" s="50">
        <v>1</v>
      </c>
      <c r="AP67" s="50">
        <f>0.03988-0.1606*BR67</f>
        <v>-3.2390000000000002E-2</v>
      </c>
      <c r="AQ67" s="50">
        <f>0.09952+0.7996*BR67</f>
        <v>0.45933999999999997</v>
      </c>
      <c r="AR67" s="50">
        <v>0</v>
      </c>
      <c r="AS67" s="50">
        <v>1</v>
      </c>
      <c r="AT67" s="50">
        <f>-0.007969-0.4292*BR67</f>
        <v>-0.20110900000000001</v>
      </c>
      <c r="AU67" s="50">
        <f>6.505-2.985*BR67</f>
        <v>5.1617499999999996</v>
      </c>
      <c r="AV67" s="50">
        <v>0</v>
      </c>
      <c r="AW67" s="50">
        <v>1</v>
      </c>
      <c r="AX67" s="50">
        <f>0.004994-0.07005*BR67</f>
        <v>-2.6528500000000003E-2</v>
      </c>
      <c r="AY67" s="50">
        <f>0.09978+0.7974*BR67</f>
        <v>0.45860999999999996</v>
      </c>
      <c r="AZ67" s="50">
        <v>0</v>
      </c>
      <c r="BA67" s="50">
        <v>0</v>
      </c>
      <c r="BB67" s="50">
        <v>44.89</v>
      </c>
      <c r="BC67" s="50">
        <v>0</v>
      </c>
      <c r="BD67" s="50">
        <v>0</v>
      </c>
      <c r="BE67" s="50">
        <v>1</v>
      </c>
      <c r="BF67" s="50">
        <f>0.01998-0.09041*BR67</f>
        <v>-2.0704500000000004E-2</v>
      </c>
      <c r="BG67" s="50">
        <f>0.09981+0.371*BR67</f>
        <v>0.26676</v>
      </c>
      <c r="BH67" s="50">
        <v>0</v>
      </c>
      <c r="BI67" s="50">
        <v>0</v>
      </c>
      <c r="BJ67" s="50">
        <v>0.35149999999999998</v>
      </c>
      <c r="BK67" s="50">
        <v>0</v>
      </c>
      <c r="BL67" s="50">
        <v>0</v>
      </c>
      <c r="BM67" s="50">
        <v>0</v>
      </c>
      <c r="BN67" s="50">
        <f>0.3+0.4986*BR67</f>
        <v>0.52437</v>
      </c>
      <c r="BO67" s="50">
        <v>0</v>
      </c>
      <c r="BP67" s="50">
        <v>0</v>
      </c>
      <c r="BQ67" s="48">
        <v>45</v>
      </c>
      <c r="BR67" s="48">
        <f>BQ67/100</f>
        <v>0.45</v>
      </c>
    </row>
    <row r="68" spans="1:70" s="41" customFormat="1" x14ac:dyDescent="0.15">
      <c r="A68" s="48" t="s">
        <v>291</v>
      </c>
      <c r="B68" s="49" t="s">
        <v>288</v>
      </c>
      <c r="C68" s="50" t="s">
        <v>287</v>
      </c>
      <c r="D68" s="50" t="s">
        <v>243</v>
      </c>
      <c r="E68" s="50">
        <v>0</v>
      </c>
      <c r="F68" s="50">
        <v>199.99998970873301</v>
      </c>
      <c r="G68" s="50">
        <v>0</v>
      </c>
      <c r="H68" s="50">
        <v>0</v>
      </c>
      <c r="I68" s="50">
        <v>2</v>
      </c>
      <c r="J68" s="50">
        <v>14.768401725443599</v>
      </c>
      <c r="K68" s="50">
        <v>-5.6909551382190404</v>
      </c>
      <c r="L68" s="50">
        <v>-2.4399999998666102</v>
      </c>
      <c r="M68" s="50">
        <v>1</v>
      </c>
      <c r="N68" s="50">
        <v>-2.3999999977227602</v>
      </c>
      <c r="O68" s="50">
        <v>9.9425141174183995</v>
      </c>
      <c r="P68" s="50">
        <v>0</v>
      </c>
      <c r="Q68" s="50">
        <v>1</v>
      </c>
      <c r="R68" s="50">
        <v>-1.85694653686312E-9</v>
      </c>
      <c r="S68" s="50">
        <v>0.76808853517409004</v>
      </c>
      <c r="T68" s="50">
        <v>0</v>
      </c>
      <c r="U68" s="50">
        <v>0</v>
      </c>
      <c r="V68" s="50">
        <v>2.4698608824713402</v>
      </c>
      <c r="W68" s="50">
        <v>0</v>
      </c>
      <c r="X68" s="50">
        <v>0</v>
      </c>
      <c r="Y68" s="50">
        <v>1</v>
      </c>
      <c r="Z68" s="50">
        <v>-9.9998530266620103E-2</v>
      </c>
      <c r="AA68" s="50">
        <v>0.99999814535602904</v>
      </c>
      <c r="AB68" s="50">
        <v>0</v>
      </c>
      <c r="AC68" s="50">
        <v>1</v>
      </c>
      <c r="AD68" s="50">
        <v>-0.19999630068291499</v>
      </c>
      <c r="AE68" s="50">
        <v>0.53498123589259905</v>
      </c>
      <c r="AF68" s="50">
        <v>0</v>
      </c>
      <c r="AG68" s="50">
        <v>0</v>
      </c>
      <c r="AH68" s="50">
        <v>5.1507861558186097E-2</v>
      </c>
      <c r="AI68" s="50">
        <v>0</v>
      </c>
      <c r="AJ68" s="50">
        <v>0</v>
      </c>
      <c r="AK68" s="50">
        <v>0</v>
      </c>
      <c r="AL68" s="50">
        <v>300</v>
      </c>
      <c r="AM68" s="50">
        <v>0</v>
      </c>
      <c r="AN68" s="50">
        <v>0</v>
      </c>
      <c r="AO68" s="50">
        <v>1</v>
      </c>
      <c r="AP68" s="50">
        <v>0.09</v>
      </c>
      <c r="AQ68" s="50">
        <v>0.57999999999999996</v>
      </c>
      <c r="AR68" s="50">
        <v>0</v>
      </c>
      <c r="AS68" s="50">
        <v>1</v>
      </c>
      <c r="AT68" s="50">
        <v>-0.26</v>
      </c>
      <c r="AU68" s="50">
        <v>2.77</v>
      </c>
      <c r="AV68" s="50">
        <v>0</v>
      </c>
      <c r="AW68" s="50">
        <v>1</v>
      </c>
      <c r="AX68" s="50">
        <v>-0.03</v>
      </c>
      <c r="AY68" s="50">
        <v>0.4</v>
      </c>
      <c r="AZ68" s="50">
        <v>0</v>
      </c>
      <c r="BA68" s="50">
        <v>0</v>
      </c>
      <c r="BB68" s="50">
        <v>200</v>
      </c>
      <c r="BC68" s="50">
        <v>0</v>
      </c>
      <c r="BD68" s="50">
        <v>0</v>
      </c>
      <c r="BE68" s="50">
        <v>1</v>
      </c>
      <c r="BF68" s="50">
        <v>-0.09</v>
      </c>
      <c r="BG68" s="50">
        <v>0.82</v>
      </c>
      <c r="BH68" s="50">
        <v>0</v>
      </c>
      <c r="BI68" s="50">
        <v>1</v>
      </c>
      <c r="BJ68" s="50">
        <v>-0.02</v>
      </c>
      <c r="BK68" s="50">
        <v>0.26</v>
      </c>
      <c r="BL68" s="50">
        <v>0</v>
      </c>
      <c r="BM68" s="50">
        <v>1</v>
      </c>
      <c r="BN68" s="50">
        <v>-0.12</v>
      </c>
      <c r="BO68" s="50">
        <v>0.83</v>
      </c>
      <c r="BP68" s="50">
        <v>0</v>
      </c>
    </row>
    <row r="69" spans="1:70" s="41" customFormat="1" x14ac:dyDescent="0.15">
      <c r="A69" s="48" t="s">
        <v>292</v>
      </c>
      <c r="B69" s="49" t="s">
        <v>288</v>
      </c>
      <c r="C69" s="50" t="s">
        <v>287</v>
      </c>
      <c r="D69" s="50" t="s">
        <v>243</v>
      </c>
      <c r="E69" s="50">
        <v>0</v>
      </c>
      <c r="F69" s="50">
        <v>199.91510525039399</v>
      </c>
      <c r="G69" s="50">
        <v>0</v>
      </c>
      <c r="H69" s="50">
        <v>0</v>
      </c>
      <c r="I69" s="50">
        <v>2</v>
      </c>
      <c r="J69" s="50">
        <v>12.1327726336101</v>
      </c>
      <c r="K69" s="50">
        <v>-11.797939148249201</v>
      </c>
      <c r="L69" s="50">
        <v>-0.32806541546835299</v>
      </c>
      <c r="M69" s="50">
        <v>1</v>
      </c>
      <c r="N69" s="50">
        <v>0.49999999974363502</v>
      </c>
      <c r="O69" s="50">
        <v>3.8292233038300099</v>
      </c>
      <c r="P69" s="50">
        <v>0</v>
      </c>
      <c r="Q69" s="50">
        <v>1</v>
      </c>
      <c r="R69" s="50">
        <v>-0.12769451463881101</v>
      </c>
      <c r="S69" s="50">
        <v>0.999891075059124</v>
      </c>
      <c r="T69" s="50">
        <v>0</v>
      </c>
      <c r="U69" s="50">
        <v>0</v>
      </c>
      <c r="V69" s="50">
        <v>1.4627423832445301</v>
      </c>
      <c r="W69" s="50">
        <v>0</v>
      </c>
      <c r="X69" s="50">
        <v>0</v>
      </c>
      <c r="Y69" s="50">
        <v>1</v>
      </c>
      <c r="Z69" s="50">
        <v>-9.9913077526267699E-2</v>
      </c>
      <c r="AA69" s="50">
        <v>0.82768920198646101</v>
      </c>
      <c r="AB69" s="50">
        <v>0</v>
      </c>
      <c r="AC69" s="50">
        <v>1</v>
      </c>
      <c r="AD69" s="50">
        <v>-0.19625917841305601</v>
      </c>
      <c r="AE69" s="50">
        <v>0.896503628920158</v>
      </c>
      <c r="AF69" s="50">
        <v>0</v>
      </c>
      <c r="AG69" s="50">
        <v>0</v>
      </c>
      <c r="AH69" s="50">
        <v>0.53210561320083605</v>
      </c>
      <c r="AI69" s="50">
        <v>0</v>
      </c>
      <c r="AJ69" s="50">
        <v>0</v>
      </c>
      <c r="AK69" s="50">
        <v>0</v>
      </c>
      <c r="AL69" s="50">
        <v>300</v>
      </c>
      <c r="AM69" s="50">
        <v>0</v>
      </c>
      <c r="AN69" s="50">
        <v>0</v>
      </c>
      <c r="AO69" s="50">
        <v>1</v>
      </c>
      <c r="AP69" s="50">
        <v>0.09</v>
      </c>
      <c r="AQ69" s="50">
        <v>0.57999999999999996</v>
      </c>
      <c r="AR69" s="50">
        <v>0</v>
      </c>
      <c r="AS69" s="50">
        <v>1</v>
      </c>
      <c r="AT69" s="50">
        <v>-0.26</v>
      </c>
      <c r="AU69" s="50">
        <v>2.77</v>
      </c>
      <c r="AV69" s="50">
        <v>0</v>
      </c>
      <c r="AW69" s="50">
        <v>1</v>
      </c>
      <c r="AX69" s="50">
        <v>-0.03</v>
      </c>
      <c r="AY69" s="50">
        <v>0.4</v>
      </c>
      <c r="AZ69" s="50">
        <v>0</v>
      </c>
      <c r="BA69" s="50">
        <v>0</v>
      </c>
      <c r="BB69" s="50">
        <v>200</v>
      </c>
      <c r="BC69" s="50">
        <v>0</v>
      </c>
      <c r="BD69" s="50">
        <v>0</v>
      </c>
      <c r="BE69" s="50">
        <v>1</v>
      </c>
      <c r="BF69" s="50">
        <v>-0.09</v>
      </c>
      <c r="BG69" s="50">
        <v>0.82</v>
      </c>
      <c r="BH69" s="50">
        <v>0</v>
      </c>
      <c r="BI69" s="50">
        <v>1</v>
      </c>
      <c r="BJ69" s="50">
        <v>-0.02</v>
      </c>
      <c r="BK69" s="50">
        <v>0.26</v>
      </c>
      <c r="BL69" s="50">
        <v>0</v>
      </c>
      <c r="BM69" s="50">
        <v>1</v>
      </c>
      <c r="BN69" s="50">
        <v>-0.12</v>
      </c>
      <c r="BO69" s="50">
        <v>0.83</v>
      </c>
      <c r="BP69" s="50">
        <v>0</v>
      </c>
    </row>
    <row r="70" spans="1:70" s="41" customFormat="1" x14ac:dyDescent="0.15">
      <c r="A70" s="48" t="s">
        <v>293</v>
      </c>
      <c r="B70" s="49" t="s">
        <v>288</v>
      </c>
      <c r="C70" s="50" t="s">
        <v>287</v>
      </c>
      <c r="D70" s="50" t="s">
        <v>243</v>
      </c>
      <c r="E70" s="50">
        <v>0</v>
      </c>
      <c r="F70" s="50">
        <v>199.99894793244499</v>
      </c>
      <c r="G70" s="50">
        <v>0</v>
      </c>
      <c r="H70" s="50">
        <v>0</v>
      </c>
      <c r="I70" s="50">
        <v>2</v>
      </c>
      <c r="J70" s="50">
        <v>7.9968543112537098</v>
      </c>
      <c r="K70" s="50">
        <v>-4.0790225440123304</v>
      </c>
      <c r="L70" s="50">
        <v>-2.0336515476677501</v>
      </c>
      <c r="M70" s="50">
        <v>1</v>
      </c>
      <c r="N70" s="50">
        <v>-0.52916895197689995</v>
      </c>
      <c r="O70" s="50">
        <v>6.9614047870635503</v>
      </c>
      <c r="P70" s="50">
        <v>0</v>
      </c>
      <c r="Q70" s="50">
        <v>1</v>
      </c>
      <c r="R70" s="50">
        <v>-3.1729715548162499E-3</v>
      </c>
      <c r="S70" s="50">
        <v>0.65879757736160405</v>
      </c>
      <c r="T70" s="50">
        <v>0</v>
      </c>
      <c r="U70" s="50">
        <v>0</v>
      </c>
      <c r="V70" s="50">
        <v>2.5123840555166201</v>
      </c>
      <c r="W70" s="50">
        <v>0</v>
      </c>
      <c r="X70" s="50">
        <v>0</v>
      </c>
      <c r="Y70" s="50">
        <v>1</v>
      </c>
      <c r="Z70" s="50">
        <v>8.5635265985974401E-2</v>
      </c>
      <c r="AA70" s="50">
        <v>0.12270745822074899</v>
      </c>
      <c r="AB70" s="50">
        <v>0</v>
      </c>
      <c r="AC70" s="50">
        <v>1</v>
      </c>
      <c r="AD70" s="50">
        <v>-5.4224987205529603E-2</v>
      </c>
      <c r="AE70" s="50">
        <v>0.36847074591454398</v>
      </c>
      <c r="AF70" s="50">
        <v>0</v>
      </c>
      <c r="AG70" s="50">
        <v>0</v>
      </c>
      <c r="AH70" s="50">
        <v>0.89644376317958796</v>
      </c>
      <c r="AI70" s="50">
        <v>0</v>
      </c>
      <c r="AJ70" s="50">
        <v>0</v>
      </c>
      <c r="AK70" s="50">
        <v>0</v>
      </c>
      <c r="AL70" s="50">
        <v>300</v>
      </c>
      <c r="AM70" s="50">
        <v>0</v>
      </c>
      <c r="AN70" s="50">
        <v>0</v>
      </c>
      <c r="AO70" s="50">
        <v>1</v>
      </c>
      <c r="AP70" s="50">
        <v>0.09</v>
      </c>
      <c r="AQ70" s="50">
        <v>0.57999999999999996</v>
      </c>
      <c r="AR70" s="50">
        <v>0</v>
      </c>
      <c r="AS70" s="50">
        <v>1</v>
      </c>
      <c r="AT70" s="50">
        <v>-0.26</v>
      </c>
      <c r="AU70" s="50">
        <v>2.77</v>
      </c>
      <c r="AV70" s="50">
        <v>0</v>
      </c>
      <c r="AW70" s="50">
        <v>1</v>
      </c>
      <c r="AX70" s="50">
        <v>-0.03</v>
      </c>
      <c r="AY70" s="50">
        <v>0.4</v>
      </c>
      <c r="AZ70" s="50">
        <v>0</v>
      </c>
      <c r="BA70" s="50">
        <v>0</v>
      </c>
      <c r="BB70" s="50">
        <v>200</v>
      </c>
      <c r="BC70" s="50">
        <v>0</v>
      </c>
      <c r="BD70" s="50">
        <v>0</v>
      </c>
      <c r="BE70" s="50">
        <v>1</v>
      </c>
      <c r="BF70" s="50">
        <v>-0.09</v>
      </c>
      <c r="BG70" s="50">
        <v>0.82</v>
      </c>
      <c r="BH70" s="50">
        <v>0</v>
      </c>
      <c r="BI70" s="50">
        <v>1</v>
      </c>
      <c r="BJ70" s="50">
        <v>-0.02</v>
      </c>
      <c r="BK70" s="50">
        <v>0.26</v>
      </c>
      <c r="BL70" s="50">
        <v>0</v>
      </c>
      <c r="BM70" s="50">
        <v>1</v>
      </c>
      <c r="BN70" s="50">
        <v>-0.12</v>
      </c>
      <c r="BO70" s="50">
        <v>0.83</v>
      </c>
      <c r="BP70" s="50">
        <v>0</v>
      </c>
    </row>
    <row r="71" spans="1:70" s="41" customFormat="1" x14ac:dyDescent="0.15">
      <c r="A71" s="48" t="s">
        <v>294</v>
      </c>
      <c r="B71" s="49" t="s">
        <v>288</v>
      </c>
      <c r="C71" s="50" t="s">
        <v>287</v>
      </c>
      <c r="D71" s="50" t="s">
        <v>243</v>
      </c>
      <c r="E71" s="50">
        <v>0</v>
      </c>
      <c r="F71" s="50">
        <v>30.000018766512799</v>
      </c>
      <c r="G71" s="50">
        <v>0</v>
      </c>
      <c r="H71" s="50">
        <v>0</v>
      </c>
      <c r="I71" s="50">
        <v>2</v>
      </c>
      <c r="J71" s="50">
        <v>14.1133738223142</v>
      </c>
      <c r="K71" s="50">
        <v>-11.7732186084059</v>
      </c>
      <c r="L71" s="50">
        <v>-0.20259774023535601</v>
      </c>
      <c r="M71" s="50">
        <v>1</v>
      </c>
      <c r="N71" s="50">
        <v>0.49919964939266698</v>
      </c>
      <c r="O71" s="50">
        <v>12.1118511565563</v>
      </c>
      <c r="P71" s="50">
        <v>0</v>
      </c>
      <c r="Q71" s="50">
        <v>1</v>
      </c>
      <c r="R71" s="50">
        <v>-9.7322963280503608E-3</v>
      </c>
      <c r="S71" s="50">
        <v>0.99998448672376405</v>
      </c>
      <c r="T71" s="50">
        <v>0</v>
      </c>
      <c r="U71" s="50">
        <v>0</v>
      </c>
      <c r="V71" s="50">
        <v>2.7369296322418499</v>
      </c>
      <c r="W71" s="50">
        <v>0</v>
      </c>
      <c r="X71" s="50">
        <v>0</v>
      </c>
      <c r="Y71" s="50">
        <v>1</v>
      </c>
      <c r="Z71" s="50">
        <v>-9.9997774552114893E-2</v>
      </c>
      <c r="AA71" s="50">
        <v>0.72332920194206696</v>
      </c>
      <c r="AB71" s="50">
        <v>0</v>
      </c>
      <c r="AC71" s="50">
        <v>1</v>
      </c>
      <c r="AD71" s="50">
        <v>-9.0382404008401598E-2</v>
      </c>
      <c r="AE71" s="50">
        <v>0.60643043483404702</v>
      </c>
      <c r="AF71" s="50">
        <v>0</v>
      </c>
      <c r="AG71" s="50">
        <v>0</v>
      </c>
      <c r="AH71" s="50">
        <v>1.0751451471113499E-5</v>
      </c>
      <c r="AI71" s="50">
        <v>0</v>
      </c>
      <c r="AJ71" s="50">
        <v>0</v>
      </c>
      <c r="AK71" s="50">
        <v>0</v>
      </c>
      <c r="AL71" s="50">
        <v>300</v>
      </c>
      <c r="AM71" s="50">
        <v>0</v>
      </c>
      <c r="AN71" s="50">
        <v>0</v>
      </c>
      <c r="AO71" s="50">
        <v>1</v>
      </c>
      <c r="AP71" s="50">
        <v>0.09</v>
      </c>
      <c r="AQ71" s="50">
        <v>0.57999999999999996</v>
      </c>
      <c r="AR71" s="50">
        <v>0</v>
      </c>
      <c r="AS71" s="50">
        <v>1</v>
      </c>
      <c r="AT71" s="50">
        <v>-0.26</v>
      </c>
      <c r="AU71" s="50">
        <v>2.77</v>
      </c>
      <c r="AV71" s="50">
        <v>0</v>
      </c>
      <c r="AW71" s="50">
        <v>1</v>
      </c>
      <c r="AX71" s="50">
        <v>-0.03</v>
      </c>
      <c r="AY71" s="50">
        <v>0.4</v>
      </c>
      <c r="AZ71" s="50">
        <v>0</v>
      </c>
      <c r="BA71" s="50">
        <v>0</v>
      </c>
      <c r="BB71" s="50">
        <v>200</v>
      </c>
      <c r="BC71" s="50">
        <v>0</v>
      </c>
      <c r="BD71" s="50">
        <v>0</v>
      </c>
      <c r="BE71" s="50">
        <v>1</v>
      </c>
      <c r="BF71" s="50">
        <v>-0.09</v>
      </c>
      <c r="BG71" s="50">
        <v>0.82</v>
      </c>
      <c r="BH71" s="50">
        <v>0</v>
      </c>
      <c r="BI71" s="50">
        <v>1</v>
      </c>
      <c r="BJ71" s="50">
        <v>-0.02</v>
      </c>
      <c r="BK71" s="50">
        <v>0.26</v>
      </c>
      <c r="BL71" s="50">
        <v>0</v>
      </c>
      <c r="BM71" s="50">
        <v>1</v>
      </c>
      <c r="BN71" s="50">
        <v>-0.12</v>
      </c>
      <c r="BO71" s="50">
        <v>0.83</v>
      </c>
      <c r="BP71" s="50">
        <v>0</v>
      </c>
    </row>
    <row r="72" spans="1:70" s="41" customFormat="1" x14ac:dyDescent="0.15">
      <c r="A72" s="48" t="s">
        <v>295</v>
      </c>
      <c r="B72" s="49" t="s">
        <v>288</v>
      </c>
      <c r="C72" s="50" t="s">
        <v>287</v>
      </c>
      <c r="D72" s="50" t="s">
        <v>243</v>
      </c>
      <c r="E72" s="50">
        <v>0</v>
      </c>
      <c r="F72" s="50">
        <v>199.99967358044901</v>
      </c>
      <c r="G72" s="50">
        <v>0</v>
      </c>
      <c r="H72" s="50">
        <v>0</v>
      </c>
      <c r="I72" s="50">
        <v>2</v>
      </c>
      <c r="J72" s="50">
        <v>15.8319989880622</v>
      </c>
      <c r="K72" s="50">
        <v>-11.797999990092601</v>
      </c>
      <c r="L72" s="50">
        <v>-0.24264557288442701</v>
      </c>
      <c r="M72" s="50">
        <v>1</v>
      </c>
      <c r="N72" s="50">
        <v>0.49999999793917799</v>
      </c>
      <c r="O72" s="50">
        <v>5.1915605173224204</v>
      </c>
      <c r="P72" s="50">
        <v>0</v>
      </c>
      <c r="Q72" s="50">
        <v>1</v>
      </c>
      <c r="R72" s="50">
        <v>-4.7249870310835898E-2</v>
      </c>
      <c r="S72" s="50">
        <v>0.99999999998850397</v>
      </c>
      <c r="T72" s="50">
        <v>0</v>
      </c>
      <c r="U72" s="50">
        <v>0</v>
      </c>
      <c r="V72" s="50">
        <v>1.59995337234459</v>
      </c>
      <c r="W72" s="50">
        <v>0</v>
      </c>
      <c r="X72" s="50">
        <v>0</v>
      </c>
      <c r="Y72" s="50">
        <v>1</v>
      </c>
      <c r="Z72" s="50">
        <v>1.8468095809985E-2</v>
      </c>
      <c r="AA72" s="50">
        <v>0.10000266286345801</v>
      </c>
      <c r="AB72" s="50">
        <v>0</v>
      </c>
      <c r="AC72" s="50">
        <v>1</v>
      </c>
      <c r="AD72" s="50">
        <v>-6.6632069962654297E-9</v>
      </c>
      <c r="AE72" s="50">
        <v>0.13400498639934499</v>
      </c>
      <c r="AF72" s="50">
        <v>0</v>
      </c>
      <c r="AG72" s="50">
        <v>0</v>
      </c>
      <c r="AH72" s="50">
        <v>0.99566820202198103</v>
      </c>
      <c r="AI72" s="50">
        <v>0</v>
      </c>
      <c r="AJ72" s="50">
        <v>0</v>
      </c>
      <c r="AK72" s="51">
        <v>0</v>
      </c>
      <c r="AL72" s="52">
        <v>25</v>
      </c>
      <c r="AM72" s="50">
        <v>0</v>
      </c>
      <c r="AN72" s="50">
        <v>0</v>
      </c>
      <c r="AO72" s="52">
        <v>1</v>
      </c>
      <c r="AP72" s="52">
        <v>0</v>
      </c>
      <c r="AQ72" s="52">
        <v>0.20799999999999999</v>
      </c>
      <c r="AR72" s="50">
        <v>0</v>
      </c>
      <c r="AS72" s="52">
        <v>1</v>
      </c>
      <c r="AT72" s="52">
        <v>0</v>
      </c>
      <c r="AU72" s="52">
        <v>4.1000000000000002E-2</v>
      </c>
      <c r="AV72" s="50">
        <v>0</v>
      </c>
      <c r="AW72" s="52">
        <v>1</v>
      </c>
      <c r="AX72" s="52">
        <v>0</v>
      </c>
      <c r="AY72" s="53">
        <v>0.30299999999999999</v>
      </c>
      <c r="AZ72" s="50">
        <v>0</v>
      </c>
      <c r="BA72" s="51">
        <v>0</v>
      </c>
      <c r="BB72" s="52">
        <v>950</v>
      </c>
      <c r="BC72" s="50">
        <v>0</v>
      </c>
      <c r="BD72" s="50">
        <v>0</v>
      </c>
      <c r="BE72" s="52">
        <v>1</v>
      </c>
      <c r="BF72" s="52">
        <v>0</v>
      </c>
      <c r="BG72" s="52">
        <v>0.112</v>
      </c>
      <c r="BH72" s="50">
        <v>0</v>
      </c>
      <c r="BI72" s="52">
        <v>1</v>
      </c>
      <c r="BJ72" s="52">
        <v>0</v>
      </c>
      <c r="BK72" s="52">
        <v>5.9999999999999995E-4</v>
      </c>
      <c r="BL72" s="50">
        <v>0</v>
      </c>
      <c r="BM72" s="52">
        <v>1</v>
      </c>
      <c r="BN72" s="52">
        <v>0</v>
      </c>
      <c r="BO72" s="52">
        <v>0.58599999999999997</v>
      </c>
      <c r="BP72" s="50">
        <v>0</v>
      </c>
    </row>
    <row r="73" spans="1:70" s="41" customFormat="1" x14ac:dyDescent="0.15">
      <c r="A73" s="36" t="s">
        <v>296</v>
      </c>
      <c r="B73" s="36" t="s">
        <v>80</v>
      </c>
      <c r="C73" s="36" t="s">
        <v>81</v>
      </c>
      <c r="D73" s="42" t="s">
        <v>243</v>
      </c>
      <c r="E73" s="39">
        <v>0</v>
      </c>
      <c r="F73" s="37">
        <v>60</v>
      </c>
      <c r="G73" s="37">
        <v>0</v>
      </c>
      <c r="H73" s="37">
        <v>0</v>
      </c>
      <c r="I73" s="37">
        <v>2</v>
      </c>
      <c r="J73" s="37">
        <v>15.832000000000001</v>
      </c>
      <c r="K73" s="37">
        <v>-11.798</v>
      </c>
      <c r="L73" s="37">
        <v>-0.161</v>
      </c>
      <c r="M73" s="37">
        <v>1</v>
      </c>
      <c r="N73" s="37">
        <v>-0.27500000000000002</v>
      </c>
      <c r="O73" s="37">
        <v>3.95</v>
      </c>
      <c r="P73" s="37">
        <v>0</v>
      </c>
      <c r="Q73" s="37">
        <v>1</v>
      </c>
      <c r="R73" s="37">
        <v>-3.4000000000000002E-2</v>
      </c>
      <c r="S73" s="38">
        <v>0.95499999999999996</v>
      </c>
      <c r="T73" s="37">
        <v>0</v>
      </c>
      <c r="U73" s="39">
        <v>0</v>
      </c>
      <c r="V73" s="37">
        <v>30</v>
      </c>
      <c r="W73" s="37">
        <v>0</v>
      </c>
      <c r="X73" s="37">
        <v>0</v>
      </c>
      <c r="Y73" s="37">
        <v>1</v>
      </c>
      <c r="Z73" s="37">
        <v>0</v>
      </c>
      <c r="AA73" s="37">
        <v>0.252</v>
      </c>
      <c r="AB73" s="37">
        <v>0</v>
      </c>
      <c r="AC73" s="37">
        <v>1</v>
      </c>
      <c r="AD73" s="37">
        <v>-1.9E-2</v>
      </c>
      <c r="AE73" s="37">
        <v>7.4999999999999997E-2</v>
      </c>
      <c r="AF73" s="37">
        <v>0</v>
      </c>
      <c r="AG73" s="37">
        <v>1</v>
      </c>
      <c r="AH73" s="37">
        <v>0.107</v>
      </c>
      <c r="AI73" s="38">
        <v>0.113</v>
      </c>
      <c r="AJ73" s="37">
        <v>0</v>
      </c>
      <c r="AK73" s="39">
        <v>0</v>
      </c>
      <c r="AL73" s="37">
        <v>35</v>
      </c>
      <c r="AM73" s="43">
        <v>0</v>
      </c>
      <c r="AN73" s="43">
        <v>0</v>
      </c>
      <c r="AO73" s="37">
        <v>1</v>
      </c>
      <c r="AP73" s="37">
        <v>5.5599999999999997E-2</v>
      </c>
      <c r="AQ73" s="37">
        <v>-2.58E-2</v>
      </c>
      <c r="AR73" s="37">
        <v>0</v>
      </c>
      <c r="AS73" s="37">
        <v>1</v>
      </c>
      <c r="AT73" s="37">
        <v>2.4E-2</v>
      </c>
      <c r="AU73" s="37">
        <v>-4.0000000000000002E-4</v>
      </c>
      <c r="AV73" s="44">
        <v>0</v>
      </c>
      <c r="AW73" s="37">
        <v>1</v>
      </c>
      <c r="AX73" s="37">
        <v>-0.14599999999999999</v>
      </c>
      <c r="AY73" s="38">
        <v>0.77400000000000002</v>
      </c>
      <c r="AZ73" s="44">
        <v>0</v>
      </c>
      <c r="BA73" s="39">
        <v>0</v>
      </c>
      <c r="BB73" s="37">
        <v>1000</v>
      </c>
      <c r="BC73" s="37">
        <v>0</v>
      </c>
      <c r="BD73" s="37">
        <v>0</v>
      </c>
      <c r="BE73" s="37">
        <v>1</v>
      </c>
      <c r="BF73" s="37">
        <v>0</v>
      </c>
      <c r="BG73" s="37">
        <v>9.0999999999999998E-2</v>
      </c>
      <c r="BH73" s="37">
        <v>0</v>
      </c>
      <c r="BI73" s="37">
        <v>1</v>
      </c>
      <c r="BJ73" s="37">
        <v>0</v>
      </c>
      <c r="BK73" s="37">
        <v>2.5000000000000001E-4</v>
      </c>
      <c r="BL73" s="37">
        <v>0</v>
      </c>
      <c r="BM73" s="37">
        <v>1</v>
      </c>
      <c r="BN73" s="37">
        <v>0</v>
      </c>
      <c r="BO73" s="37">
        <v>0.83199999999999996</v>
      </c>
      <c r="BP73" s="40">
        <v>0</v>
      </c>
    </row>
    <row r="74" spans="1:70" x14ac:dyDescent="0.15">
      <c r="A74" s="48" t="s">
        <v>289</v>
      </c>
      <c r="B74" s="49" t="s">
        <v>288</v>
      </c>
      <c r="C74" s="50" t="s">
        <v>287</v>
      </c>
      <c r="D74" s="50" t="s">
        <v>233</v>
      </c>
      <c r="E74" s="50">
        <v>0</v>
      </c>
      <c r="F74" s="50">
        <v>698.96381536699698</v>
      </c>
      <c r="G74" s="50">
        <v>0</v>
      </c>
      <c r="H74" s="50">
        <v>0</v>
      </c>
      <c r="I74" s="50">
        <v>1</v>
      </c>
      <c r="J74" s="50">
        <v>73.375566660461701</v>
      </c>
      <c r="K74" s="50">
        <v>3.6714205806940101</v>
      </c>
      <c r="L74" s="50">
        <v>0</v>
      </c>
      <c r="M74" s="50">
        <v>1</v>
      </c>
      <c r="N74" s="50">
        <v>-3.4572421494992498</v>
      </c>
      <c r="O74" s="50">
        <v>7.2828931631150402</v>
      </c>
      <c r="P74" s="50">
        <v>0</v>
      </c>
      <c r="Q74" s="50">
        <v>0</v>
      </c>
      <c r="R74" s="50">
        <v>0.99735548365909099</v>
      </c>
      <c r="S74" s="50">
        <v>0</v>
      </c>
      <c r="T74" s="50">
        <v>0</v>
      </c>
      <c r="U74" s="50">
        <v>0</v>
      </c>
      <c r="V74" s="50">
        <v>20</v>
      </c>
      <c r="W74" s="50">
        <v>0</v>
      </c>
      <c r="X74" s="50">
        <v>0</v>
      </c>
      <c r="Y74" s="50">
        <v>1</v>
      </c>
      <c r="Z74" s="50">
        <v>-9.9999999999977801E-2</v>
      </c>
      <c r="AA74" s="50">
        <v>0.143196384878467</v>
      </c>
      <c r="AB74" s="50">
        <v>0</v>
      </c>
      <c r="AC74" s="50">
        <v>0</v>
      </c>
      <c r="AD74" s="50">
        <v>39.999792804133698</v>
      </c>
      <c r="AE74" s="50">
        <v>0</v>
      </c>
      <c r="AF74" s="50">
        <v>0</v>
      </c>
      <c r="AG74" s="50">
        <v>0</v>
      </c>
      <c r="AH74" s="50">
        <v>0.98923729010266803</v>
      </c>
      <c r="AI74" s="50">
        <v>0</v>
      </c>
      <c r="AJ74" s="50">
        <v>0</v>
      </c>
      <c r="AK74" s="50">
        <v>1</v>
      </c>
      <c r="AL74" s="50">
        <f>0.1695-0.7018*BR74</f>
        <v>-0.14630999999999997</v>
      </c>
      <c r="AM74" s="50">
        <f>0.515+2.883*BR74</f>
        <v>1.8123499999999999</v>
      </c>
      <c r="AN74" s="50">
        <v>0</v>
      </c>
      <c r="AO74" s="50">
        <v>1</v>
      </c>
      <c r="AP74" s="50">
        <f>0.03988-0.1606*BR74</f>
        <v>-3.2390000000000002E-2</v>
      </c>
      <c r="AQ74" s="50">
        <f>0.09952+0.7996*BR74</f>
        <v>0.45933999999999997</v>
      </c>
      <c r="AR74" s="50">
        <v>0</v>
      </c>
      <c r="AS74" s="50">
        <v>1</v>
      </c>
      <c r="AT74" s="50">
        <f>-0.007969-0.4292*BR74</f>
        <v>-0.20110900000000001</v>
      </c>
      <c r="AU74" s="50">
        <f>6.505-2.985*BR74</f>
        <v>5.1617499999999996</v>
      </c>
      <c r="AV74" s="50">
        <v>0</v>
      </c>
      <c r="AW74" s="50">
        <v>1</v>
      </c>
      <c r="AX74" s="50">
        <f>0.004994-0.07005*BR74</f>
        <v>-2.6528500000000003E-2</v>
      </c>
      <c r="AY74" s="50">
        <f>0.09978+0.7974*BR74</f>
        <v>0.45860999999999996</v>
      </c>
      <c r="AZ74" s="50">
        <v>0</v>
      </c>
      <c r="BA74" s="50">
        <v>0</v>
      </c>
      <c r="BB74" s="50">
        <v>44.89</v>
      </c>
      <c r="BC74" s="50">
        <v>0</v>
      </c>
      <c r="BD74" s="50">
        <v>0</v>
      </c>
      <c r="BE74" s="50">
        <v>1</v>
      </c>
      <c r="BF74" s="50">
        <f>0.01998-0.09041*BR74</f>
        <v>-2.0704500000000004E-2</v>
      </c>
      <c r="BG74" s="50">
        <f>0.09981+0.371*BR74</f>
        <v>0.26676</v>
      </c>
      <c r="BH74" s="50">
        <v>0</v>
      </c>
      <c r="BI74" s="50">
        <v>0</v>
      </c>
      <c r="BJ74" s="50">
        <v>0.35149999999999998</v>
      </c>
      <c r="BK74" s="50">
        <v>0</v>
      </c>
      <c r="BL74" s="50">
        <v>0</v>
      </c>
      <c r="BM74" s="50">
        <v>0</v>
      </c>
      <c r="BN74" s="50">
        <f>0.3+0.4986*BR74</f>
        <v>0.52437</v>
      </c>
      <c r="BO74" s="50">
        <v>0</v>
      </c>
      <c r="BP74" s="50">
        <v>0</v>
      </c>
      <c r="BQ74" s="48">
        <v>45</v>
      </c>
      <c r="BR74" s="48">
        <f>BQ74/100</f>
        <v>0.45</v>
      </c>
    </row>
    <row r="75" spans="1:70" x14ac:dyDescent="0.15">
      <c r="A75" s="48" t="s">
        <v>290</v>
      </c>
      <c r="B75" s="49" t="s">
        <v>288</v>
      </c>
      <c r="C75" s="50" t="s">
        <v>287</v>
      </c>
      <c r="D75" s="50" t="s">
        <v>233</v>
      </c>
      <c r="E75" s="50">
        <v>0</v>
      </c>
      <c r="F75" s="50">
        <v>145.21609276754199</v>
      </c>
      <c r="G75" s="50">
        <v>0</v>
      </c>
      <c r="H75" s="50">
        <v>0</v>
      </c>
      <c r="I75" s="50">
        <v>1</v>
      </c>
      <c r="J75" s="50">
        <v>-72.180816059383403</v>
      </c>
      <c r="K75" s="50">
        <v>48.163753406594097</v>
      </c>
      <c r="L75" s="50">
        <v>0</v>
      </c>
      <c r="M75" s="50">
        <v>1</v>
      </c>
      <c r="N75" s="50">
        <v>0.703597717871563</v>
      </c>
      <c r="O75" s="50">
        <v>0.20000000394138101</v>
      </c>
      <c r="P75" s="50">
        <v>0</v>
      </c>
      <c r="Q75" s="50">
        <v>0</v>
      </c>
      <c r="R75" s="50">
        <v>0.98516159121146596</v>
      </c>
      <c r="S75" s="50">
        <v>0</v>
      </c>
      <c r="T75" s="50">
        <v>0</v>
      </c>
      <c r="U75" s="50">
        <v>0</v>
      </c>
      <c r="V75" s="50">
        <v>20</v>
      </c>
      <c r="W75" s="50">
        <v>0</v>
      </c>
      <c r="X75" s="50">
        <v>0</v>
      </c>
      <c r="Y75" s="50">
        <v>1</v>
      </c>
      <c r="Z75" s="50">
        <v>4.6626138580461801E-2</v>
      </c>
      <c r="AA75" s="50">
        <v>0.10000000000003301</v>
      </c>
      <c r="AB75" s="50">
        <v>0</v>
      </c>
      <c r="AC75" s="50">
        <v>0</v>
      </c>
      <c r="AD75" s="50">
        <v>39.107959922664101</v>
      </c>
      <c r="AE75" s="50">
        <v>0</v>
      </c>
      <c r="AF75" s="50">
        <v>0</v>
      </c>
      <c r="AG75" s="50">
        <v>0</v>
      </c>
      <c r="AH75" s="50">
        <v>2.31404380532726E-14</v>
      </c>
      <c r="AI75" s="50">
        <v>0</v>
      </c>
      <c r="AJ75" s="50">
        <v>0</v>
      </c>
      <c r="AK75" s="50">
        <v>1</v>
      </c>
      <c r="AL75" s="50">
        <f>0.1695-0.7018*BR75</f>
        <v>-0.14630999999999997</v>
      </c>
      <c r="AM75" s="50">
        <f>0.515+2.883*BR75</f>
        <v>1.8123499999999999</v>
      </c>
      <c r="AN75" s="50">
        <v>0</v>
      </c>
      <c r="AO75" s="50">
        <v>1</v>
      </c>
      <c r="AP75" s="50">
        <f>0.03988-0.1606*BR75</f>
        <v>-3.2390000000000002E-2</v>
      </c>
      <c r="AQ75" s="50">
        <f>0.09952+0.7996*BR75</f>
        <v>0.45933999999999997</v>
      </c>
      <c r="AR75" s="50">
        <v>0</v>
      </c>
      <c r="AS75" s="50">
        <v>1</v>
      </c>
      <c r="AT75" s="50">
        <f>-0.007969-0.4292*BR75</f>
        <v>-0.20110900000000001</v>
      </c>
      <c r="AU75" s="50">
        <f>6.505-2.985*BR75</f>
        <v>5.1617499999999996</v>
      </c>
      <c r="AV75" s="50">
        <v>0</v>
      </c>
      <c r="AW75" s="50">
        <v>1</v>
      </c>
      <c r="AX75" s="50">
        <f>0.004994-0.07005*BR75</f>
        <v>-2.6528500000000003E-2</v>
      </c>
      <c r="AY75" s="50">
        <f>0.09978+0.7974*BR75</f>
        <v>0.45860999999999996</v>
      </c>
      <c r="AZ75" s="50">
        <v>0</v>
      </c>
      <c r="BA75" s="50">
        <v>0</v>
      </c>
      <c r="BB75" s="50">
        <v>44.89</v>
      </c>
      <c r="BC75" s="50">
        <v>0</v>
      </c>
      <c r="BD75" s="50">
        <v>0</v>
      </c>
      <c r="BE75" s="50">
        <v>1</v>
      </c>
      <c r="BF75" s="50">
        <f>0.01998-0.09041*BR75</f>
        <v>-2.0704500000000004E-2</v>
      </c>
      <c r="BG75" s="50">
        <f>0.09981+0.371*BR75</f>
        <v>0.26676</v>
      </c>
      <c r="BH75" s="50">
        <v>0</v>
      </c>
      <c r="BI75" s="50">
        <v>0</v>
      </c>
      <c r="BJ75" s="50">
        <v>0.35149999999999998</v>
      </c>
      <c r="BK75" s="50">
        <v>0</v>
      </c>
      <c r="BL75" s="50">
        <v>0</v>
      </c>
      <c r="BM75" s="50">
        <v>0</v>
      </c>
      <c r="BN75" s="50">
        <f>0.3+0.4986*BR75</f>
        <v>0.52437</v>
      </c>
      <c r="BO75" s="50">
        <v>0</v>
      </c>
      <c r="BP75" s="50">
        <v>0</v>
      </c>
      <c r="BQ75" s="48">
        <v>45</v>
      </c>
      <c r="BR75" s="48">
        <f>BQ75/100</f>
        <v>0.45</v>
      </c>
    </row>
    <row r="76" spans="1:70" x14ac:dyDescent="0.15">
      <c r="A76" s="48" t="s">
        <v>291</v>
      </c>
      <c r="B76" s="49" t="s">
        <v>288</v>
      </c>
      <c r="C76" s="50" t="s">
        <v>287</v>
      </c>
      <c r="D76" s="50" t="s">
        <v>243</v>
      </c>
      <c r="E76" s="50">
        <v>0</v>
      </c>
      <c r="F76" s="50">
        <v>199.99998970873301</v>
      </c>
      <c r="G76" s="50">
        <v>0</v>
      </c>
      <c r="H76" s="50">
        <v>0</v>
      </c>
      <c r="I76" s="50">
        <v>2</v>
      </c>
      <c r="J76" s="50">
        <v>14.768401725443599</v>
      </c>
      <c r="K76" s="50">
        <v>-5.6909551382190404</v>
      </c>
      <c r="L76" s="50">
        <v>-2.4399999998666102</v>
      </c>
      <c r="M76" s="50">
        <v>1</v>
      </c>
      <c r="N76" s="50">
        <v>-2.3999999977227602</v>
      </c>
      <c r="O76" s="50">
        <v>9.9425141174183995</v>
      </c>
      <c r="P76" s="50">
        <v>0</v>
      </c>
      <c r="Q76" s="50">
        <v>1</v>
      </c>
      <c r="R76" s="50">
        <v>-1.85694653686312E-9</v>
      </c>
      <c r="S76" s="50">
        <v>0.76808853517409004</v>
      </c>
      <c r="T76" s="50">
        <v>0</v>
      </c>
      <c r="U76" s="50">
        <v>0</v>
      </c>
      <c r="V76" s="50">
        <v>2.4698608824713402</v>
      </c>
      <c r="W76" s="50">
        <v>0</v>
      </c>
      <c r="X76" s="50">
        <v>0</v>
      </c>
      <c r="Y76" s="50">
        <v>1</v>
      </c>
      <c r="Z76" s="50">
        <v>-9.9998530266620103E-2</v>
      </c>
      <c r="AA76" s="50">
        <v>0.99999814535602904</v>
      </c>
      <c r="AB76" s="50">
        <v>0</v>
      </c>
      <c r="AC76" s="50">
        <v>1</v>
      </c>
      <c r="AD76" s="50">
        <v>-0.19999630068291499</v>
      </c>
      <c r="AE76" s="50">
        <v>0.53498123589259905</v>
      </c>
      <c r="AF76" s="50">
        <v>0</v>
      </c>
      <c r="AG76" s="50">
        <v>0</v>
      </c>
      <c r="AH76" s="50">
        <v>5.1507861558186097E-2</v>
      </c>
      <c r="AI76" s="50" t="s">
        <v>297</v>
      </c>
      <c r="AJ76" s="50" t="s">
        <v>297</v>
      </c>
      <c r="AK76" s="50">
        <v>0</v>
      </c>
      <c r="AL76" s="50">
        <v>300</v>
      </c>
      <c r="AM76" s="50" t="s">
        <v>297</v>
      </c>
      <c r="AN76" s="50" t="s">
        <v>297</v>
      </c>
      <c r="AO76" s="50">
        <v>1</v>
      </c>
      <c r="AP76" s="50">
        <v>0.09</v>
      </c>
      <c r="AQ76" s="50">
        <v>0.57999999999999996</v>
      </c>
      <c r="AR76" s="50" t="s">
        <v>297</v>
      </c>
      <c r="AS76" s="50">
        <v>1</v>
      </c>
      <c r="AT76" s="50">
        <v>-0.26</v>
      </c>
      <c r="AU76" s="50">
        <v>2.77</v>
      </c>
      <c r="AV76" s="50" t="s">
        <v>297</v>
      </c>
      <c r="AW76" s="50">
        <v>1</v>
      </c>
      <c r="AX76" s="50">
        <v>-0.03</v>
      </c>
      <c r="AY76" s="50">
        <v>0.4</v>
      </c>
      <c r="AZ76" s="50" t="s">
        <v>297</v>
      </c>
      <c r="BA76" s="50">
        <v>0</v>
      </c>
      <c r="BB76" s="50">
        <v>200</v>
      </c>
      <c r="BC76" s="50" t="s">
        <v>297</v>
      </c>
      <c r="BD76" s="50" t="s">
        <v>297</v>
      </c>
      <c r="BE76" s="50">
        <v>1</v>
      </c>
      <c r="BF76" s="50">
        <v>-0.09</v>
      </c>
      <c r="BG76" s="50">
        <v>0.82</v>
      </c>
      <c r="BH76" s="50" t="s">
        <v>297</v>
      </c>
      <c r="BI76" s="50">
        <v>1</v>
      </c>
      <c r="BJ76" s="50">
        <v>-0.02</v>
      </c>
      <c r="BK76" s="50">
        <v>0.26</v>
      </c>
      <c r="BL76" s="50" t="s">
        <v>297</v>
      </c>
      <c r="BM76" s="50">
        <v>1</v>
      </c>
      <c r="BN76" s="50">
        <v>-0.12</v>
      </c>
      <c r="BO76" s="50">
        <v>0.83</v>
      </c>
      <c r="BP76" s="50" t="s">
        <v>297</v>
      </c>
      <c r="BQ76" s="41"/>
      <c r="BR76" s="41"/>
    </row>
    <row r="77" spans="1:70" x14ac:dyDescent="0.15">
      <c r="A77" s="48" t="s">
        <v>292</v>
      </c>
      <c r="B77" s="49" t="s">
        <v>288</v>
      </c>
      <c r="C77" s="50" t="s">
        <v>287</v>
      </c>
      <c r="D77" s="50" t="s">
        <v>243</v>
      </c>
      <c r="E77" s="50">
        <v>0</v>
      </c>
      <c r="F77" s="50">
        <v>199.91510525039399</v>
      </c>
      <c r="G77" s="50">
        <v>0</v>
      </c>
      <c r="H77" s="50">
        <v>0</v>
      </c>
      <c r="I77" s="50">
        <v>2</v>
      </c>
      <c r="J77" s="50">
        <v>12.1327726336101</v>
      </c>
      <c r="K77" s="50">
        <v>-11.797939148249201</v>
      </c>
      <c r="L77" s="50">
        <v>-0.32806541546835299</v>
      </c>
      <c r="M77" s="50">
        <v>1</v>
      </c>
      <c r="N77" s="50">
        <v>0.49999999974363502</v>
      </c>
      <c r="O77" s="50">
        <v>3.8292233038300099</v>
      </c>
      <c r="P77" s="50">
        <v>0</v>
      </c>
      <c r="Q77" s="50">
        <v>1</v>
      </c>
      <c r="R77" s="50">
        <v>-0.12769451463881101</v>
      </c>
      <c r="S77" s="50">
        <v>0.999891075059124</v>
      </c>
      <c r="T77" s="50">
        <v>0</v>
      </c>
      <c r="U77" s="50">
        <v>0</v>
      </c>
      <c r="V77" s="50">
        <v>1.4627423832445301</v>
      </c>
      <c r="W77" s="50">
        <v>0</v>
      </c>
      <c r="X77" s="50">
        <v>0</v>
      </c>
      <c r="Y77" s="50">
        <v>1</v>
      </c>
      <c r="Z77" s="50">
        <v>-9.9913077526267699E-2</v>
      </c>
      <c r="AA77" s="50">
        <v>0.82768920198646101</v>
      </c>
      <c r="AB77" s="50">
        <v>0</v>
      </c>
      <c r="AC77" s="50">
        <v>1</v>
      </c>
      <c r="AD77" s="50">
        <v>-0.19625917841305601</v>
      </c>
      <c r="AE77" s="50">
        <v>0.896503628920158</v>
      </c>
      <c r="AF77" s="50">
        <v>0</v>
      </c>
      <c r="AG77" s="50">
        <v>0</v>
      </c>
      <c r="AH77" s="50">
        <v>0.53210561320083605</v>
      </c>
      <c r="AI77" s="50" t="s">
        <v>297</v>
      </c>
      <c r="AJ77" s="50" t="s">
        <v>297</v>
      </c>
      <c r="AK77" s="50">
        <v>0</v>
      </c>
      <c r="AL77" s="50">
        <v>300</v>
      </c>
      <c r="AM77" s="50" t="s">
        <v>297</v>
      </c>
      <c r="AN77" s="50" t="s">
        <v>297</v>
      </c>
      <c r="AO77" s="50">
        <v>1</v>
      </c>
      <c r="AP77" s="50">
        <v>0.09</v>
      </c>
      <c r="AQ77" s="50">
        <v>0.57999999999999996</v>
      </c>
      <c r="AR77" s="50" t="s">
        <v>297</v>
      </c>
      <c r="AS77" s="50">
        <v>1</v>
      </c>
      <c r="AT77" s="50">
        <v>-0.26</v>
      </c>
      <c r="AU77" s="50">
        <v>2.77</v>
      </c>
      <c r="AV77" s="50" t="s">
        <v>297</v>
      </c>
      <c r="AW77" s="50">
        <v>1</v>
      </c>
      <c r="AX77" s="50">
        <v>-0.03</v>
      </c>
      <c r="AY77" s="50">
        <v>0.4</v>
      </c>
      <c r="AZ77" s="50" t="s">
        <v>297</v>
      </c>
      <c r="BA77" s="50">
        <v>0</v>
      </c>
      <c r="BB77" s="50">
        <v>200</v>
      </c>
      <c r="BC77" s="50" t="s">
        <v>297</v>
      </c>
      <c r="BD77" s="50" t="s">
        <v>297</v>
      </c>
      <c r="BE77" s="50">
        <v>1</v>
      </c>
      <c r="BF77" s="50">
        <v>-0.09</v>
      </c>
      <c r="BG77" s="50">
        <v>0.82</v>
      </c>
      <c r="BH77" s="50" t="s">
        <v>297</v>
      </c>
      <c r="BI77" s="50">
        <v>1</v>
      </c>
      <c r="BJ77" s="50">
        <v>-0.02</v>
      </c>
      <c r="BK77" s="50">
        <v>0.26</v>
      </c>
      <c r="BL77" s="50" t="s">
        <v>297</v>
      </c>
      <c r="BM77" s="50">
        <v>1</v>
      </c>
      <c r="BN77" s="50">
        <v>-0.12</v>
      </c>
      <c r="BO77" s="50">
        <v>0.83</v>
      </c>
      <c r="BP77" s="50" t="s">
        <v>297</v>
      </c>
      <c r="BQ77" s="41"/>
      <c r="BR77" s="41"/>
    </row>
    <row r="78" spans="1:70" x14ac:dyDescent="0.15">
      <c r="A78" s="48" t="s">
        <v>293</v>
      </c>
      <c r="B78" s="49" t="s">
        <v>288</v>
      </c>
      <c r="C78" s="50" t="s">
        <v>287</v>
      </c>
      <c r="D78" s="50" t="s">
        <v>243</v>
      </c>
      <c r="E78" s="50">
        <v>0</v>
      </c>
      <c r="F78" s="50">
        <v>199.99894793244499</v>
      </c>
      <c r="G78" s="50">
        <v>0</v>
      </c>
      <c r="H78" s="50">
        <v>0</v>
      </c>
      <c r="I78" s="50">
        <v>2</v>
      </c>
      <c r="J78" s="50">
        <v>7.9968543112537098</v>
      </c>
      <c r="K78" s="50">
        <v>-4.0790225440123304</v>
      </c>
      <c r="L78" s="50">
        <v>-2.0336515476677501</v>
      </c>
      <c r="M78" s="50">
        <v>1</v>
      </c>
      <c r="N78" s="50">
        <v>-0.52916895197689995</v>
      </c>
      <c r="O78" s="50">
        <v>6.9614047870635503</v>
      </c>
      <c r="P78" s="50">
        <v>0</v>
      </c>
      <c r="Q78" s="50">
        <v>1</v>
      </c>
      <c r="R78" s="50">
        <v>-3.1729715548162499E-3</v>
      </c>
      <c r="S78" s="50">
        <v>0.65879757736160405</v>
      </c>
      <c r="T78" s="50">
        <v>0</v>
      </c>
      <c r="U78" s="50">
        <v>0</v>
      </c>
      <c r="V78" s="50">
        <v>2.5123840555166201</v>
      </c>
      <c r="W78" s="50">
        <v>0</v>
      </c>
      <c r="X78" s="50">
        <v>0</v>
      </c>
      <c r="Y78" s="50">
        <v>1</v>
      </c>
      <c r="Z78" s="50">
        <v>8.5635265985974401E-2</v>
      </c>
      <c r="AA78" s="50">
        <v>0.12270745822074899</v>
      </c>
      <c r="AB78" s="50">
        <v>0</v>
      </c>
      <c r="AC78" s="50">
        <v>1</v>
      </c>
      <c r="AD78" s="50">
        <v>-5.4224987205529603E-2</v>
      </c>
      <c r="AE78" s="50">
        <v>0.36847074591454398</v>
      </c>
      <c r="AF78" s="50">
        <v>0</v>
      </c>
      <c r="AG78" s="50">
        <v>0</v>
      </c>
      <c r="AH78" s="50">
        <v>0.89644376317958796</v>
      </c>
      <c r="AI78" s="50" t="s">
        <v>297</v>
      </c>
      <c r="AJ78" s="50" t="s">
        <v>297</v>
      </c>
      <c r="AK78" s="50">
        <v>0</v>
      </c>
      <c r="AL78" s="50">
        <v>300</v>
      </c>
      <c r="AM78" s="50" t="s">
        <v>297</v>
      </c>
      <c r="AN78" s="50" t="s">
        <v>297</v>
      </c>
      <c r="AO78" s="50">
        <v>1</v>
      </c>
      <c r="AP78" s="50">
        <v>0.09</v>
      </c>
      <c r="AQ78" s="50">
        <v>0.57999999999999996</v>
      </c>
      <c r="AR78" s="50" t="s">
        <v>297</v>
      </c>
      <c r="AS78" s="50">
        <v>1</v>
      </c>
      <c r="AT78" s="50">
        <v>-0.26</v>
      </c>
      <c r="AU78" s="50">
        <v>2.77</v>
      </c>
      <c r="AV78" s="50" t="s">
        <v>297</v>
      </c>
      <c r="AW78" s="50">
        <v>1</v>
      </c>
      <c r="AX78" s="50">
        <v>-0.03</v>
      </c>
      <c r="AY78" s="50">
        <v>0.4</v>
      </c>
      <c r="AZ78" s="50" t="s">
        <v>297</v>
      </c>
      <c r="BA78" s="50">
        <v>0</v>
      </c>
      <c r="BB78" s="50">
        <v>200</v>
      </c>
      <c r="BC78" s="50" t="s">
        <v>297</v>
      </c>
      <c r="BD78" s="50" t="s">
        <v>297</v>
      </c>
      <c r="BE78" s="50">
        <v>1</v>
      </c>
      <c r="BF78" s="50">
        <v>-0.09</v>
      </c>
      <c r="BG78" s="50">
        <v>0.82</v>
      </c>
      <c r="BH78" s="50" t="s">
        <v>297</v>
      </c>
      <c r="BI78" s="50">
        <v>1</v>
      </c>
      <c r="BJ78" s="50">
        <v>-0.02</v>
      </c>
      <c r="BK78" s="50">
        <v>0.26</v>
      </c>
      <c r="BL78" s="50" t="s">
        <v>297</v>
      </c>
      <c r="BM78" s="50">
        <v>1</v>
      </c>
      <c r="BN78" s="50">
        <v>-0.12</v>
      </c>
      <c r="BO78" s="50">
        <v>0.83</v>
      </c>
      <c r="BP78" s="50" t="s">
        <v>297</v>
      </c>
      <c r="BQ78" s="41"/>
      <c r="BR78" s="41"/>
    </row>
    <row r="79" spans="1:70" x14ac:dyDescent="0.15">
      <c r="A79" s="48" t="s">
        <v>294</v>
      </c>
      <c r="B79" s="49" t="s">
        <v>288</v>
      </c>
      <c r="C79" s="50" t="s">
        <v>287</v>
      </c>
      <c r="D79" s="50" t="s">
        <v>243</v>
      </c>
      <c r="E79" s="50">
        <v>0</v>
      </c>
      <c r="F79" s="50">
        <v>30.000018766512799</v>
      </c>
      <c r="G79" s="50">
        <v>0</v>
      </c>
      <c r="H79" s="50">
        <v>0</v>
      </c>
      <c r="I79" s="50">
        <v>2</v>
      </c>
      <c r="J79" s="50">
        <v>14.1133738223142</v>
      </c>
      <c r="K79" s="50">
        <v>-11.7732186084059</v>
      </c>
      <c r="L79" s="50">
        <v>-0.20259774023535601</v>
      </c>
      <c r="M79" s="50">
        <v>1</v>
      </c>
      <c r="N79" s="50">
        <v>0.49919964939266698</v>
      </c>
      <c r="O79" s="50">
        <v>12.1118511565563</v>
      </c>
      <c r="P79" s="50">
        <v>0</v>
      </c>
      <c r="Q79" s="50">
        <v>1</v>
      </c>
      <c r="R79" s="50">
        <v>-9.7322963280503608E-3</v>
      </c>
      <c r="S79" s="50">
        <v>0.99998448672376405</v>
      </c>
      <c r="T79" s="50">
        <v>0</v>
      </c>
      <c r="U79" s="50">
        <v>0</v>
      </c>
      <c r="V79" s="50">
        <v>2.7369296322418499</v>
      </c>
      <c r="W79" s="50">
        <v>0</v>
      </c>
      <c r="X79" s="50">
        <v>0</v>
      </c>
      <c r="Y79" s="50">
        <v>1</v>
      </c>
      <c r="Z79" s="50">
        <v>-9.9997774552114893E-2</v>
      </c>
      <c r="AA79" s="50">
        <v>0.72332920194206696</v>
      </c>
      <c r="AB79" s="50">
        <v>0</v>
      </c>
      <c r="AC79" s="50">
        <v>1</v>
      </c>
      <c r="AD79" s="50">
        <v>-9.0382404008401598E-2</v>
      </c>
      <c r="AE79" s="50">
        <v>0.60643043483404702</v>
      </c>
      <c r="AF79" s="50">
        <v>0</v>
      </c>
      <c r="AG79" s="50">
        <v>0</v>
      </c>
      <c r="AH79" s="50">
        <v>1.0751451471113499E-5</v>
      </c>
      <c r="AI79" s="50" t="s">
        <v>297</v>
      </c>
      <c r="AJ79" s="50" t="s">
        <v>297</v>
      </c>
      <c r="AK79" s="50">
        <v>0</v>
      </c>
      <c r="AL79" s="50">
        <v>300</v>
      </c>
      <c r="AM79" s="50" t="s">
        <v>297</v>
      </c>
      <c r="AN79" s="50" t="s">
        <v>297</v>
      </c>
      <c r="AO79" s="50">
        <v>1</v>
      </c>
      <c r="AP79" s="50">
        <v>0.09</v>
      </c>
      <c r="AQ79" s="50">
        <v>0.57999999999999996</v>
      </c>
      <c r="AR79" s="50" t="s">
        <v>297</v>
      </c>
      <c r="AS79" s="50">
        <v>1</v>
      </c>
      <c r="AT79" s="50">
        <v>-0.26</v>
      </c>
      <c r="AU79" s="50">
        <v>2.77</v>
      </c>
      <c r="AV79" s="50" t="s">
        <v>297</v>
      </c>
      <c r="AW79" s="50">
        <v>1</v>
      </c>
      <c r="AX79" s="50">
        <v>-0.03</v>
      </c>
      <c r="AY79" s="50">
        <v>0.4</v>
      </c>
      <c r="AZ79" s="50" t="s">
        <v>297</v>
      </c>
      <c r="BA79" s="50">
        <v>0</v>
      </c>
      <c r="BB79" s="50">
        <v>200</v>
      </c>
      <c r="BC79" s="50" t="s">
        <v>297</v>
      </c>
      <c r="BD79" s="50" t="s">
        <v>297</v>
      </c>
      <c r="BE79" s="50">
        <v>1</v>
      </c>
      <c r="BF79" s="50">
        <v>-0.09</v>
      </c>
      <c r="BG79" s="50">
        <v>0.82</v>
      </c>
      <c r="BH79" s="50" t="s">
        <v>297</v>
      </c>
      <c r="BI79" s="50">
        <v>1</v>
      </c>
      <c r="BJ79" s="50">
        <v>-0.02</v>
      </c>
      <c r="BK79" s="50">
        <v>0.26</v>
      </c>
      <c r="BL79" s="50" t="s">
        <v>297</v>
      </c>
      <c r="BM79" s="50">
        <v>1</v>
      </c>
      <c r="BN79" s="50">
        <v>-0.12</v>
      </c>
      <c r="BO79" s="50">
        <v>0.83</v>
      </c>
      <c r="BP79" s="50" t="s">
        <v>297</v>
      </c>
      <c r="BQ79" s="41"/>
      <c r="BR79" s="41"/>
    </row>
    <row r="80" spans="1:70" x14ac:dyDescent="0.15">
      <c r="A80" s="48" t="s">
        <v>295</v>
      </c>
      <c r="B80" s="49" t="s">
        <v>288</v>
      </c>
      <c r="C80" s="50" t="s">
        <v>287</v>
      </c>
      <c r="D80" s="50" t="s">
        <v>243</v>
      </c>
      <c r="E80" s="50">
        <v>0</v>
      </c>
      <c r="F80" s="50">
        <v>199.99967358044901</v>
      </c>
      <c r="G80" s="50">
        <v>0</v>
      </c>
      <c r="H80" s="50">
        <v>0</v>
      </c>
      <c r="I80" s="50">
        <v>2</v>
      </c>
      <c r="J80" s="50">
        <v>15.8319989880622</v>
      </c>
      <c r="K80" s="50">
        <v>-11.797999990092601</v>
      </c>
      <c r="L80" s="50">
        <v>-0.24264557288442701</v>
      </c>
      <c r="M80" s="50">
        <v>1</v>
      </c>
      <c r="N80" s="50">
        <v>0.49999999793917799</v>
      </c>
      <c r="O80" s="50">
        <v>5.1915605173224204</v>
      </c>
      <c r="P80" s="50">
        <v>0</v>
      </c>
      <c r="Q80" s="50">
        <v>1</v>
      </c>
      <c r="R80" s="50">
        <v>-4.7249870310835898E-2</v>
      </c>
      <c r="S80" s="50">
        <v>0.99999999998850397</v>
      </c>
      <c r="T80" s="50">
        <v>0</v>
      </c>
      <c r="U80" s="50">
        <v>0</v>
      </c>
      <c r="V80" s="50">
        <v>1.59995337234459</v>
      </c>
      <c r="W80" s="50">
        <v>0</v>
      </c>
      <c r="X80" s="50">
        <v>0</v>
      </c>
      <c r="Y80" s="50">
        <v>1</v>
      </c>
      <c r="Z80" s="50">
        <v>1.8468095809985E-2</v>
      </c>
      <c r="AA80" s="50">
        <v>0.10000266286345801</v>
      </c>
      <c r="AB80" s="50">
        <v>0</v>
      </c>
      <c r="AC80" s="50">
        <v>1</v>
      </c>
      <c r="AD80" s="50">
        <v>-6.6632069962654297E-9</v>
      </c>
      <c r="AE80" s="50">
        <v>0.13400498639934499</v>
      </c>
      <c r="AF80" s="50">
        <v>0</v>
      </c>
      <c r="AG80" s="50">
        <v>0</v>
      </c>
      <c r="AH80" s="50">
        <v>0.99566820202198103</v>
      </c>
      <c r="AI80" s="50" t="s">
        <v>297</v>
      </c>
      <c r="AJ80" s="50" t="s">
        <v>297</v>
      </c>
      <c r="AK80" s="51">
        <v>0</v>
      </c>
      <c r="AL80" s="50">
        <v>25</v>
      </c>
      <c r="AM80" s="57" t="s">
        <v>297</v>
      </c>
      <c r="AN80" s="57" t="s">
        <v>297</v>
      </c>
      <c r="AO80" s="50">
        <v>1</v>
      </c>
      <c r="AP80" s="50">
        <v>0</v>
      </c>
      <c r="AQ80" s="50">
        <v>0.20799999999999999</v>
      </c>
      <c r="AR80" s="50" t="s">
        <v>297</v>
      </c>
      <c r="AS80" s="50">
        <v>1</v>
      </c>
      <c r="AT80" s="50">
        <v>0</v>
      </c>
      <c r="AU80" s="50">
        <v>4.1000000000000002E-2</v>
      </c>
      <c r="AV80" s="49" t="s">
        <v>297</v>
      </c>
      <c r="AW80" s="50">
        <v>1</v>
      </c>
      <c r="AX80" s="50">
        <v>0</v>
      </c>
      <c r="AY80" s="53">
        <v>0.30299999999999999</v>
      </c>
      <c r="AZ80" s="49" t="s">
        <v>297</v>
      </c>
      <c r="BA80" s="51">
        <v>0</v>
      </c>
      <c r="BB80" s="50">
        <v>950</v>
      </c>
      <c r="BC80" s="50" t="s">
        <v>297</v>
      </c>
      <c r="BD80" s="50" t="s">
        <v>297</v>
      </c>
      <c r="BE80" s="50">
        <v>1</v>
      </c>
      <c r="BF80" s="50">
        <v>0</v>
      </c>
      <c r="BG80" s="50">
        <v>0.112</v>
      </c>
      <c r="BH80" s="50" t="s">
        <v>297</v>
      </c>
      <c r="BI80" s="50">
        <v>1</v>
      </c>
      <c r="BJ80" s="50">
        <v>0</v>
      </c>
      <c r="BK80" s="50">
        <v>5.9999999999999995E-4</v>
      </c>
      <c r="BL80" s="50" t="s">
        <v>297</v>
      </c>
      <c r="BM80" s="50">
        <v>1</v>
      </c>
      <c r="BN80" s="50">
        <v>0</v>
      </c>
      <c r="BO80" s="50">
        <v>0.58599999999999997</v>
      </c>
      <c r="BP80" s="56" t="s">
        <v>297</v>
      </c>
      <c r="BQ80" s="41"/>
      <c r="BR80" s="41"/>
    </row>
    <row r="81" spans="1:70" x14ac:dyDescent="0.15">
      <c r="A81" s="36" t="s">
        <v>296</v>
      </c>
      <c r="B81" s="36" t="s">
        <v>80</v>
      </c>
      <c r="C81" s="36" t="s">
        <v>81</v>
      </c>
      <c r="D81" s="42" t="s">
        <v>243</v>
      </c>
      <c r="E81" s="39">
        <v>0</v>
      </c>
      <c r="F81" s="36">
        <v>60</v>
      </c>
      <c r="G81" s="36">
        <v>0</v>
      </c>
      <c r="H81" s="36">
        <v>0</v>
      </c>
      <c r="I81" s="36">
        <v>2</v>
      </c>
      <c r="J81" s="36">
        <v>15.832000000000001</v>
      </c>
      <c r="K81" s="36">
        <v>-11.798</v>
      </c>
      <c r="L81" s="36">
        <v>-0.161</v>
      </c>
      <c r="M81" s="36">
        <v>1</v>
      </c>
      <c r="N81" s="36">
        <v>-0.27500000000000002</v>
      </c>
      <c r="O81" s="36">
        <v>3.95</v>
      </c>
      <c r="P81" s="36">
        <v>0</v>
      </c>
      <c r="Q81" s="36">
        <v>1</v>
      </c>
      <c r="R81" s="36">
        <v>-3.4000000000000002E-2</v>
      </c>
      <c r="S81" s="38">
        <v>0.95499999999999996</v>
      </c>
      <c r="T81" s="36">
        <v>0</v>
      </c>
      <c r="U81" s="39">
        <v>0</v>
      </c>
      <c r="V81" s="36">
        <v>30</v>
      </c>
      <c r="W81" s="36">
        <v>0</v>
      </c>
      <c r="X81" s="36">
        <v>0</v>
      </c>
      <c r="Y81" s="36">
        <v>1</v>
      </c>
      <c r="Z81" s="36">
        <v>0</v>
      </c>
      <c r="AA81" s="36">
        <v>0.252</v>
      </c>
      <c r="AB81" s="36">
        <v>0</v>
      </c>
      <c r="AC81" s="36">
        <v>1</v>
      </c>
      <c r="AD81" s="36">
        <v>-1.9E-2</v>
      </c>
      <c r="AE81" s="36">
        <v>7.4999999999999997E-2</v>
      </c>
      <c r="AF81" s="36">
        <v>0</v>
      </c>
      <c r="AG81" s="36">
        <v>1</v>
      </c>
      <c r="AH81" s="36">
        <v>0.107</v>
      </c>
      <c r="AI81" s="38">
        <v>0.113</v>
      </c>
      <c r="AJ81" s="36" t="s">
        <v>297</v>
      </c>
      <c r="AK81" s="39">
        <v>0</v>
      </c>
      <c r="AL81" s="36">
        <v>35</v>
      </c>
      <c r="AM81" s="47" t="s">
        <v>297</v>
      </c>
      <c r="AN81" s="47" t="s">
        <v>297</v>
      </c>
      <c r="AO81" s="36">
        <v>1</v>
      </c>
      <c r="AP81" s="36">
        <v>5.5599999999999997E-2</v>
      </c>
      <c r="AQ81" s="36">
        <v>-2.58E-2</v>
      </c>
      <c r="AR81" s="36" t="s">
        <v>297</v>
      </c>
      <c r="AS81" s="36">
        <v>1</v>
      </c>
      <c r="AT81" s="36">
        <v>2.4E-2</v>
      </c>
      <c r="AU81" s="36">
        <v>-4.0000000000000002E-4</v>
      </c>
      <c r="AV81" s="42" t="s">
        <v>297</v>
      </c>
      <c r="AW81" s="36">
        <v>1</v>
      </c>
      <c r="AX81" s="36">
        <v>-0.14599999999999999</v>
      </c>
      <c r="AY81" s="38">
        <v>0.77400000000000002</v>
      </c>
      <c r="AZ81" s="42" t="s">
        <v>297</v>
      </c>
      <c r="BA81" s="39">
        <v>0</v>
      </c>
      <c r="BB81" s="36">
        <v>1000</v>
      </c>
      <c r="BC81" s="36" t="s">
        <v>297</v>
      </c>
      <c r="BD81" s="36" t="s">
        <v>297</v>
      </c>
      <c r="BE81" s="36">
        <v>1</v>
      </c>
      <c r="BF81" s="36">
        <v>0</v>
      </c>
      <c r="BG81" s="36">
        <v>9.0999999999999998E-2</v>
      </c>
      <c r="BH81" s="36" t="s">
        <v>297</v>
      </c>
      <c r="BI81" s="36">
        <v>1</v>
      </c>
      <c r="BJ81" s="36">
        <v>0</v>
      </c>
      <c r="BK81" s="36">
        <v>2.5000000000000001E-4</v>
      </c>
      <c r="BL81" s="36" t="s">
        <v>297</v>
      </c>
      <c r="BM81" s="36">
        <v>1</v>
      </c>
      <c r="BN81" s="36">
        <v>0</v>
      </c>
      <c r="BO81" s="36">
        <v>0.83199999999999996</v>
      </c>
      <c r="BP81" s="40" t="s">
        <v>297</v>
      </c>
      <c r="BQ81" s="41"/>
      <c r="BR81" s="41"/>
    </row>
    <row r="82" spans="1:70" x14ac:dyDescent="0.15">
      <c r="A82" s="36" t="s">
        <v>298</v>
      </c>
      <c r="B82" s="36" t="s">
        <v>88</v>
      </c>
      <c r="C82" s="36"/>
      <c r="D82" s="42" t="s">
        <v>243</v>
      </c>
      <c r="E82" s="39">
        <v>0</v>
      </c>
      <c r="F82" s="36">
        <v>52.273506914757299</v>
      </c>
      <c r="G82" s="36">
        <v>0</v>
      </c>
      <c r="H82" s="36">
        <v>0</v>
      </c>
      <c r="I82" s="36">
        <v>2</v>
      </c>
      <c r="J82" s="36">
        <v>14.9958807038497</v>
      </c>
      <c r="K82" s="36">
        <v>-7.4705558669512504</v>
      </c>
      <c r="L82" s="36">
        <v>-0.16100000165723999</v>
      </c>
      <c r="M82" s="36">
        <v>1</v>
      </c>
      <c r="N82" s="36">
        <v>-0.15507775141795299</v>
      </c>
      <c r="O82" s="36">
        <v>7.32130748219355</v>
      </c>
      <c r="P82" s="36">
        <v>0</v>
      </c>
      <c r="Q82" s="36">
        <v>1</v>
      </c>
      <c r="R82" s="36">
        <v>-1.0092106102114201E-2</v>
      </c>
      <c r="S82" s="38">
        <v>0.88363414065594403</v>
      </c>
      <c r="T82" s="36">
        <v>0</v>
      </c>
      <c r="U82" s="39">
        <v>0</v>
      </c>
      <c r="V82" s="36">
        <v>39.9807560111987</v>
      </c>
      <c r="W82" s="36">
        <v>0</v>
      </c>
      <c r="X82" s="36">
        <v>0</v>
      </c>
      <c r="Y82" s="36">
        <v>1</v>
      </c>
      <c r="Z82" s="36">
        <v>-4.4473005702333701E-2</v>
      </c>
      <c r="AA82" s="36">
        <v>0.57539211480514196</v>
      </c>
      <c r="AB82" s="36">
        <v>0</v>
      </c>
      <c r="AC82" s="36">
        <v>1</v>
      </c>
      <c r="AD82" s="36">
        <v>-2.5066848038673199E-2</v>
      </c>
      <c r="AE82" s="36">
        <v>0.18573830113569401</v>
      </c>
      <c r="AF82" s="36">
        <v>0</v>
      </c>
      <c r="AG82" s="36">
        <v>0</v>
      </c>
      <c r="AH82" s="36">
        <v>1.0670223339330299E-2</v>
      </c>
      <c r="AI82" s="38" t="s">
        <v>297</v>
      </c>
      <c r="AJ82" s="36" t="s">
        <v>297</v>
      </c>
      <c r="AK82" s="39">
        <v>0</v>
      </c>
      <c r="AL82" s="36">
        <v>9868.0085463782107</v>
      </c>
      <c r="AM82" s="47" t="s">
        <v>297</v>
      </c>
      <c r="AN82" s="47" t="s">
        <v>297</v>
      </c>
      <c r="AO82" s="36">
        <v>1</v>
      </c>
      <c r="AP82" s="36">
        <v>1.8464450914224499</v>
      </c>
      <c r="AQ82" s="36">
        <v>0.111490953260329</v>
      </c>
      <c r="AR82" s="36" t="s">
        <v>297</v>
      </c>
      <c r="AS82" s="36">
        <v>1</v>
      </c>
      <c r="AT82" s="36">
        <v>-4.9957546953605199E-3</v>
      </c>
      <c r="AU82" s="36">
        <v>5.1108626887364603E-2</v>
      </c>
      <c r="AV82" s="42" t="s">
        <v>297</v>
      </c>
      <c r="AW82" s="36">
        <v>1</v>
      </c>
      <c r="AX82" s="36">
        <v>2.2020612234400501E-2</v>
      </c>
      <c r="AY82" s="38">
        <v>0.96401023886078197</v>
      </c>
      <c r="AZ82" s="42" t="s">
        <v>297</v>
      </c>
      <c r="BA82" s="39">
        <v>0</v>
      </c>
      <c r="BB82" s="36">
        <v>2999.9994997180002</v>
      </c>
      <c r="BC82" s="36" t="s">
        <v>297</v>
      </c>
      <c r="BD82" s="36" t="s">
        <v>297</v>
      </c>
      <c r="BE82" s="36">
        <v>1</v>
      </c>
      <c r="BF82" s="36">
        <v>0.62695343051223995</v>
      </c>
      <c r="BG82" s="36">
        <v>-0.49999999592633099</v>
      </c>
      <c r="BH82" s="36" t="s">
        <v>297</v>
      </c>
      <c r="BI82" s="36">
        <v>1</v>
      </c>
      <c r="BJ82" s="36">
        <v>-6.3128259034134901E-3</v>
      </c>
      <c r="BK82" s="36">
        <v>7.5682101794400006E-2</v>
      </c>
      <c r="BL82" s="36" t="s">
        <v>297</v>
      </c>
      <c r="BM82" s="36">
        <v>1</v>
      </c>
      <c r="BN82" s="36">
        <v>-5.6429005027323502E-2</v>
      </c>
      <c r="BO82" s="36">
        <v>1.4791849544622799</v>
      </c>
      <c r="BP82" s="40" t="s">
        <v>297</v>
      </c>
      <c r="BQ82" s="41"/>
      <c r="BR82" s="41"/>
    </row>
    <row r="83" spans="1:70" x14ac:dyDescent="0.15">
      <c r="A83" s="36" t="s">
        <v>299</v>
      </c>
      <c r="B83" s="36" t="s">
        <v>88</v>
      </c>
      <c r="C83" s="36"/>
      <c r="D83" s="42" t="s">
        <v>243</v>
      </c>
      <c r="E83" s="39">
        <v>0</v>
      </c>
      <c r="F83" s="36">
        <v>52.897001890108903</v>
      </c>
      <c r="G83" s="36">
        <v>0</v>
      </c>
      <c r="H83" s="36">
        <v>0</v>
      </c>
      <c r="I83" s="36">
        <v>2</v>
      </c>
      <c r="J83" s="36">
        <v>15.831999999520299</v>
      </c>
      <c r="K83" s="36">
        <v>-8.7944320596541097</v>
      </c>
      <c r="L83" s="36">
        <v>-0.17816625437997299</v>
      </c>
      <c r="M83" s="36">
        <v>1</v>
      </c>
      <c r="N83" s="36">
        <v>-0.185763771667844</v>
      </c>
      <c r="O83" s="36">
        <v>5.5225555898101701</v>
      </c>
      <c r="P83" s="36">
        <v>0</v>
      </c>
      <c r="Q83" s="36">
        <v>1</v>
      </c>
      <c r="R83" s="36">
        <v>-3.4408006933943497E-2</v>
      </c>
      <c r="S83" s="38">
        <v>0.81756281824732802</v>
      </c>
      <c r="T83" s="36">
        <v>0</v>
      </c>
      <c r="U83" s="39">
        <v>0</v>
      </c>
      <c r="V83" s="36">
        <v>11.473116952282499</v>
      </c>
      <c r="W83" s="36">
        <v>0</v>
      </c>
      <c r="X83" s="36">
        <v>0</v>
      </c>
      <c r="Y83" s="36">
        <v>1</v>
      </c>
      <c r="Z83" s="36">
        <v>-7.8152318121103001E-2</v>
      </c>
      <c r="AA83" s="36">
        <v>0.55416178238362002</v>
      </c>
      <c r="AB83" s="36">
        <v>0</v>
      </c>
      <c r="AC83" s="36">
        <v>1</v>
      </c>
      <c r="AD83" s="36">
        <v>-1.9118278558373399E-2</v>
      </c>
      <c r="AE83" s="36">
        <v>0.19769457433403101</v>
      </c>
      <c r="AF83" s="36">
        <v>0</v>
      </c>
      <c r="AG83" s="36">
        <v>0</v>
      </c>
      <c r="AH83" s="36">
        <v>0.20711601660467299</v>
      </c>
      <c r="AI83" s="38" t="s">
        <v>297</v>
      </c>
      <c r="AJ83" s="36" t="s">
        <v>297</v>
      </c>
      <c r="AK83" s="39">
        <v>0</v>
      </c>
      <c r="AL83" s="36">
        <v>4999.9996031659703</v>
      </c>
      <c r="AM83" s="47" t="s">
        <v>297</v>
      </c>
      <c r="AN83" s="47" t="s">
        <v>297</v>
      </c>
      <c r="AO83" s="36">
        <v>1</v>
      </c>
      <c r="AP83" s="36">
        <v>1.0301789676978601</v>
      </c>
      <c r="AQ83" s="36">
        <v>0.100000073481482</v>
      </c>
      <c r="AR83" s="36" t="s">
        <v>297</v>
      </c>
      <c r="AS83" s="36">
        <v>1</v>
      </c>
      <c r="AT83" s="36">
        <v>-7.9005581365325893E-3</v>
      </c>
      <c r="AU83" s="36">
        <v>8.4527276725718803E-2</v>
      </c>
      <c r="AV83" s="42" t="s">
        <v>297</v>
      </c>
      <c r="AW83" s="36">
        <v>1</v>
      </c>
      <c r="AX83" s="36">
        <v>1.7899341897640201E-2</v>
      </c>
      <c r="AY83" s="38">
        <v>0.96101021806410003</v>
      </c>
      <c r="AZ83" s="42" t="s">
        <v>297</v>
      </c>
      <c r="BA83" s="39">
        <v>0</v>
      </c>
      <c r="BB83" s="36">
        <v>186.34368937192599</v>
      </c>
      <c r="BC83" s="36" t="s">
        <v>297</v>
      </c>
      <c r="BD83" s="36" t="s">
        <v>297</v>
      </c>
      <c r="BE83" s="36">
        <v>1</v>
      </c>
      <c r="BF83" s="36">
        <v>0.20283523356842001</v>
      </c>
      <c r="BG83" s="36">
        <v>0.103618493933155</v>
      </c>
      <c r="BH83" s="36" t="s">
        <v>297</v>
      </c>
      <c r="BI83" s="36">
        <v>1</v>
      </c>
      <c r="BJ83" s="36">
        <v>-4.5411782363012798E-2</v>
      </c>
      <c r="BK83" s="36">
        <v>0.16003922559383299</v>
      </c>
      <c r="BL83" s="36" t="s">
        <v>297</v>
      </c>
      <c r="BM83" s="36">
        <v>1</v>
      </c>
      <c r="BN83" s="36">
        <v>0.29932198531644499</v>
      </c>
      <c r="BO83" s="36">
        <v>-2.33549101239428E-2</v>
      </c>
      <c r="BP83" s="40" t="s">
        <v>297</v>
      </c>
      <c r="BQ83" s="41"/>
      <c r="BR83" s="41"/>
    </row>
    <row r="84" spans="1:70" x14ac:dyDescent="0.15">
      <c r="A84" s="36" t="s">
        <v>300</v>
      </c>
      <c r="B84" s="36" t="s">
        <v>88</v>
      </c>
      <c r="C84" s="36"/>
      <c r="D84" s="42" t="s">
        <v>243</v>
      </c>
      <c r="E84" s="39">
        <v>0</v>
      </c>
      <c r="F84" s="36">
        <v>296.27578432376799</v>
      </c>
      <c r="G84" s="36">
        <v>0</v>
      </c>
      <c r="H84" s="36">
        <v>0</v>
      </c>
      <c r="I84" s="36">
        <v>2</v>
      </c>
      <c r="J84" s="36">
        <v>14.9958807038497</v>
      </c>
      <c r="K84" s="36">
        <v>-7.4705558669512504</v>
      </c>
      <c r="L84" s="36">
        <v>-0.16100000165723999</v>
      </c>
      <c r="M84" s="36">
        <v>1</v>
      </c>
      <c r="N84" s="36">
        <v>-0.79469231733835899</v>
      </c>
      <c r="O84" s="36">
        <v>14.398504535955301</v>
      </c>
      <c r="P84" s="36">
        <v>0</v>
      </c>
      <c r="Q84" s="36">
        <v>1</v>
      </c>
      <c r="R84" s="36">
        <v>-5.2701584232409698E-2</v>
      </c>
      <c r="S84" s="38">
        <v>0.97509501471400095</v>
      </c>
      <c r="T84" s="36">
        <v>0</v>
      </c>
      <c r="U84" s="39">
        <v>0</v>
      </c>
      <c r="V84" s="36">
        <v>1.0045141687126</v>
      </c>
      <c r="W84" s="36">
        <v>0</v>
      </c>
      <c r="X84" s="36">
        <v>0</v>
      </c>
      <c r="Y84" s="36">
        <v>1</v>
      </c>
      <c r="Z84" s="36">
        <v>-4.4473005702333701E-2</v>
      </c>
      <c r="AA84" s="36">
        <v>0.57539211480514196</v>
      </c>
      <c r="AB84" s="36">
        <v>0</v>
      </c>
      <c r="AC84" s="36">
        <v>1</v>
      </c>
      <c r="AD84" s="36">
        <v>-8.5771604291410598E-3</v>
      </c>
      <c r="AE84" s="36">
        <v>0.72896588364794102</v>
      </c>
      <c r="AF84" s="36">
        <v>0</v>
      </c>
      <c r="AG84" s="36">
        <v>0</v>
      </c>
      <c r="AH84" s="36">
        <v>1.16660618536927E-6</v>
      </c>
      <c r="AI84" s="38" t="s">
        <v>297</v>
      </c>
      <c r="AJ84" s="36" t="s">
        <v>297</v>
      </c>
      <c r="AK84" s="39">
        <v>0</v>
      </c>
      <c r="AL84" s="36">
        <v>9868.0085463782107</v>
      </c>
      <c r="AM84" s="47" t="s">
        <v>297</v>
      </c>
      <c r="AN84" s="47" t="s">
        <v>297</v>
      </c>
      <c r="AO84" s="36">
        <v>1</v>
      </c>
      <c r="AP84" s="36">
        <v>1.8464450914224499</v>
      </c>
      <c r="AQ84" s="36">
        <v>0.111490953260329</v>
      </c>
      <c r="AR84" s="36" t="s">
        <v>297</v>
      </c>
      <c r="AS84" s="36">
        <v>1</v>
      </c>
      <c r="AT84" s="36">
        <v>-4.9957546953605199E-3</v>
      </c>
      <c r="AU84" s="36">
        <v>5.1108626887364603E-2</v>
      </c>
      <c r="AV84" s="42" t="s">
        <v>297</v>
      </c>
      <c r="AW84" s="36">
        <v>1</v>
      </c>
      <c r="AX84" s="36">
        <v>2.2020612234400501E-2</v>
      </c>
      <c r="AY84" s="38">
        <v>0.96401023886078197</v>
      </c>
      <c r="AZ84" s="42" t="s">
        <v>297</v>
      </c>
      <c r="BA84" s="39">
        <v>0</v>
      </c>
      <c r="BB84" s="36">
        <v>2999.9994997180002</v>
      </c>
      <c r="BC84" s="36" t="s">
        <v>297</v>
      </c>
      <c r="BD84" s="36" t="s">
        <v>297</v>
      </c>
      <c r="BE84" s="36">
        <v>1</v>
      </c>
      <c r="BF84" s="36">
        <v>0.62695343051223995</v>
      </c>
      <c r="BG84" s="36">
        <v>-0.49999999592633099</v>
      </c>
      <c r="BH84" s="36" t="s">
        <v>297</v>
      </c>
      <c r="BI84" s="36">
        <v>1</v>
      </c>
      <c r="BJ84" s="36">
        <v>-6.3128259034134901E-3</v>
      </c>
      <c r="BK84" s="36">
        <v>7.5682101794400006E-2</v>
      </c>
      <c r="BL84" s="36" t="s">
        <v>297</v>
      </c>
      <c r="BM84" s="36">
        <v>1</v>
      </c>
      <c r="BN84" s="36">
        <v>-5.6429005027323502E-2</v>
      </c>
      <c r="BO84" s="36">
        <v>1.4791849544622799</v>
      </c>
      <c r="BP84" s="40" t="s">
        <v>297</v>
      </c>
      <c r="BQ84" s="41"/>
      <c r="BR84" s="41"/>
    </row>
    <row r="85" spans="1:70" x14ac:dyDescent="0.15">
      <c r="A85" t="str">
        <f>"EW_sand"&amp;"_"&amp;BQ85</f>
        <v>EW_sand_22</v>
      </c>
      <c r="B85" s="42" t="s">
        <v>88</v>
      </c>
      <c r="C85" s="36" t="s">
        <v>286</v>
      </c>
      <c r="D85" s="42" t="s">
        <v>233</v>
      </c>
      <c r="E85" s="36">
        <v>0</v>
      </c>
      <c r="F85">
        <f>146.1-92.11*BR85</f>
        <v>125.83579999999999</v>
      </c>
      <c r="G85" s="36">
        <v>0</v>
      </c>
      <c r="H85" s="36">
        <v>0</v>
      </c>
      <c r="I85" s="36">
        <v>1</v>
      </c>
      <c r="J85">
        <f>0.3375-8.9*BR85</f>
        <v>-1.6205000000000003</v>
      </c>
      <c r="K85" s="36">
        <f>0.3667+25.89*BR85</f>
        <v>6.0625</v>
      </c>
      <c r="L85" s="36">
        <v>0</v>
      </c>
      <c r="M85" s="36">
        <v>1</v>
      </c>
      <c r="N85">
        <f>-0.9178</f>
        <v>-0.91779999999999995</v>
      </c>
      <c r="O85">
        <f>8.73-0.6982*BR85</f>
        <v>8.5763960000000008</v>
      </c>
      <c r="P85" s="36">
        <v>0</v>
      </c>
      <c r="Q85" s="36">
        <v>0</v>
      </c>
      <c r="R85">
        <f>0.917+0.06193*BR85</f>
        <v>0.93062460000000002</v>
      </c>
      <c r="S85" s="36">
        <v>0</v>
      </c>
      <c r="T85" s="36">
        <v>0</v>
      </c>
      <c r="U85" s="36">
        <v>0</v>
      </c>
      <c r="V85" s="36">
        <v>20</v>
      </c>
      <c r="W85" s="36">
        <v>0</v>
      </c>
      <c r="X85" s="36">
        <v>0</v>
      </c>
      <c r="Y85" s="36">
        <v>1</v>
      </c>
      <c r="Z85">
        <f>-0.1989+0.2019*BR85</f>
        <v>-0.15448200000000001</v>
      </c>
      <c r="AA85" s="36">
        <v>0.26050000000000001</v>
      </c>
      <c r="AB85" s="36">
        <v>0</v>
      </c>
      <c r="AC85" s="36">
        <v>0</v>
      </c>
      <c r="AD85" s="36">
        <v>17</v>
      </c>
      <c r="AE85" s="36">
        <v>0</v>
      </c>
      <c r="AF85" s="36">
        <v>0</v>
      </c>
      <c r="AG85" s="36">
        <v>0</v>
      </c>
      <c r="AH85" s="36">
        <v>1E-4</v>
      </c>
      <c r="AI85" s="36">
        <v>0</v>
      </c>
      <c r="AJ85" s="36">
        <v>0</v>
      </c>
      <c r="AK85" s="36">
        <v>1</v>
      </c>
      <c r="AL85">
        <f>0.1695-0.7018*BR85</f>
        <v>1.5104000000000006E-2</v>
      </c>
      <c r="AM85">
        <f>0.515+2.883*BR85</f>
        <v>1.1492599999999999</v>
      </c>
      <c r="AN85" s="36">
        <v>0</v>
      </c>
      <c r="AO85" s="36">
        <v>1</v>
      </c>
      <c r="AP85">
        <f>0.03988-0.1606*BR85</f>
        <v>4.5480000000000034E-3</v>
      </c>
      <c r="AQ85">
        <f>0.09952+0.7996*BR85</f>
        <v>0.27543200000000001</v>
      </c>
      <c r="AR85" s="36">
        <v>0</v>
      </c>
      <c r="AS85" s="36">
        <v>1</v>
      </c>
      <c r="AT85">
        <f>-0.007969-0.4292*BR85</f>
        <v>-0.10239300000000001</v>
      </c>
      <c r="AU85">
        <f>6.505-2.985*BR85</f>
        <v>5.8483000000000001</v>
      </c>
      <c r="AV85" s="36">
        <v>0</v>
      </c>
      <c r="AW85" s="36">
        <v>1</v>
      </c>
      <c r="AX85">
        <f>0.004994-0.07005*BR85</f>
        <v>-1.0417000000000001E-2</v>
      </c>
      <c r="AY85">
        <f>0.09978+0.7974*BR85</f>
        <v>0.27520800000000001</v>
      </c>
      <c r="AZ85" s="36">
        <v>0</v>
      </c>
      <c r="BA85" s="36">
        <v>0</v>
      </c>
      <c r="BB85" s="36">
        <v>44.89</v>
      </c>
      <c r="BC85" s="36">
        <v>0</v>
      </c>
      <c r="BD85" s="36">
        <v>0</v>
      </c>
      <c r="BE85" s="36">
        <v>1</v>
      </c>
      <c r="BF85">
        <f>0.01998-0.09041*BR85</f>
        <v>8.980000000000099E-5</v>
      </c>
      <c r="BG85" s="36">
        <f>0.09981+0.371*BR85</f>
        <v>0.18142999999999998</v>
      </c>
      <c r="BH85" s="36">
        <v>0</v>
      </c>
      <c r="BI85" s="36">
        <v>0</v>
      </c>
      <c r="BJ85" s="36">
        <v>0.35149999999999998</v>
      </c>
      <c r="BK85" s="36">
        <v>0</v>
      </c>
      <c r="BL85" s="36">
        <v>0</v>
      </c>
      <c r="BM85" s="36">
        <v>0</v>
      </c>
      <c r="BN85">
        <f>0.3+0.4986*BR85</f>
        <v>0.409692</v>
      </c>
      <c r="BO85" s="36">
        <v>0</v>
      </c>
      <c r="BP85" s="40">
        <v>0</v>
      </c>
      <c r="BQ85">
        <v>22</v>
      </c>
      <c r="BR85">
        <f>BQ85/100</f>
        <v>0.22</v>
      </c>
    </row>
    <row r="86" spans="1:70" x14ac:dyDescent="0.15">
      <c r="A86" t="str">
        <f t="shared" ref="A86:A110" si="21">"EW_sand"&amp;"_"&amp;BQ86</f>
        <v>EW_sand_32</v>
      </c>
      <c r="B86" s="42" t="s">
        <v>88</v>
      </c>
      <c r="C86" s="36" t="s">
        <v>286</v>
      </c>
      <c r="D86" s="42" t="s">
        <v>233</v>
      </c>
      <c r="E86" s="36">
        <v>0</v>
      </c>
      <c r="F86">
        <f t="shared" ref="F86:F91" si="22">146.1-92.11*BR86</f>
        <v>116.62479999999999</v>
      </c>
      <c r="G86" s="36">
        <v>0</v>
      </c>
      <c r="H86" s="36">
        <v>0</v>
      </c>
      <c r="I86" s="36">
        <v>1</v>
      </c>
      <c r="J86">
        <f t="shared" ref="J86:J91" si="23">0.3375-8.9*BR86</f>
        <v>-2.5105000000000004</v>
      </c>
      <c r="K86" s="36">
        <f t="shared" ref="K86:K91" si="24">0.3667+25.89*BR86</f>
        <v>8.6515000000000004</v>
      </c>
      <c r="L86" s="36">
        <v>0</v>
      </c>
      <c r="M86" s="36">
        <v>1</v>
      </c>
      <c r="N86">
        <f t="shared" ref="N86:N113" si="25">-0.9178</f>
        <v>-0.91779999999999995</v>
      </c>
      <c r="O86">
        <f t="shared" ref="O86:O91" si="26">8.73-0.6982*BR86</f>
        <v>8.5065760000000008</v>
      </c>
      <c r="P86" s="36">
        <v>0</v>
      </c>
      <c r="Q86" s="36">
        <v>0</v>
      </c>
      <c r="R86">
        <f t="shared" ref="R86:R91" si="27">0.917+0.06193*BR86</f>
        <v>0.93681760000000003</v>
      </c>
      <c r="S86" s="36">
        <v>0</v>
      </c>
      <c r="T86" s="36">
        <v>0</v>
      </c>
      <c r="U86" s="36">
        <v>0</v>
      </c>
      <c r="V86" s="36">
        <v>20</v>
      </c>
      <c r="W86" s="36">
        <v>0</v>
      </c>
      <c r="X86" s="36">
        <v>0</v>
      </c>
      <c r="Y86" s="36">
        <v>1</v>
      </c>
      <c r="Z86">
        <f t="shared" ref="Z86:Z91" si="28">-0.1989+0.2019*BR86</f>
        <v>-0.13429199999999999</v>
      </c>
      <c r="AA86" s="36">
        <v>0.26050000000000001</v>
      </c>
      <c r="AB86" s="36">
        <v>0</v>
      </c>
      <c r="AC86" s="36">
        <v>0</v>
      </c>
      <c r="AD86" s="36">
        <v>17</v>
      </c>
      <c r="AE86" s="36">
        <v>0</v>
      </c>
      <c r="AF86" s="36">
        <v>0</v>
      </c>
      <c r="AG86" s="36">
        <v>0</v>
      </c>
      <c r="AH86" s="36">
        <v>1E-4</v>
      </c>
      <c r="AI86" s="36">
        <v>0</v>
      </c>
      <c r="AJ86" s="36">
        <v>0</v>
      </c>
      <c r="AK86" s="36">
        <v>1</v>
      </c>
      <c r="AL86">
        <f t="shared" ref="AL86:AL91" si="29">0.1695-0.7018*BR86</f>
        <v>-5.5075999999999986E-2</v>
      </c>
      <c r="AM86">
        <f t="shared" ref="AM86:AM91" si="30">0.515+2.883*BR86</f>
        <v>1.4375599999999999</v>
      </c>
      <c r="AN86" s="36">
        <v>0</v>
      </c>
      <c r="AO86" s="36">
        <v>1</v>
      </c>
      <c r="AP86">
        <f t="shared" ref="AP86:AP91" si="31">0.03988-0.1606*BR86</f>
        <v>-1.1512000000000001E-2</v>
      </c>
      <c r="AQ86">
        <f t="shared" ref="AQ86:AQ91" si="32">0.09952+0.7996*BR86</f>
        <v>0.35539199999999999</v>
      </c>
      <c r="AR86" s="36">
        <v>0</v>
      </c>
      <c r="AS86" s="36">
        <v>1</v>
      </c>
      <c r="AT86">
        <f t="shared" ref="AT86:AT91" si="33">-0.007969-0.4292*BR86</f>
        <v>-0.14531300000000003</v>
      </c>
      <c r="AU86">
        <f t="shared" ref="AU86:AU91" si="34">6.505-2.985*BR86</f>
        <v>5.5498000000000003</v>
      </c>
      <c r="AV86" s="36">
        <v>0</v>
      </c>
      <c r="AW86" s="36">
        <v>1</v>
      </c>
      <c r="AX86">
        <f t="shared" ref="AX86:AX91" si="35">0.004994-0.07005*BR86</f>
        <v>-1.7422E-2</v>
      </c>
      <c r="AY86">
        <f t="shared" ref="AY86:AY91" si="36">0.09978+0.7974*BR86</f>
        <v>0.35494799999999999</v>
      </c>
      <c r="AZ86" s="36">
        <v>0</v>
      </c>
      <c r="BA86" s="36">
        <v>0</v>
      </c>
      <c r="BB86" s="36">
        <v>44.89</v>
      </c>
      <c r="BC86" s="36">
        <v>0</v>
      </c>
      <c r="BD86" s="36">
        <v>0</v>
      </c>
      <c r="BE86" s="36">
        <v>1</v>
      </c>
      <c r="BF86">
        <f t="shared" ref="BF86:BF91" si="37">0.01998-0.09041*BR86</f>
        <v>-8.9511999999999994E-3</v>
      </c>
      <c r="BG86" s="36">
        <f t="shared" ref="BG86:BG91" si="38">0.09981+0.371*BR86</f>
        <v>0.21853</v>
      </c>
      <c r="BH86" s="36">
        <v>0</v>
      </c>
      <c r="BI86" s="36">
        <v>0</v>
      </c>
      <c r="BJ86" s="36">
        <v>0.35149999999999998</v>
      </c>
      <c r="BK86" s="36">
        <v>0</v>
      </c>
      <c r="BL86" s="36">
        <v>0</v>
      </c>
      <c r="BM86" s="36">
        <v>0</v>
      </c>
      <c r="BN86">
        <f t="shared" ref="BN86:BN91" si="39">0.3+0.4986*BR86</f>
        <v>0.45955199999999996</v>
      </c>
      <c r="BO86" s="36">
        <v>0</v>
      </c>
      <c r="BP86" s="40">
        <v>0</v>
      </c>
      <c r="BQ86">
        <v>32</v>
      </c>
      <c r="BR86">
        <f t="shared" ref="BR86:BR110" si="40">BQ86/100</f>
        <v>0.32</v>
      </c>
    </row>
    <row r="87" spans="1:70" x14ac:dyDescent="0.15">
      <c r="A87" t="str">
        <f t="shared" si="21"/>
        <v>EW_sand_42</v>
      </c>
      <c r="B87" s="42" t="s">
        <v>88</v>
      </c>
      <c r="C87" s="36" t="s">
        <v>286</v>
      </c>
      <c r="D87" s="42" t="s">
        <v>233</v>
      </c>
      <c r="E87" s="36">
        <v>0</v>
      </c>
      <c r="F87">
        <f t="shared" si="22"/>
        <v>107.41379999999999</v>
      </c>
      <c r="G87" s="36">
        <v>0</v>
      </c>
      <c r="H87" s="36">
        <v>0</v>
      </c>
      <c r="I87" s="36">
        <v>1</v>
      </c>
      <c r="J87">
        <f t="shared" si="23"/>
        <v>-3.4005000000000001</v>
      </c>
      <c r="K87" s="36">
        <f t="shared" si="24"/>
        <v>11.240499999999999</v>
      </c>
      <c r="L87" s="36">
        <v>0</v>
      </c>
      <c r="M87" s="36">
        <v>1</v>
      </c>
      <c r="N87">
        <f t="shared" si="25"/>
        <v>-0.91779999999999995</v>
      </c>
      <c r="O87">
        <f t="shared" si="26"/>
        <v>8.4367560000000008</v>
      </c>
      <c r="P87" s="36">
        <v>0</v>
      </c>
      <c r="Q87" s="36">
        <v>0</v>
      </c>
      <c r="R87">
        <f t="shared" si="27"/>
        <v>0.94301060000000003</v>
      </c>
      <c r="S87" s="36">
        <v>0</v>
      </c>
      <c r="T87" s="36">
        <v>0</v>
      </c>
      <c r="U87" s="36">
        <v>0</v>
      </c>
      <c r="V87" s="36">
        <v>20</v>
      </c>
      <c r="W87" s="36">
        <v>0</v>
      </c>
      <c r="X87" s="36">
        <v>0</v>
      </c>
      <c r="Y87" s="36">
        <v>1</v>
      </c>
      <c r="Z87">
        <f t="shared" si="28"/>
        <v>-0.114102</v>
      </c>
      <c r="AA87" s="36">
        <v>0.26050000000000001</v>
      </c>
      <c r="AB87" s="36">
        <v>0</v>
      </c>
      <c r="AC87" s="36">
        <v>0</v>
      </c>
      <c r="AD87" s="36">
        <v>17</v>
      </c>
      <c r="AE87" s="36">
        <v>0</v>
      </c>
      <c r="AF87" s="36">
        <v>0</v>
      </c>
      <c r="AG87" s="36">
        <v>0</v>
      </c>
      <c r="AH87" s="36">
        <v>1E-4</v>
      </c>
      <c r="AI87" s="36">
        <v>0</v>
      </c>
      <c r="AJ87" s="36">
        <v>0</v>
      </c>
      <c r="AK87" s="36">
        <v>1</v>
      </c>
      <c r="AL87">
        <f t="shared" si="29"/>
        <v>-0.12525599999999995</v>
      </c>
      <c r="AM87">
        <f t="shared" si="30"/>
        <v>1.7258599999999999</v>
      </c>
      <c r="AN87" s="36">
        <v>0</v>
      </c>
      <c r="AO87" s="36">
        <v>1</v>
      </c>
      <c r="AP87">
        <f t="shared" si="31"/>
        <v>-2.7571999999999999E-2</v>
      </c>
      <c r="AQ87">
        <f t="shared" si="32"/>
        <v>0.43535199999999996</v>
      </c>
      <c r="AR87" s="36">
        <v>0</v>
      </c>
      <c r="AS87" s="36">
        <v>1</v>
      </c>
      <c r="AT87">
        <f t="shared" si="33"/>
        <v>-0.18823300000000001</v>
      </c>
      <c r="AU87">
        <f t="shared" si="34"/>
        <v>5.2513000000000005</v>
      </c>
      <c r="AV87" s="36">
        <v>0</v>
      </c>
      <c r="AW87" s="36">
        <v>1</v>
      </c>
      <c r="AX87">
        <f t="shared" si="35"/>
        <v>-2.4426999999999997E-2</v>
      </c>
      <c r="AY87">
        <f t="shared" si="36"/>
        <v>0.43468799999999996</v>
      </c>
      <c r="AZ87" s="36">
        <v>0</v>
      </c>
      <c r="BA87" s="36">
        <v>0</v>
      </c>
      <c r="BB87" s="36">
        <v>44.89</v>
      </c>
      <c r="BC87" s="36">
        <v>0</v>
      </c>
      <c r="BD87" s="36">
        <v>0</v>
      </c>
      <c r="BE87" s="36">
        <v>1</v>
      </c>
      <c r="BF87">
        <f t="shared" si="37"/>
        <v>-1.7992199999999996E-2</v>
      </c>
      <c r="BG87" s="36">
        <f t="shared" si="38"/>
        <v>0.25562999999999997</v>
      </c>
      <c r="BH87" s="36">
        <v>0</v>
      </c>
      <c r="BI87" s="36">
        <v>0</v>
      </c>
      <c r="BJ87" s="36">
        <v>0.35149999999999998</v>
      </c>
      <c r="BK87" s="36">
        <v>0</v>
      </c>
      <c r="BL87" s="36">
        <v>0</v>
      </c>
      <c r="BM87" s="36">
        <v>0</v>
      </c>
      <c r="BN87">
        <f t="shared" si="39"/>
        <v>0.50941199999999998</v>
      </c>
      <c r="BO87" s="36">
        <v>0</v>
      </c>
      <c r="BP87" s="40">
        <v>0</v>
      </c>
      <c r="BQ87">
        <v>42</v>
      </c>
      <c r="BR87">
        <f t="shared" si="40"/>
        <v>0.42</v>
      </c>
    </row>
    <row r="88" spans="1:70" x14ac:dyDescent="0.15">
      <c r="A88" t="str">
        <f t="shared" si="21"/>
        <v>EW_sand_50</v>
      </c>
      <c r="B88" s="42" t="s">
        <v>88</v>
      </c>
      <c r="C88" s="36" t="s">
        <v>286</v>
      </c>
      <c r="D88" s="42" t="s">
        <v>233</v>
      </c>
      <c r="E88" s="36">
        <v>0</v>
      </c>
      <c r="F88">
        <f t="shared" si="22"/>
        <v>100.04499999999999</v>
      </c>
      <c r="G88" s="36">
        <v>0</v>
      </c>
      <c r="H88" s="36">
        <v>0</v>
      </c>
      <c r="I88" s="36">
        <v>1</v>
      </c>
      <c r="J88">
        <f t="shared" si="23"/>
        <v>-4.1124999999999998</v>
      </c>
      <c r="K88" s="36">
        <f t="shared" si="24"/>
        <v>13.3117</v>
      </c>
      <c r="L88" s="36">
        <v>0</v>
      </c>
      <c r="M88" s="36">
        <v>1</v>
      </c>
      <c r="N88">
        <f t="shared" si="25"/>
        <v>-0.91779999999999995</v>
      </c>
      <c r="O88">
        <f t="shared" si="26"/>
        <v>8.3809000000000005</v>
      </c>
      <c r="P88" s="36">
        <v>0</v>
      </c>
      <c r="Q88" s="36">
        <v>0</v>
      </c>
      <c r="R88">
        <f t="shared" si="27"/>
        <v>0.94796500000000006</v>
      </c>
      <c r="S88" s="36">
        <v>0</v>
      </c>
      <c r="T88" s="36">
        <v>0</v>
      </c>
      <c r="U88" s="36">
        <v>0</v>
      </c>
      <c r="V88" s="36">
        <v>20</v>
      </c>
      <c r="W88" s="36">
        <v>0</v>
      </c>
      <c r="X88" s="36">
        <v>0</v>
      </c>
      <c r="Y88" s="36">
        <v>1</v>
      </c>
      <c r="Z88">
        <f t="shared" si="28"/>
        <v>-9.7949999999999995E-2</v>
      </c>
      <c r="AA88" s="36">
        <v>0.26050000000000001</v>
      </c>
      <c r="AB88" s="36">
        <v>0</v>
      </c>
      <c r="AC88" s="36">
        <v>0</v>
      </c>
      <c r="AD88" s="36">
        <v>17</v>
      </c>
      <c r="AE88" s="36">
        <v>0</v>
      </c>
      <c r="AF88" s="36">
        <v>0</v>
      </c>
      <c r="AG88" s="36">
        <v>0</v>
      </c>
      <c r="AH88" s="36">
        <v>1E-4</v>
      </c>
      <c r="AI88" s="36">
        <v>0</v>
      </c>
      <c r="AJ88" s="36">
        <v>0</v>
      </c>
      <c r="AK88" s="36">
        <v>1</v>
      </c>
      <c r="AL88">
        <f t="shared" si="29"/>
        <v>-0.18139999999999998</v>
      </c>
      <c r="AM88">
        <f t="shared" si="30"/>
        <v>1.9565000000000001</v>
      </c>
      <c r="AN88" s="36">
        <v>0</v>
      </c>
      <c r="AO88" s="36">
        <v>1</v>
      </c>
      <c r="AP88">
        <f t="shared" si="31"/>
        <v>-4.0419999999999998E-2</v>
      </c>
      <c r="AQ88">
        <f t="shared" si="32"/>
        <v>0.49931999999999999</v>
      </c>
      <c r="AR88" s="36">
        <v>0</v>
      </c>
      <c r="AS88" s="36">
        <v>1</v>
      </c>
      <c r="AT88">
        <f t="shared" si="33"/>
        <v>-0.22256900000000002</v>
      </c>
      <c r="AU88">
        <f t="shared" si="34"/>
        <v>5.0125000000000002</v>
      </c>
      <c r="AV88" s="36">
        <v>0</v>
      </c>
      <c r="AW88" s="36">
        <v>1</v>
      </c>
      <c r="AX88">
        <f t="shared" si="35"/>
        <v>-3.0031000000000002E-2</v>
      </c>
      <c r="AY88">
        <f t="shared" si="36"/>
        <v>0.49847999999999998</v>
      </c>
      <c r="AZ88" s="36">
        <v>0</v>
      </c>
      <c r="BA88" s="36">
        <v>0</v>
      </c>
      <c r="BB88" s="36">
        <v>44.89</v>
      </c>
      <c r="BC88" s="36">
        <v>0</v>
      </c>
      <c r="BD88" s="36">
        <v>0</v>
      </c>
      <c r="BE88" s="36">
        <v>1</v>
      </c>
      <c r="BF88">
        <f t="shared" si="37"/>
        <v>-2.5225000000000001E-2</v>
      </c>
      <c r="BG88" s="36">
        <f t="shared" si="38"/>
        <v>0.28531000000000001</v>
      </c>
      <c r="BH88" s="36">
        <v>0</v>
      </c>
      <c r="BI88" s="36">
        <v>0</v>
      </c>
      <c r="BJ88" s="36">
        <v>0.35149999999999998</v>
      </c>
      <c r="BK88" s="36">
        <v>0</v>
      </c>
      <c r="BL88" s="36">
        <v>0</v>
      </c>
      <c r="BM88" s="36">
        <v>0</v>
      </c>
      <c r="BN88">
        <f t="shared" si="39"/>
        <v>0.54930000000000001</v>
      </c>
      <c r="BO88" s="36">
        <v>0</v>
      </c>
      <c r="BP88" s="40">
        <v>0</v>
      </c>
      <c r="BQ88">
        <v>50</v>
      </c>
      <c r="BR88">
        <f t="shared" si="40"/>
        <v>0.5</v>
      </c>
    </row>
    <row r="89" spans="1:70" x14ac:dyDescent="0.15">
      <c r="A89" t="str">
        <f t="shared" si="21"/>
        <v>EW_sand_51</v>
      </c>
      <c r="B89" s="42" t="s">
        <v>88</v>
      </c>
      <c r="C89" s="36" t="s">
        <v>286</v>
      </c>
      <c r="D89" s="42" t="s">
        <v>233</v>
      </c>
      <c r="E89" s="36">
        <v>0</v>
      </c>
      <c r="F89">
        <f t="shared" si="22"/>
        <v>99.123899999999992</v>
      </c>
      <c r="G89" s="36">
        <v>0</v>
      </c>
      <c r="H89" s="36">
        <v>0</v>
      </c>
      <c r="I89" s="36">
        <v>1</v>
      </c>
      <c r="J89">
        <f t="shared" si="23"/>
        <v>-4.2015000000000002</v>
      </c>
      <c r="K89" s="36">
        <f t="shared" si="24"/>
        <v>13.570600000000001</v>
      </c>
      <c r="L89" s="36">
        <v>0</v>
      </c>
      <c r="M89" s="36">
        <v>1</v>
      </c>
      <c r="N89">
        <f t="shared" si="25"/>
        <v>-0.91779999999999995</v>
      </c>
      <c r="O89">
        <f t="shared" si="26"/>
        <v>8.3739179999999998</v>
      </c>
      <c r="P89" s="36">
        <v>0</v>
      </c>
      <c r="Q89" s="36">
        <v>0</v>
      </c>
      <c r="R89">
        <f t="shared" si="27"/>
        <v>0.94858430000000005</v>
      </c>
      <c r="S89" s="36">
        <v>0</v>
      </c>
      <c r="T89" s="36">
        <v>0</v>
      </c>
      <c r="U89" s="36">
        <v>0</v>
      </c>
      <c r="V89" s="36">
        <v>20</v>
      </c>
      <c r="W89" s="36">
        <v>0</v>
      </c>
      <c r="X89" s="36">
        <v>0</v>
      </c>
      <c r="Y89" s="36">
        <v>1</v>
      </c>
      <c r="Z89">
        <f t="shared" si="28"/>
        <v>-9.5930999999999989E-2</v>
      </c>
      <c r="AA89" s="36">
        <v>0.26050000000000001</v>
      </c>
      <c r="AB89" s="36">
        <v>0</v>
      </c>
      <c r="AC89" s="36">
        <v>0</v>
      </c>
      <c r="AD89" s="36">
        <v>17</v>
      </c>
      <c r="AE89" s="36">
        <v>0</v>
      </c>
      <c r="AF89" s="36">
        <v>0</v>
      </c>
      <c r="AG89" s="36">
        <v>0</v>
      </c>
      <c r="AH89" s="36">
        <v>1E-4</v>
      </c>
      <c r="AI89" s="36">
        <v>0</v>
      </c>
      <c r="AJ89" s="36">
        <v>0</v>
      </c>
      <c r="AK89" s="36">
        <v>1</v>
      </c>
      <c r="AL89">
        <f t="shared" si="29"/>
        <v>-0.188418</v>
      </c>
      <c r="AM89">
        <f t="shared" si="30"/>
        <v>1.9853300000000003</v>
      </c>
      <c r="AN89" s="36">
        <v>0</v>
      </c>
      <c r="AO89" s="36">
        <v>1</v>
      </c>
      <c r="AP89">
        <f t="shared" si="31"/>
        <v>-4.2025999999999994E-2</v>
      </c>
      <c r="AQ89">
        <f t="shared" si="32"/>
        <v>0.50731599999999999</v>
      </c>
      <c r="AR89" s="36">
        <v>0</v>
      </c>
      <c r="AS89" s="36">
        <v>1</v>
      </c>
      <c r="AT89">
        <f t="shared" si="33"/>
        <v>-0.22686100000000001</v>
      </c>
      <c r="AU89">
        <f t="shared" si="34"/>
        <v>4.9826499999999996</v>
      </c>
      <c r="AV89" s="36">
        <v>0</v>
      </c>
      <c r="AW89" s="36">
        <v>1</v>
      </c>
      <c r="AX89">
        <f t="shared" si="35"/>
        <v>-3.0731500000000002E-2</v>
      </c>
      <c r="AY89">
        <f t="shared" si="36"/>
        <v>0.50645399999999996</v>
      </c>
      <c r="AZ89" s="36">
        <v>0</v>
      </c>
      <c r="BA89" s="36">
        <v>0</v>
      </c>
      <c r="BB89" s="36">
        <v>44.89</v>
      </c>
      <c r="BC89" s="36">
        <v>0</v>
      </c>
      <c r="BD89" s="36">
        <v>0</v>
      </c>
      <c r="BE89" s="36">
        <v>1</v>
      </c>
      <c r="BF89">
        <f t="shared" si="37"/>
        <v>-2.6129099999999999E-2</v>
      </c>
      <c r="BG89" s="36">
        <f t="shared" si="38"/>
        <v>0.28902</v>
      </c>
      <c r="BH89" s="36">
        <v>0</v>
      </c>
      <c r="BI89" s="36">
        <v>0</v>
      </c>
      <c r="BJ89" s="36">
        <v>0.35149999999999998</v>
      </c>
      <c r="BK89" s="36">
        <v>0</v>
      </c>
      <c r="BL89" s="36">
        <v>0</v>
      </c>
      <c r="BM89" s="36">
        <v>0</v>
      </c>
      <c r="BN89">
        <f t="shared" si="39"/>
        <v>0.55428600000000006</v>
      </c>
      <c r="BO89" s="36">
        <v>0</v>
      </c>
      <c r="BP89" s="40">
        <v>0</v>
      </c>
      <c r="BQ89">
        <v>51</v>
      </c>
      <c r="BR89">
        <f t="shared" si="40"/>
        <v>0.51</v>
      </c>
    </row>
    <row r="90" spans="1:70" x14ac:dyDescent="0.15">
      <c r="A90" t="str">
        <f t="shared" si="21"/>
        <v>EW_sand_57</v>
      </c>
      <c r="B90" s="42" t="s">
        <v>88</v>
      </c>
      <c r="C90" s="36" t="s">
        <v>286</v>
      </c>
      <c r="D90" s="42" t="s">
        <v>233</v>
      </c>
      <c r="E90" s="36">
        <v>0</v>
      </c>
      <c r="F90">
        <f t="shared" si="22"/>
        <v>93.59729999999999</v>
      </c>
      <c r="G90" s="36">
        <v>0</v>
      </c>
      <c r="H90" s="36">
        <v>0</v>
      </c>
      <c r="I90" s="36">
        <v>1</v>
      </c>
      <c r="J90">
        <f t="shared" si="23"/>
        <v>-4.7354999999999992</v>
      </c>
      <c r="K90" s="36">
        <f t="shared" si="24"/>
        <v>15.123999999999999</v>
      </c>
      <c r="L90" s="36">
        <v>0</v>
      </c>
      <c r="M90" s="36">
        <v>1</v>
      </c>
      <c r="N90">
        <f t="shared" si="25"/>
        <v>-0.91779999999999995</v>
      </c>
      <c r="O90">
        <f t="shared" si="26"/>
        <v>8.3320260000000008</v>
      </c>
      <c r="P90" s="36">
        <v>0</v>
      </c>
      <c r="Q90" s="36">
        <v>0</v>
      </c>
      <c r="R90">
        <f t="shared" si="27"/>
        <v>0.95230009999999998</v>
      </c>
      <c r="S90" s="36">
        <v>0</v>
      </c>
      <c r="T90" s="36">
        <v>0</v>
      </c>
      <c r="U90" s="36">
        <v>0</v>
      </c>
      <c r="V90" s="36">
        <v>20</v>
      </c>
      <c r="W90" s="36">
        <v>0</v>
      </c>
      <c r="X90" s="36">
        <v>0</v>
      </c>
      <c r="Y90" s="36">
        <v>1</v>
      </c>
      <c r="Z90">
        <f t="shared" si="28"/>
        <v>-8.3817000000000003E-2</v>
      </c>
      <c r="AA90" s="36">
        <v>0.26050000000000001</v>
      </c>
      <c r="AB90" s="36">
        <v>0</v>
      </c>
      <c r="AC90" s="36">
        <v>0</v>
      </c>
      <c r="AD90" s="36">
        <v>17</v>
      </c>
      <c r="AE90" s="36">
        <v>0</v>
      </c>
      <c r="AF90" s="36">
        <v>0</v>
      </c>
      <c r="AG90" s="36">
        <v>0</v>
      </c>
      <c r="AH90" s="36">
        <v>1E-4</v>
      </c>
      <c r="AI90" s="36">
        <v>0</v>
      </c>
      <c r="AJ90" s="36">
        <v>0</v>
      </c>
      <c r="AK90" s="36">
        <v>1</v>
      </c>
      <c r="AL90">
        <f t="shared" si="29"/>
        <v>-0.23052599999999993</v>
      </c>
      <c r="AM90">
        <f t="shared" si="30"/>
        <v>2.1583099999999997</v>
      </c>
      <c r="AN90" s="36">
        <v>0</v>
      </c>
      <c r="AO90" s="36">
        <v>1</v>
      </c>
      <c r="AP90">
        <f t="shared" si="31"/>
        <v>-5.1661999999999986E-2</v>
      </c>
      <c r="AQ90">
        <f t="shared" si="32"/>
        <v>0.5552919999999999</v>
      </c>
      <c r="AR90" s="36">
        <v>0</v>
      </c>
      <c r="AS90" s="36">
        <v>1</v>
      </c>
      <c r="AT90">
        <f t="shared" si="33"/>
        <v>-0.25261299999999998</v>
      </c>
      <c r="AU90">
        <f t="shared" si="34"/>
        <v>4.8035500000000004</v>
      </c>
      <c r="AV90" s="36">
        <v>0</v>
      </c>
      <c r="AW90" s="36">
        <v>1</v>
      </c>
      <c r="AX90">
        <f t="shared" si="35"/>
        <v>-3.49345E-2</v>
      </c>
      <c r="AY90">
        <f t="shared" si="36"/>
        <v>0.55429799999999996</v>
      </c>
      <c r="AZ90" s="36">
        <v>0</v>
      </c>
      <c r="BA90" s="36">
        <v>0</v>
      </c>
      <c r="BB90" s="36">
        <v>44.89</v>
      </c>
      <c r="BC90" s="36">
        <v>0</v>
      </c>
      <c r="BD90" s="36">
        <v>0</v>
      </c>
      <c r="BE90" s="36">
        <v>1</v>
      </c>
      <c r="BF90">
        <f t="shared" si="37"/>
        <v>-3.155369999999999E-2</v>
      </c>
      <c r="BG90" s="36">
        <f t="shared" si="38"/>
        <v>0.31128</v>
      </c>
      <c r="BH90" s="36">
        <v>0</v>
      </c>
      <c r="BI90" s="36">
        <v>0</v>
      </c>
      <c r="BJ90" s="36">
        <v>0.35149999999999998</v>
      </c>
      <c r="BK90" s="36">
        <v>0</v>
      </c>
      <c r="BL90" s="36">
        <v>0</v>
      </c>
      <c r="BM90" s="36">
        <v>0</v>
      </c>
      <c r="BN90">
        <f t="shared" si="39"/>
        <v>0.58420199999999989</v>
      </c>
      <c r="BO90" s="36">
        <v>0</v>
      </c>
      <c r="BP90" s="40">
        <v>0</v>
      </c>
      <c r="BQ90">
        <v>57</v>
      </c>
      <c r="BR90">
        <f t="shared" si="40"/>
        <v>0.56999999999999995</v>
      </c>
    </row>
    <row r="91" spans="1:70" x14ac:dyDescent="0.15">
      <c r="A91" t="str">
        <f t="shared" si="21"/>
        <v>EW_sand_59</v>
      </c>
      <c r="B91" s="42" t="s">
        <v>88</v>
      </c>
      <c r="C91" s="36" t="s">
        <v>286</v>
      </c>
      <c r="D91" s="42" t="s">
        <v>233</v>
      </c>
      <c r="E91" s="36">
        <v>0</v>
      </c>
      <c r="F91">
        <f t="shared" si="22"/>
        <v>91.755099999999999</v>
      </c>
      <c r="G91" s="36">
        <v>0</v>
      </c>
      <c r="H91" s="36">
        <v>0</v>
      </c>
      <c r="I91" s="36">
        <v>1</v>
      </c>
      <c r="J91">
        <f t="shared" si="23"/>
        <v>-4.9135</v>
      </c>
      <c r="K91" s="36">
        <f t="shared" si="24"/>
        <v>15.6418</v>
      </c>
      <c r="L91" s="36">
        <v>0</v>
      </c>
      <c r="M91" s="36">
        <v>1</v>
      </c>
      <c r="N91">
        <f t="shared" si="25"/>
        <v>-0.91779999999999995</v>
      </c>
      <c r="O91">
        <f t="shared" si="26"/>
        <v>8.3180620000000012</v>
      </c>
      <c r="P91" s="36">
        <v>0</v>
      </c>
      <c r="Q91" s="36">
        <v>0</v>
      </c>
      <c r="R91">
        <f t="shared" si="27"/>
        <v>0.95353870000000007</v>
      </c>
      <c r="S91" s="36">
        <v>0</v>
      </c>
      <c r="T91" s="36">
        <v>0</v>
      </c>
      <c r="U91" s="36">
        <v>0</v>
      </c>
      <c r="V91" s="36">
        <v>20</v>
      </c>
      <c r="W91" s="36">
        <v>0</v>
      </c>
      <c r="X91" s="36">
        <v>0</v>
      </c>
      <c r="Y91" s="36">
        <v>1</v>
      </c>
      <c r="Z91">
        <f t="shared" si="28"/>
        <v>-7.9779000000000003E-2</v>
      </c>
      <c r="AA91" s="36">
        <v>0.26050000000000001</v>
      </c>
      <c r="AB91" s="36">
        <v>0</v>
      </c>
      <c r="AC91" s="36">
        <v>0</v>
      </c>
      <c r="AD91" s="36">
        <v>17</v>
      </c>
      <c r="AE91" s="36">
        <v>0</v>
      </c>
      <c r="AF91" s="36">
        <v>0</v>
      </c>
      <c r="AG91" s="36">
        <v>0</v>
      </c>
      <c r="AH91" s="36">
        <v>1E-4</v>
      </c>
      <c r="AI91" s="36">
        <v>0</v>
      </c>
      <c r="AJ91" s="36">
        <v>0</v>
      </c>
      <c r="AK91" s="36">
        <v>1</v>
      </c>
      <c r="AL91">
        <f t="shared" si="29"/>
        <v>-0.24456199999999997</v>
      </c>
      <c r="AM91">
        <f t="shared" si="30"/>
        <v>2.21597</v>
      </c>
      <c r="AN91" s="36">
        <v>0</v>
      </c>
      <c r="AO91" s="36">
        <v>1</v>
      </c>
      <c r="AP91">
        <f t="shared" si="31"/>
        <v>-5.4873999999999992E-2</v>
      </c>
      <c r="AQ91">
        <f t="shared" si="32"/>
        <v>0.5712839999999999</v>
      </c>
      <c r="AR91" s="36">
        <v>0</v>
      </c>
      <c r="AS91" s="36">
        <v>1</v>
      </c>
      <c r="AT91">
        <f t="shared" si="33"/>
        <v>-0.26119700000000001</v>
      </c>
      <c r="AU91">
        <f t="shared" si="34"/>
        <v>4.7438500000000001</v>
      </c>
      <c r="AV91" s="36">
        <v>0</v>
      </c>
      <c r="AW91" s="36">
        <v>1</v>
      </c>
      <c r="AX91">
        <f t="shared" si="35"/>
        <v>-3.63355E-2</v>
      </c>
      <c r="AY91">
        <f t="shared" si="36"/>
        <v>0.57024600000000003</v>
      </c>
      <c r="AZ91" s="36">
        <v>0</v>
      </c>
      <c r="BA91" s="36">
        <v>0</v>
      </c>
      <c r="BB91" s="36">
        <v>44.89</v>
      </c>
      <c r="BC91" s="36">
        <v>0</v>
      </c>
      <c r="BD91" s="36">
        <v>0</v>
      </c>
      <c r="BE91" s="36">
        <v>1</v>
      </c>
      <c r="BF91">
        <f t="shared" si="37"/>
        <v>-3.33619E-2</v>
      </c>
      <c r="BG91" s="36">
        <f t="shared" si="38"/>
        <v>0.31869999999999998</v>
      </c>
      <c r="BH91" s="36">
        <v>0</v>
      </c>
      <c r="BI91" s="36">
        <v>0</v>
      </c>
      <c r="BJ91" s="36">
        <v>0.35149999999999998</v>
      </c>
      <c r="BK91" s="36">
        <v>0</v>
      </c>
      <c r="BL91" s="36">
        <v>0</v>
      </c>
      <c r="BM91" s="36">
        <v>0</v>
      </c>
      <c r="BN91">
        <f t="shared" si="39"/>
        <v>0.59417399999999998</v>
      </c>
      <c r="BO91" s="36">
        <v>0</v>
      </c>
      <c r="BP91" s="40">
        <v>0</v>
      </c>
      <c r="BQ91">
        <v>59</v>
      </c>
      <c r="BR91">
        <f t="shared" si="40"/>
        <v>0.59</v>
      </c>
    </row>
    <row r="92" spans="1:70" x14ac:dyDescent="0.15">
      <c r="A92" t="str">
        <f t="shared" si="21"/>
        <v>EW_sand_60</v>
      </c>
      <c r="B92" s="42" t="s">
        <v>88</v>
      </c>
      <c r="C92" s="36" t="s">
        <v>286</v>
      </c>
      <c r="D92" s="42" t="s">
        <v>233</v>
      </c>
      <c r="E92" s="36">
        <v>0</v>
      </c>
      <c r="F92">
        <f>146.1-92.11*BR92</f>
        <v>90.834000000000003</v>
      </c>
      <c r="G92" s="36">
        <v>0</v>
      </c>
      <c r="H92" s="36">
        <v>0</v>
      </c>
      <c r="I92" s="36">
        <v>1</v>
      </c>
      <c r="J92">
        <f>0.3375-8.9*BR92</f>
        <v>-5.0024999999999995</v>
      </c>
      <c r="K92" s="36">
        <f>0.3667+25.89*BR92</f>
        <v>15.900699999999999</v>
      </c>
      <c r="L92" s="36">
        <v>0</v>
      </c>
      <c r="M92" s="36">
        <v>1</v>
      </c>
      <c r="N92">
        <f>-0.9178</f>
        <v>-0.91779999999999995</v>
      </c>
      <c r="O92">
        <f>8.73-0.6982*BR92</f>
        <v>8.3110800000000005</v>
      </c>
      <c r="P92" s="36">
        <v>0</v>
      </c>
      <c r="Q92" s="36">
        <v>0</v>
      </c>
      <c r="R92">
        <f>0.917+0.06193*BR92</f>
        <v>0.95415800000000006</v>
      </c>
      <c r="S92" s="36">
        <v>0</v>
      </c>
      <c r="T92" s="36">
        <v>0</v>
      </c>
      <c r="U92" s="36">
        <v>0</v>
      </c>
      <c r="V92" s="36">
        <v>20</v>
      </c>
      <c r="W92" s="36">
        <v>0</v>
      </c>
      <c r="X92" s="36">
        <v>0</v>
      </c>
      <c r="Y92" s="36">
        <v>1</v>
      </c>
      <c r="Z92">
        <f>-0.1989+0.2019*BR92</f>
        <v>-7.7759999999999996E-2</v>
      </c>
      <c r="AA92" s="36">
        <v>0.26050000000000001</v>
      </c>
      <c r="AB92" s="36">
        <v>0</v>
      </c>
      <c r="AC92" s="36">
        <v>0</v>
      </c>
      <c r="AD92" s="36">
        <v>17</v>
      </c>
      <c r="AE92" s="36">
        <v>0</v>
      </c>
      <c r="AF92" s="36">
        <v>0</v>
      </c>
      <c r="AG92" s="36">
        <v>0</v>
      </c>
      <c r="AH92" s="36">
        <v>1E-4</v>
      </c>
      <c r="AI92" s="36">
        <v>0</v>
      </c>
      <c r="AJ92" s="36">
        <v>0</v>
      </c>
      <c r="AK92" s="36">
        <v>1</v>
      </c>
      <c r="AL92">
        <f>0.1695-0.7018*BR92</f>
        <v>-0.25157999999999991</v>
      </c>
      <c r="AM92">
        <f>0.515+2.883*BR92</f>
        <v>2.2448000000000001</v>
      </c>
      <c r="AN92" s="36">
        <v>0</v>
      </c>
      <c r="AO92" s="36">
        <v>1</v>
      </c>
      <c r="AP92">
        <f>0.03988-0.1606*BR92</f>
        <v>-5.6479999999999989E-2</v>
      </c>
      <c r="AQ92">
        <f>0.09952+0.7996*BR92</f>
        <v>0.57928000000000002</v>
      </c>
      <c r="AR92" s="36">
        <v>0</v>
      </c>
      <c r="AS92" s="36">
        <v>1</v>
      </c>
      <c r="AT92">
        <f>-0.007969-0.4292*BR92</f>
        <v>-0.26548900000000003</v>
      </c>
      <c r="AU92">
        <f>6.505-2.985*BR92</f>
        <v>4.7140000000000004</v>
      </c>
      <c r="AV92" s="36">
        <v>0</v>
      </c>
      <c r="AW92" s="36">
        <v>1</v>
      </c>
      <c r="AX92">
        <f>0.004994-0.07005*BR92</f>
        <v>-3.7035999999999999E-2</v>
      </c>
      <c r="AY92">
        <f>0.09978+0.7974*BR92</f>
        <v>0.57821999999999996</v>
      </c>
      <c r="AZ92" s="36">
        <v>0</v>
      </c>
      <c r="BA92" s="36">
        <v>0</v>
      </c>
      <c r="BB92" s="36">
        <v>44.89</v>
      </c>
      <c r="BC92" s="36">
        <v>0</v>
      </c>
      <c r="BD92" s="36">
        <v>0</v>
      </c>
      <c r="BE92" s="36">
        <v>1</v>
      </c>
      <c r="BF92">
        <f>0.01998-0.09041*BR92</f>
        <v>-3.4266000000000005E-2</v>
      </c>
      <c r="BG92" s="36">
        <f>0.09981+0.371*BR92</f>
        <v>0.32240999999999997</v>
      </c>
      <c r="BH92" s="36">
        <v>0</v>
      </c>
      <c r="BI92" s="36">
        <v>0</v>
      </c>
      <c r="BJ92" s="36">
        <v>0.35149999999999998</v>
      </c>
      <c r="BK92" s="36">
        <v>0</v>
      </c>
      <c r="BL92" s="36">
        <v>0</v>
      </c>
      <c r="BM92" s="36">
        <v>0</v>
      </c>
      <c r="BN92">
        <f>0.3+0.4986*BR92</f>
        <v>0.59915999999999991</v>
      </c>
      <c r="BO92" s="36">
        <v>0</v>
      </c>
      <c r="BP92" s="40">
        <v>0</v>
      </c>
      <c r="BQ92">
        <v>60</v>
      </c>
      <c r="BR92">
        <f t="shared" si="40"/>
        <v>0.6</v>
      </c>
    </row>
    <row r="93" spans="1:70" x14ac:dyDescent="0.15">
      <c r="A93" t="str">
        <f t="shared" si="21"/>
        <v>EW_sand_62</v>
      </c>
      <c r="B93" s="42" t="s">
        <v>88</v>
      </c>
      <c r="C93" s="36" t="s">
        <v>286</v>
      </c>
      <c r="D93" s="42" t="s">
        <v>233</v>
      </c>
      <c r="E93" s="36">
        <v>0</v>
      </c>
      <c r="F93">
        <f t="shared" ref="F93:F98" si="41">146.1-92.11*BR93</f>
        <v>88.991799999999998</v>
      </c>
      <c r="G93" s="36">
        <v>0</v>
      </c>
      <c r="H93" s="36">
        <v>0</v>
      </c>
      <c r="I93" s="36">
        <v>1</v>
      </c>
      <c r="J93">
        <f t="shared" ref="J93:J98" si="42">0.3375-8.9*BR93</f>
        <v>-5.1804999999999994</v>
      </c>
      <c r="K93" s="36">
        <f t="shared" ref="K93:K98" si="43">0.3667+25.89*BR93</f>
        <v>16.418500000000002</v>
      </c>
      <c r="L93" s="36">
        <v>0</v>
      </c>
      <c r="M93" s="36">
        <v>1</v>
      </c>
      <c r="N93">
        <f t="shared" si="25"/>
        <v>-0.91779999999999995</v>
      </c>
      <c r="O93">
        <f t="shared" ref="O93:O98" si="44">8.73-0.6982*BR93</f>
        <v>8.2971160000000008</v>
      </c>
      <c r="P93" s="36">
        <v>0</v>
      </c>
      <c r="Q93" s="36">
        <v>0</v>
      </c>
      <c r="R93">
        <f t="shared" ref="R93:R98" si="45">0.917+0.06193*BR93</f>
        <v>0.95539660000000004</v>
      </c>
      <c r="S93" s="36">
        <v>0</v>
      </c>
      <c r="T93" s="36">
        <v>0</v>
      </c>
      <c r="U93" s="36">
        <v>0</v>
      </c>
      <c r="V93" s="36">
        <v>20</v>
      </c>
      <c r="W93" s="36">
        <v>0</v>
      </c>
      <c r="X93" s="36">
        <v>0</v>
      </c>
      <c r="Y93" s="36">
        <v>1</v>
      </c>
      <c r="Z93">
        <f t="shared" ref="Z93:Z98" si="46">-0.1989+0.2019*BR93</f>
        <v>-7.372200000000001E-2</v>
      </c>
      <c r="AA93" s="36">
        <v>0.26050000000000001</v>
      </c>
      <c r="AB93" s="36">
        <v>0</v>
      </c>
      <c r="AC93" s="36">
        <v>0</v>
      </c>
      <c r="AD93" s="36">
        <v>17</v>
      </c>
      <c r="AE93" s="36">
        <v>0</v>
      </c>
      <c r="AF93" s="36">
        <v>0</v>
      </c>
      <c r="AG93" s="36">
        <v>0</v>
      </c>
      <c r="AH93" s="36">
        <v>1E-4</v>
      </c>
      <c r="AI93" s="36">
        <v>0</v>
      </c>
      <c r="AJ93" s="36">
        <v>0</v>
      </c>
      <c r="AK93" s="36">
        <v>1</v>
      </c>
      <c r="AL93">
        <f t="shared" ref="AL93:AL98" si="47">0.1695-0.7018*BR93</f>
        <v>-0.26561599999999996</v>
      </c>
      <c r="AM93">
        <f t="shared" ref="AM93:AM98" si="48">0.515+2.883*BR93</f>
        <v>2.30246</v>
      </c>
      <c r="AN93" s="36">
        <v>0</v>
      </c>
      <c r="AO93" s="36">
        <v>1</v>
      </c>
      <c r="AP93">
        <f t="shared" ref="AP93:AP98" si="49">0.03988-0.1606*BR93</f>
        <v>-5.9691999999999995E-2</v>
      </c>
      <c r="AQ93">
        <f t="shared" ref="AQ93:AQ98" si="50">0.09952+0.7996*BR93</f>
        <v>0.59527200000000002</v>
      </c>
      <c r="AR93" s="36">
        <v>0</v>
      </c>
      <c r="AS93" s="36">
        <v>1</v>
      </c>
      <c r="AT93">
        <f t="shared" ref="AT93:AT98" si="51">-0.007969-0.4292*BR93</f>
        <v>-0.27407300000000001</v>
      </c>
      <c r="AU93">
        <f t="shared" ref="AU93:AU98" si="52">6.505-2.985*BR93</f>
        <v>4.6543000000000001</v>
      </c>
      <c r="AV93" s="36">
        <v>0</v>
      </c>
      <c r="AW93" s="36">
        <v>1</v>
      </c>
      <c r="AX93">
        <f t="shared" ref="AX93:AX98" si="53">0.004994-0.07005*BR93</f>
        <v>-3.8436999999999999E-2</v>
      </c>
      <c r="AY93">
        <f t="shared" ref="AY93:AY98" si="54">0.09978+0.7974*BR93</f>
        <v>0.59416800000000003</v>
      </c>
      <c r="AZ93" s="36">
        <v>0</v>
      </c>
      <c r="BA93" s="36">
        <v>0</v>
      </c>
      <c r="BB93" s="36">
        <v>44.89</v>
      </c>
      <c r="BC93" s="36">
        <v>0</v>
      </c>
      <c r="BD93" s="36">
        <v>0</v>
      </c>
      <c r="BE93" s="36">
        <v>1</v>
      </c>
      <c r="BF93">
        <f t="shared" ref="BF93:BF98" si="55">0.01998-0.09041*BR93</f>
        <v>-3.6074200000000001E-2</v>
      </c>
      <c r="BG93" s="36">
        <f t="shared" ref="BG93:BG98" si="56">0.09981+0.371*BR93</f>
        <v>0.32983000000000001</v>
      </c>
      <c r="BH93" s="36">
        <v>0</v>
      </c>
      <c r="BI93" s="36">
        <v>0</v>
      </c>
      <c r="BJ93" s="36">
        <v>0.35149999999999998</v>
      </c>
      <c r="BK93" s="36">
        <v>0</v>
      </c>
      <c r="BL93" s="36">
        <v>0</v>
      </c>
      <c r="BM93" s="36">
        <v>0</v>
      </c>
      <c r="BN93">
        <f t="shared" ref="BN93:BN98" si="57">0.3+0.4986*BR93</f>
        <v>0.60913200000000001</v>
      </c>
      <c r="BO93" s="36">
        <v>0</v>
      </c>
      <c r="BP93" s="40">
        <v>0</v>
      </c>
      <c r="BQ93">
        <v>62</v>
      </c>
      <c r="BR93">
        <f t="shared" si="40"/>
        <v>0.62</v>
      </c>
    </row>
    <row r="94" spans="1:70" x14ac:dyDescent="0.15">
      <c r="A94" t="str">
        <f t="shared" si="21"/>
        <v>EW_sand_64</v>
      </c>
      <c r="B94" s="42" t="s">
        <v>88</v>
      </c>
      <c r="C94" s="36" t="s">
        <v>286</v>
      </c>
      <c r="D94" s="42" t="s">
        <v>233</v>
      </c>
      <c r="E94" s="36">
        <v>0</v>
      </c>
      <c r="F94">
        <f t="shared" si="41"/>
        <v>87.149599999999992</v>
      </c>
      <c r="G94" s="36">
        <v>0</v>
      </c>
      <c r="H94" s="36">
        <v>0</v>
      </c>
      <c r="I94" s="36">
        <v>1</v>
      </c>
      <c r="J94">
        <f t="shared" si="42"/>
        <v>-5.3585000000000003</v>
      </c>
      <c r="K94" s="36">
        <f t="shared" si="43"/>
        <v>16.936300000000003</v>
      </c>
      <c r="L94" s="36">
        <v>0</v>
      </c>
      <c r="M94" s="36">
        <v>1</v>
      </c>
      <c r="N94">
        <f t="shared" si="25"/>
        <v>-0.91779999999999995</v>
      </c>
      <c r="O94">
        <f t="shared" si="44"/>
        <v>8.2831520000000012</v>
      </c>
      <c r="P94" s="36">
        <v>0</v>
      </c>
      <c r="Q94" s="36">
        <v>0</v>
      </c>
      <c r="R94">
        <f t="shared" si="45"/>
        <v>0.95663520000000002</v>
      </c>
      <c r="S94" s="36">
        <v>0</v>
      </c>
      <c r="T94" s="36">
        <v>0</v>
      </c>
      <c r="U94" s="36">
        <v>0</v>
      </c>
      <c r="V94" s="36">
        <v>20</v>
      </c>
      <c r="W94" s="36">
        <v>0</v>
      </c>
      <c r="X94" s="36">
        <v>0</v>
      </c>
      <c r="Y94" s="36">
        <v>1</v>
      </c>
      <c r="Z94">
        <f t="shared" si="46"/>
        <v>-6.9683999999999996E-2</v>
      </c>
      <c r="AA94" s="36">
        <v>0.26050000000000001</v>
      </c>
      <c r="AB94" s="36">
        <v>0</v>
      </c>
      <c r="AC94" s="36">
        <v>0</v>
      </c>
      <c r="AD94" s="36">
        <v>17</v>
      </c>
      <c r="AE94" s="36">
        <v>0</v>
      </c>
      <c r="AF94" s="36">
        <v>0</v>
      </c>
      <c r="AG94" s="36">
        <v>0</v>
      </c>
      <c r="AH94" s="36">
        <v>1E-4</v>
      </c>
      <c r="AI94" s="36">
        <v>0</v>
      </c>
      <c r="AJ94" s="36">
        <v>0</v>
      </c>
      <c r="AK94" s="36">
        <v>1</v>
      </c>
      <c r="AL94">
        <f t="shared" si="47"/>
        <v>-0.27965200000000001</v>
      </c>
      <c r="AM94">
        <f t="shared" si="48"/>
        <v>2.3601200000000002</v>
      </c>
      <c r="AN94" s="36">
        <v>0</v>
      </c>
      <c r="AO94" s="36">
        <v>1</v>
      </c>
      <c r="AP94">
        <f t="shared" si="49"/>
        <v>-6.2904000000000002E-2</v>
      </c>
      <c r="AQ94">
        <f t="shared" si="50"/>
        <v>0.61126400000000003</v>
      </c>
      <c r="AR94" s="36">
        <v>0</v>
      </c>
      <c r="AS94" s="36">
        <v>1</v>
      </c>
      <c r="AT94">
        <f t="shared" si="51"/>
        <v>-0.28265700000000005</v>
      </c>
      <c r="AU94">
        <f t="shared" si="52"/>
        <v>4.5945999999999998</v>
      </c>
      <c r="AV94" s="36">
        <v>0</v>
      </c>
      <c r="AW94" s="36">
        <v>1</v>
      </c>
      <c r="AX94">
        <f t="shared" si="53"/>
        <v>-3.9838000000000005E-2</v>
      </c>
      <c r="AY94">
        <f t="shared" si="54"/>
        <v>0.61011599999999999</v>
      </c>
      <c r="AZ94" s="36">
        <v>0</v>
      </c>
      <c r="BA94" s="36">
        <v>0</v>
      </c>
      <c r="BB94" s="36">
        <v>44.89</v>
      </c>
      <c r="BC94" s="36">
        <v>0</v>
      </c>
      <c r="BD94" s="36">
        <v>0</v>
      </c>
      <c r="BE94" s="36">
        <v>1</v>
      </c>
      <c r="BF94">
        <f t="shared" si="55"/>
        <v>-3.7882399999999997E-2</v>
      </c>
      <c r="BG94" s="36">
        <f t="shared" si="56"/>
        <v>0.33724999999999999</v>
      </c>
      <c r="BH94" s="36">
        <v>0</v>
      </c>
      <c r="BI94" s="36">
        <v>0</v>
      </c>
      <c r="BJ94" s="36">
        <v>0.35149999999999998</v>
      </c>
      <c r="BK94" s="36">
        <v>0</v>
      </c>
      <c r="BL94" s="36">
        <v>0</v>
      </c>
      <c r="BM94" s="36">
        <v>0</v>
      </c>
      <c r="BN94">
        <f t="shared" si="57"/>
        <v>0.61910399999999999</v>
      </c>
      <c r="BO94" s="36">
        <v>0</v>
      </c>
      <c r="BP94" s="40">
        <v>0</v>
      </c>
      <c r="BQ94">
        <v>64</v>
      </c>
      <c r="BR94">
        <f t="shared" si="40"/>
        <v>0.64</v>
      </c>
    </row>
    <row r="95" spans="1:70" x14ac:dyDescent="0.15">
      <c r="A95" t="str">
        <f t="shared" si="21"/>
        <v>EW_sand_65</v>
      </c>
      <c r="B95" s="42" t="s">
        <v>88</v>
      </c>
      <c r="C95" s="36" t="s">
        <v>286</v>
      </c>
      <c r="D95" s="42" t="s">
        <v>233</v>
      </c>
      <c r="E95" s="36">
        <v>0</v>
      </c>
      <c r="F95">
        <f t="shared" si="41"/>
        <v>86.228499999999997</v>
      </c>
      <c r="G95" s="36">
        <v>0</v>
      </c>
      <c r="H95" s="36">
        <v>0</v>
      </c>
      <c r="I95" s="36">
        <v>1</v>
      </c>
      <c r="J95">
        <f t="shared" si="42"/>
        <v>-5.4474999999999998</v>
      </c>
      <c r="K95" s="36">
        <f t="shared" si="43"/>
        <v>17.195200000000003</v>
      </c>
      <c r="L95" s="36">
        <v>0</v>
      </c>
      <c r="M95" s="36">
        <v>1</v>
      </c>
      <c r="N95">
        <f t="shared" si="25"/>
        <v>-0.91779999999999995</v>
      </c>
      <c r="O95">
        <f t="shared" si="44"/>
        <v>8.2761700000000005</v>
      </c>
      <c r="P95" s="36">
        <v>0</v>
      </c>
      <c r="Q95" s="36">
        <v>0</v>
      </c>
      <c r="R95">
        <f t="shared" si="45"/>
        <v>0.95725450000000001</v>
      </c>
      <c r="S95" s="36">
        <v>0</v>
      </c>
      <c r="T95" s="36">
        <v>0</v>
      </c>
      <c r="U95" s="36">
        <v>0</v>
      </c>
      <c r="V95" s="36">
        <v>20</v>
      </c>
      <c r="W95" s="36">
        <v>0</v>
      </c>
      <c r="X95" s="36">
        <v>0</v>
      </c>
      <c r="Y95" s="36">
        <v>1</v>
      </c>
      <c r="Z95">
        <f t="shared" si="46"/>
        <v>-6.7665000000000003E-2</v>
      </c>
      <c r="AA95" s="36">
        <v>0.26050000000000001</v>
      </c>
      <c r="AB95" s="36">
        <v>0</v>
      </c>
      <c r="AC95" s="36">
        <v>0</v>
      </c>
      <c r="AD95" s="36">
        <v>17</v>
      </c>
      <c r="AE95" s="36">
        <v>0</v>
      </c>
      <c r="AF95" s="36">
        <v>0</v>
      </c>
      <c r="AG95" s="36">
        <v>0</v>
      </c>
      <c r="AH95" s="36">
        <v>1E-4</v>
      </c>
      <c r="AI95" s="36">
        <v>0</v>
      </c>
      <c r="AJ95" s="36">
        <v>0</v>
      </c>
      <c r="AK95" s="36">
        <v>1</v>
      </c>
      <c r="AL95">
        <f t="shared" si="47"/>
        <v>-0.28666999999999998</v>
      </c>
      <c r="AM95">
        <f t="shared" si="48"/>
        <v>2.3889499999999999</v>
      </c>
      <c r="AN95" s="36">
        <v>0</v>
      </c>
      <c r="AO95" s="36">
        <v>1</v>
      </c>
      <c r="AP95">
        <f t="shared" si="49"/>
        <v>-6.4509999999999998E-2</v>
      </c>
      <c r="AQ95">
        <f t="shared" si="50"/>
        <v>0.61925999999999992</v>
      </c>
      <c r="AR95" s="36">
        <v>0</v>
      </c>
      <c r="AS95" s="36">
        <v>1</v>
      </c>
      <c r="AT95">
        <f t="shared" si="51"/>
        <v>-0.28694900000000001</v>
      </c>
      <c r="AU95">
        <f t="shared" si="52"/>
        <v>4.5647500000000001</v>
      </c>
      <c r="AV95" s="36">
        <v>0</v>
      </c>
      <c r="AW95" s="36">
        <v>1</v>
      </c>
      <c r="AX95">
        <f t="shared" si="53"/>
        <v>-4.0538500000000005E-2</v>
      </c>
      <c r="AY95">
        <f t="shared" si="54"/>
        <v>0.61809000000000003</v>
      </c>
      <c r="AZ95" s="36">
        <v>0</v>
      </c>
      <c r="BA95" s="36">
        <v>0</v>
      </c>
      <c r="BB95" s="36">
        <v>44.89</v>
      </c>
      <c r="BC95" s="36">
        <v>0</v>
      </c>
      <c r="BD95" s="36">
        <v>0</v>
      </c>
      <c r="BE95" s="36">
        <v>1</v>
      </c>
      <c r="BF95">
        <f t="shared" si="55"/>
        <v>-3.8786500000000002E-2</v>
      </c>
      <c r="BG95" s="36">
        <f t="shared" si="56"/>
        <v>0.34095999999999999</v>
      </c>
      <c r="BH95" s="36">
        <v>0</v>
      </c>
      <c r="BI95" s="36">
        <v>0</v>
      </c>
      <c r="BJ95" s="36">
        <v>0.35149999999999998</v>
      </c>
      <c r="BK95" s="36">
        <v>0</v>
      </c>
      <c r="BL95" s="36">
        <v>0</v>
      </c>
      <c r="BM95" s="36">
        <v>0</v>
      </c>
      <c r="BN95">
        <f t="shared" si="57"/>
        <v>0.62409000000000003</v>
      </c>
      <c r="BO95" s="36">
        <v>0</v>
      </c>
      <c r="BP95" s="40">
        <v>0</v>
      </c>
      <c r="BQ95">
        <v>65</v>
      </c>
      <c r="BR95">
        <f t="shared" si="40"/>
        <v>0.65</v>
      </c>
    </row>
    <row r="96" spans="1:70" x14ac:dyDescent="0.15">
      <c r="A96" t="str">
        <f t="shared" si="21"/>
        <v>EW_sand_66</v>
      </c>
      <c r="B96" s="42" t="s">
        <v>88</v>
      </c>
      <c r="C96" s="36" t="s">
        <v>286</v>
      </c>
      <c r="D96" s="42" t="s">
        <v>233</v>
      </c>
      <c r="E96" s="36">
        <v>0</v>
      </c>
      <c r="F96">
        <f t="shared" si="41"/>
        <v>85.307400000000001</v>
      </c>
      <c r="G96" s="36">
        <v>0</v>
      </c>
      <c r="H96" s="36">
        <v>0</v>
      </c>
      <c r="I96" s="36">
        <v>1</v>
      </c>
      <c r="J96">
        <f t="shared" si="42"/>
        <v>-5.5365000000000002</v>
      </c>
      <c r="K96" s="36">
        <f t="shared" si="43"/>
        <v>17.454100000000004</v>
      </c>
      <c r="L96" s="36">
        <v>0</v>
      </c>
      <c r="M96" s="36">
        <v>1</v>
      </c>
      <c r="N96">
        <f t="shared" si="25"/>
        <v>-0.91779999999999995</v>
      </c>
      <c r="O96">
        <f t="shared" si="44"/>
        <v>8.2691879999999998</v>
      </c>
      <c r="P96" s="36">
        <v>0</v>
      </c>
      <c r="Q96" s="36">
        <v>0</v>
      </c>
      <c r="R96">
        <f t="shared" si="45"/>
        <v>0.9578738</v>
      </c>
      <c r="S96" s="36">
        <v>0</v>
      </c>
      <c r="T96" s="36">
        <v>0</v>
      </c>
      <c r="U96" s="36">
        <v>0</v>
      </c>
      <c r="V96" s="36">
        <v>20</v>
      </c>
      <c r="W96" s="36">
        <v>0</v>
      </c>
      <c r="X96" s="36">
        <v>0</v>
      </c>
      <c r="Y96" s="36">
        <v>1</v>
      </c>
      <c r="Z96">
        <f t="shared" si="46"/>
        <v>-6.5645999999999982E-2</v>
      </c>
      <c r="AA96" s="36">
        <v>0.26050000000000001</v>
      </c>
      <c r="AB96" s="36">
        <v>0</v>
      </c>
      <c r="AC96" s="36">
        <v>0</v>
      </c>
      <c r="AD96" s="36">
        <v>17</v>
      </c>
      <c r="AE96" s="36">
        <v>0</v>
      </c>
      <c r="AF96" s="36">
        <v>0</v>
      </c>
      <c r="AG96" s="36">
        <v>0</v>
      </c>
      <c r="AH96" s="36">
        <v>1E-4</v>
      </c>
      <c r="AI96" s="36">
        <v>0</v>
      </c>
      <c r="AJ96" s="36">
        <v>0</v>
      </c>
      <c r="AK96" s="36">
        <v>1</v>
      </c>
      <c r="AL96">
        <f t="shared" si="47"/>
        <v>-0.29368799999999995</v>
      </c>
      <c r="AM96">
        <f t="shared" si="48"/>
        <v>2.41778</v>
      </c>
      <c r="AN96" s="36">
        <v>0</v>
      </c>
      <c r="AO96" s="36">
        <v>1</v>
      </c>
      <c r="AP96">
        <f t="shared" si="49"/>
        <v>-6.6116000000000008E-2</v>
      </c>
      <c r="AQ96">
        <f t="shared" si="50"/>
        <v>0.62725600000000004</v>
      </c>
      <c r="AR96" s="36">
        <v>0</v>
      </c>
      <c r="AS96" s="36">
        <v>1</v>
      </c>
      <c r="AT96">
        <f t="shared" si="51"/>
        <v>-0.29124100000000003</v>
      </c>
      <c r="AU96">
        <f t="shared" si="52"/>
        <v>4.5349000000000004</v>
      </c>
      <c r="AV96" s="36">
        <v>0</v>
      </c>
      <c r="AW96" s="36">
        <v>1</v>
      </c>
      <c r="AX96">
        <f t="shared" si="53"/>
        <v>-4.1239000000000005E-2</v>
      </c>
      <c r="AY96">
        <f t="shared" si="54"/>
        <v>0.62606399999999995</v>
      </c>
      <c r="AZ96" s="36">
        <v>0</v>
      </c>
      <c r="BA96" s="36">
        <v>0</v>
      </c>
      <c r="BB96" s="36">
        <v>44.89</v>
      </c>
      <c r="BC96" s="36">
        <v>0</v>
      </c>
      <c r="BD96" s="36">
        <v>0</v>
      </c>
      <c r="BE96" s="36">
        <v>1</v>
      </c>
      <c r="BF96">
        <f t="shared" si="55"/>
        <v>-3.9690600000000006E-2</v>
      </c>
      <c r="BG96" s="36">
        <f t="shared" si="56"/>
        <v>0.34467000000000003</v>
      </c>
      <c r="BH96" s="36">
        <v>0</v>
      </c>
      <c r="BI96" s="36">
        <v>0</v>
      </c>
      <c r="BJ96" s="36">
        <v>0.35149999999999998</v>
      </c>
      <c r="BK96" s="36">
        <v>0</v>
      </c>
      <c r="BL96" s="36">
        <v>0</v>
      </c>
      <c r="BM96" s="36">
        <v>0</v>
      </c>
      <c r="BN96">
        <f t="shared" si="57"/>
        <v>0.62907599999999997</v>
      </c>
      <c r="BO96" s="36">
        <v>0</v>
      </c>
      <c r="BP96" s="40">
        <v>0</v>
      </c>
      <c r="BQ96">
        <v>66</v>
      </c>
      <c r="BR96">
        <f t="shared" si="40"/>
        <v>0.66</v>
      </c>
    </row>
    <row r="97" spans="1:70" x14ac:dyDescent="0.15">
      <c r="A97" t="str">
        <f t="shared" si="21"/>
        <v>EW_sand_67</v>
      </c>
      <c r="B97" s="42" t="s">
        <v>88</v>
      </c>
      <c r="C97" s="36" t="s">
        <v>286</v>
      </c>
      <c r="D97" s="42" t="s">
        <v>233</v>
      </c>
      <c r="E97" s="36">
        <v>0</v>
      </c>
      <c r="F97">
        <f t="shared" si="41"/>
        <v>84.386299999999991</v>
      </c>
      <c r="G97" s="36">
        <v>0</v>
      </c>
      <c r="H97" s="36">
        <v>0</v>
      </c>
      <c r="I97" s="36">
        <v>1</v>
      </c>
      <c r="J97">
        <f t="shared" si="42"/>
        <v>-5.6255000000000006</v>
      </c>
      <c r="K97" s="36">
        <f t="shared" si="43"/>
        <v>17.713000000000005</v>
      </c>
      <c r="L97" s="36">
        <v>0</v>
      </c>
      <c r="M97" s="36">
        <v>1</v>
      </c>
      <c r="N97">
        <f t="shared" si="25"/>
        <v>-0.91779999999999995</v>
      </c>
      <c r="O97">
        <f t="shared" si="44"/>
        <v>8.2622060000000008</v>
      </c>
      <c r="P97" s="36">
        <v>0</v>
      </c>
      <c r="Q97" s="36">
        <v>0</v>
      </c>
      <c r="R97">
        <f t="shared" si="45"/>
        <v>0.9584931000000001</v>
      </c>
      <c r="S97" s="36">
        <v>0</v>
      </c>
      <c r="T97" s="36">
        <v>0</v>
      </c>
      <c r="U97" s="36">
        <v>0</v>
      </c>
      <c r="V97" s="36">
        <v>20</v>
      </c>
      <c r="W97" s="36">
        <v>0</v>
      </c>
      <c r="X97" s="36">
        <v>0</v>
      </c>
      <c r="Y97" s="36">
        <v>1</v>
      </c>
      <c r="Z97">
        <f t="shared" si="46"/>
        <v>-6.3626999999999989E-2</v>
      </c>
      <c r="AA97" s="36">
        <v>0.26050000000000001</v>
      </c>
      <c r="AB97" s="36">
        <v>0</v>
      </c>
      <c r="AC97" s="36">
        <v>0</v>
      </c>
      <c r="AD97" s="36">
        <v>17</v>
      </c>
      <c r="AE97" s="36">
        <v>0</v>
      </c>
      <c r="AF97" s="36">
        <v>0</v>
      </c>
      <c r="AG97" s="36">
        <v>0</v>
      </c>
      <c r="AH97" s="36">
        <v>1E-4</v>
      </c>
      <c r="AI97" s="36">
        <v>0</v>
      </c>
      <c r="AJ97" s="36">
        <v>0</v>
      </c>
      <c r="AK97" s="36">
        <v>1</v>
      </c>
      <c r="AL97">
        <f t="shared" si="47"/>
        <v>-0.30070600000000003</v>
      </c>
      <c r="AM97">
        <f t="shared" si="48"/>
        <v>2.4466100000000002</v>
      </c>
      <c r="AN97" s="36">
        <v>0</v>
      </c>
      <c r="AO97" s="36">
        <v>1</v>
      </c>
      <c r="AP97">
        <f t="shared" si="49"/>
        <v>-6.7722000000000004E-2</v>
      </c>
      <c r="AQ97">
        <f t="shared" si="50"/>
        <v>0.63525199999999993</v>
      </c>
      <c r="AR97" s="36">
        <v>0</v>
      </c>
      <c r="AS97" s="36">
        <v>1</v>
      </c>
      <c r="AT97">
        <f t="shared" si="51"/>
        <v>-0.29553300000000005</v>
      </c>
      <c r="AU97">
        <f t="shared" si="52"/>
        <v>4.5050499999999998</v>
      </c>
      <c r="AV97" s="36">
        <v>0</v>
      </c>
      <c r="AW97" s="36">
        <v>1</v>
      </c>
      <c r="AX97">
        <f t="shared" si="53"/>
        <v>-4.1939500000000005E-2</v>
      </c>
      <c r="AY97">
        <f t="shared" si="54"/>
        <v>0.63403799999999999</v>
      </c>
      <c r="AZ97" s="36">
        <v>0</v>
      </c>
      <c r="BA97" s="36">
        <v>0</v>
      </c>
      <c r="BB97" s="36">
        <v>44.89</v>
      </c>
      <c r="BC97" s="36">
        <v>0</v>
      </c>
      <c r="BD97" s="36">
        <v>0</v>
      </c>
      <c r="BE97" s="36">
        <v>1</v>
      </c>
      <c r="BF97">
        <f t="shared" si="55"/>
        <v>-4.0594700000000011E-2</v>
      </c>
      <c r="BG97" s="36">
        <f t="shared" si="56"/>
        <v>0.34838000000000002</v>
      </c>
      <c r="BH97" s="36">
        <v>0</v>
      </c>
      <c r="BI97" s="36">
        <v>0</v>
      </c>
      <c r="BJ97" s="36">
        <v>0.35149999999999998</v>
      </c>
      <c r="BK97" s="36">
        <v>0</v>
      </c>
      <c r="BL97" s="36">
        <v>0</v>
      </c>
      <c r="BM97" s="36">
        <v>0</v>
      </c>
      <c r="BN97">
        <f t="shared" si="57"/>
        <v>0.63406200000000001</v>
      </c>
      <c r="BO97" s="36">
        <v>0</v>
      </c>
      <c r="BP97" s="40">
        <v>0</v>
      </c>
      <c r="BQ97">
        <v>67</v>
      </c>
      <c r="BR97">
        <f t="shared" si="40"/>
        <v>0.67</v>
      </c>
    </row>
    <row r="98" spans="1:70" x14ac:dyDescent="0.15">
      <c r="A98" t="str">
        <f t="shared" si="21"/>
        <v>EW_sand_68</v>
      </c>
      <c r="B98" s="42" t="s">
        <v>88</v>
      </c>
      <c r="C98" s="36" t="s">
        <v>286</v>
      </c>
      <c r="D98" s="42" t="s">
        <v>233</v>
      </c>
      <c r="E98" s="36">
        <v>0</v>
      </c>
      <c r="F98">
        <f t="shared" si="41"/>
        <v>83.465199999999982</v>
      </c>
      <c r="G98" s="36">
        <v>0</v>
      </c>
      <c r="H98" s="36">
        <v>0</v>
      </c>
      <c r="I98" s="36">
        <v>1</v>
      </c>
      <c r="J98">
        <f t="shared" si="42"/>
        <v>-5.7145000000000001</v>
      </c>
      <c r="K98" s="36">
        <f t="shared" si="43"/>
        <v>17.971900000000002</v>
      </c>
      <c r="L98" s="36">
        <v>0</v>
      </c>
      <c r="M98" s="36">
        <v>1</v>
      </c>
      <c r="N98">
        <f t="shared" si="25"/>
        <v>-0.91779999999999995</v>
      </c>
      <c r="O98">
        <f t="shared" si="44"/>
        <v>8.2552240000000001</v>
      </c>
      <c r="P98" s="36">
        <v>0</v>
      </c>
      <c r="Q98" s="36">
        <v>0</v>
      </c>
      <c r="R98">
        <f t="shared" si="45"/>
        <v>0.95911240000000009</v>
      </c>
      <c r="S98" s="36">
        <v>0</v>
      </c>
      <c r="T98" s="36">
        <v>0</v>
      </c>
      <c r="U98" s="36">
        <v>0</v>
      </c>
      <c r="V98" s="36">
        <v>20</v>
      </c>
      <c r="W98" s="36">
        <v>0</v>
      </c>
      <c r="X98" s="36">
        <v>0</v>
      </c>
      <c r="Y98" s="36">
        <v>1</v>
      </c>
      <c r="Z98">
        <f t="shared" si="46"/>
        <v>-6.1607999999999996E-2</v>
      </c>
      <c r="AA98" s="36">
        <v>0.26050000000000001</v>
      </c>
      <c r="AB98" s="36">
        <v>0</v>
      </c>
      <c r="AC98" s="36">
        <v>0</v>
      </c>
      <c r="AD98" s="36">
        <v>17</v>
      </c>
      <c r="AE98" s="36">
        <v>0</v>
      </c>
      <c r="AF98" s="36">
        <v>0</v>
      </c>
      <c r="AG98" s="36">
        <v>0</v>
      </c>
      <c r="AH98" s="36">
        <v>1E-4</v>
      </c>
      <c r="AI98" s="36">
        <v>0</v>
      </c>
      <c r="AJ98" s="36">
        <v>0</v>
      </c>
      <c r="AK98" s="36">
        <v>1</v>
      </c>
      <c r="AL98">
        <f t="shared" si="47"/>
        <v>-0.307724</v>
      </c>
      <c r="AM98">
        <f t="shared" si="48"/>
        <v>2.4754400000000003</v>
      </c>
      <c r="AN98" s="36">
        <v>0</v>
      </c>
      <c r="AO98" s="36">
        <v>1</v>
      </c>
      <c r="AP98">
        <f t="shared" si="49"/>
        <v>-6.9328000000000001E-2</v>
      </c>
      <c r="AQ98">
        <f t="shared" si="50"/>
        <v>0.64324800000000004</v>
      </c>
      <c r="AR98" s="36">
        <v>0</v>
      </c>
      <c r="AS98" s="36">
        <v>1</v>
      </c>
      <c r="AT98">
        <f t="shared" si="51"/>
        <v>-0.29982500000000006</v>
      </c>
      <c r="AU98">
        <f t="shared" si="52"/>
        <v>4.4751999999999992</v>
      </c>
      <c r="AV98" s="36">
        <v>0</v>
      </c>
      <c r="AW98" s="36">
        <v>1</v>
      </c>
      <c r="AX98">
        <f t="shared" si="53"/>
        <v>-4.2640000000000004E-2</v>
      </c>
      <c r="AY98">
        <f t="shared" si="54"/>
        <v>0.64201200000000003</v>
      </c>
      <c r="AZ98" s="36">
        <v>0</v>
      </c>
      <c r="BA98" s="36">
        <v>0</v>
      </c>
      <c r="BB98" s="36">
        <v>44.89</v>
      </c>
      <c r="BC98" s="36">
        <v>0</v>
      </c>
      <c r="BD98" s="36">
        <v>0</v>
      </c>
      <c r="BE98" s="36">
        <v>1</v>
      </c>
      <c r="BF98">
        <f t="shared" si="55"/>
        <v>-4.1498800000000002E-2</v>
      </c>
      <c r="BG98" s="36">
        <f t="shared" si="56"/>
        <v>0.35209000000000001</v>
      </c>
      <c r="BH98" s="36">
        <v>0</v>
      </c>
      <c r="BI98" s="36">
        <v>0</v>
      </c>
      <c r="BJ98" s="36">
        <v>0.35149999999999998</v>
      </c>
      <c r="BK98" s="36">
        <v>0</v>
      </c>
      <c r="BL98" s="36">
        <v>0</v>
      </c>
      <c r="BM98" s="36">
        <v>0</v>
      </c>
      <c r="BN98">
        <f t="shared" si="57"/>
        <v>0.63904800000000006</v>
      </c>
      <c r="BO98" s="36">
        <v>0</v>
      </c>
      <c r="BP98" s="40">
        <v>0</v>
      </c>
      <c r="BQ98">
        <v>68</v>
      </c>
      <c r="BR98">
        <f t="shared" si="40"/>
        <v>0.68</v>
      </c>
    </row>
    <row r="99" spans="1:70" x14ac:dyDescent="0.15">
      <c r="A99" t="str">
        <f t="shared" si="21"/>
        <v>EW_sand_70</v>
      </c>
      <c r="B99" s="42" t="s">
        <v>88</v>
      </c>
      <c r="C99" s="36" t="s">
        <v>286</v>
      </c>
      <c r="D99" s="42" t="s">
        <v>233</v>
      </c>
      <c r="E99" s="36">
        <v>0</v>
      </c>
      <c r="F99">
        <f>146.1-92.11*BR99</f>
        <v>81.623000000000005</v>
      </c>
      <c r="G99" s="36">
        <v>0</v>
      </c>
      <c r="H99" s="36">
        <v>0</v>
      </c>
      <c r="I99" s="36">
        <v>1</v>
      </c>
      <c r="J99">
        <f>0.3375-8.9*BR99</f>
        <v>-5.8924999999999992</v>
      </c>
      <c r="K99" s="36">
        <f>0.3667+25.89*BR99</f>
        <v>18.489699999999999</v>
      </c>
      <c r="L99" s="36">
        <v>0</v>
      </c>
      <c r="M99" s="36">
        <v>1</v>
      </c>
      <c r="N99">
        <f>-0.9178</f>
        <v>-0.91779999999999995</v>
      </c>
      <c r="O99">
        <f>8.73-0.6982*BR99</f>
        <v>8.2412600000000005</v>
      </c>
      <c r="P99" s="36">
        <v>0</v>
      </c>
      <c r="Q99" s="36">
        <v>0</v>
      </c>
      <c r="R99">
        <f>0.917+0.06193*BR99</f>
        <v>0.96035100000000007</v>
      </c>
      <c r="S99" s="36">
        <v>0</v>
      </c>
      <c r="T99" s="36">
        <v>0</v>
      </c>
      <c r="U99" s="36">
        <v>0</v>
      </c>
      <c r="V99" s="36">
        <v>20</v>
      </c>
      <c r="W99" s="36">
        <v>0</v>
      </c>
      <c r="X99" s="36">
        <v>0</v>
      </c>
      <c r="Y99" s="36">
        <v>1</v>
      </c>
      <c r="Z99">
        <f>-0.1989+0.2019*BR99</f>
        <v>-5.757000000000001E-2</v>
      </c>
      <c r="AA99" s="36">
        <v>0.26050000000000001</v>
      </c>
      <c r="AB99" s="36">
        <v>0</v>
      </c>
      <c r="AC99" s="36">
        <v>0</v>
      </c>
      <c r="AD99" s="36">
        <v>17</v>
      </c>
      <c r="AE99" s="36">
        <v>0</v>
      </c>
      <c r="AF99" s="36">
        <v>0</v>
      </c>
      <c r="AG99" s="36">
        <v>0</v>
      </c>
      <c r="AH99" s="36">
        <v>1E-4</v>
      </c>
      <c r="AI99" s="36">
        <v>0</v>
      </c>
      <c r="AJ99" s="36">
        <v>0</v>
      </c>
      <c r="AK99" s="36">
        <v>1</v>
      </c>
      <c r="AL99">
        <f>0.1695-0.7018*BR99</f>
        <v>-0.32175999999999993</v>
      </c>
      <c r="AM99">
        <f>0.515+2.883*BR99</f>
        <v>2.5331000000000001</v>
      </c>
      <c r="AN99" s="36">
        <v>0</v>
      </c>
      <c r="AO99" s="36">
        <v>1</v>
      </c>
      <c r="AP99">
        <f>0.03988-0.1606*BR99</f>
        <v>-7.2539999999999993E-2</v>
      </c>
      <c r="AQ99">
        <f>0.09952+0.7996*BR99</f>
        <v>0.65924000000000005</v>
      </c>
      <c r="AR99" s="36">
        <v>0</v>
      </c>
      <c r="AS99" s="36">
        <v>1</v>
      </c>
      <c r="AT99">
        <f>-0.007969-0.4292*BR99</f>
        <v>-0.30840899999999999</v>
      </c>
      <c r="AU99">
        <f>6.505-2.985*BR99</f>
        <v>4.4154999999999998</v>
      </c>
      <c r="AV99" s="36">
        <v>0</v>
      </c>
      <c r="AW99" s="36">
        <v>1</v>
      </c>
      <c r="AX99">
        <f>0.004994-0.07005*BR99</f>
        <v>-4.4040999999999997E-2</v>
      </c>
      <c r="AY99">
        <f>0.09978+0.7974*BR99</f>
        <v>0.65795999999999999</v>
      </c>
      <c r="AZ99" s="36">
        <v>0</v>
      </c>
      <c r="BA99" s="36">
        <v>0</v>
      </c>
      <c r="BB99" s="36">
        <v>44.89</v>
      </c>
      <c r="BC99" s="36">
        <v>0</v>
      </c>
      <c r="BD99" s="36">
        <v>0</v>
      </c>
      <c r="BE99" s="36">
        <v>1</v>
      </c>
      <c r="BF99">
        <f>0.01998-0.09041*BR99</f>
        <v>-4.3306999999999998E-2</v>
      </c>
      <c r="BG99" s="36">
        <f>0.09981+0.371*BR99</f>
        <v>0.35951</v>
      </c>
      <c r="BH99" s="36">
        <v>0</v>
      </c>
      <c r="BI99" s="36">
        <v>0</v>
      </c>
      <c r="BJ99" s="36">
        <v>0.35149999999999998</v>
      </c>
      <c r="BK99" s="36">
        <v>0</v>
      </c>
      <c r="BL99" s="36">
        <v>0</v>
      </c>
      <c r="BM99" s="36">
        <v>0</v>
      </c>
      <c r="BN99">
        <f>0.3+0.4986*BR99</f>
        <v>0.64901999999999993</v>
      </c>
      <c r="BO99" s="36">
        <v>0</v>
      </c>
      <c r="BP99" s="40">
        <v>0</v>
      </c>
      <c r="BQ99">
        <v>70</v>
      </c>
      <c r="BR99">
        <f t="shared" si="40"/>
        <v>0.7</v>
      </c>
    </row>
    <row r="100" spans="1:70" x14ac:dyDescent="0.15">
      <c r="A100" t="str">
        <f t="shared" si="21"/>
        <v>EW_sand_71</v>
      </c>
      <c r="B100" s="42" t="s">
        <v>88</v>
      </c>
      <c r="C100" s="36" t="s">
        <v>286</v>
      </c>
      <c r="D100" s="42" t="s">
        <v>233</v>
      </c>
      <c r="E100" s="36">
        <v>0</v>
      </c>
      <c r="F100">
        <f t="shared" ref="F100:F105" si="58">146.1-92.11*BR100</f>
        <v>80.701899999999995</v>
      </c>
      <c r="G100" s="36">
        <v>0</v>
      </c>
      <c r="H100" s="36">
        <v>0</v>
      </c>
      <c r="I100" s="36">
        <v>1</v>
      </c>
      <c r="J100">
        <f t="shared" ref="J100:J105" si="59">0.3375-8.9*BR100</f>
        <v>-5.9814999999999996</v>
      </c>
      <c r="K100" s="36">
        <f t="shared" ref="K100:K105" si="60">0.3667+25.89*BR100</f>
        <v>18.7486</v>
      </c>
      <c r="L100" s="36">
        <v>0</v>
      </c>
      <c r="M100" s="36">
        <v>1</v>
      </c>
      <c r="N100">
        <f t="shared" si="25"/>
        <v>-0.91779999999999995</v>
      </c>
      <c r="O100">
        <f t="shared" ref="O100:O105" si="61">8.73-0.6982*BR100</f>
        <v>8.2342779999999998</v>
      </c>
      <c r="P100" s="36">
        <v>0</v>
      </c>
      <c r="Q100" s="36">
        <v>0</v>
      </c>
      <c r="R100">
        <f t="shared" ref="R100:R105" si="62">0.917+0.06193*BR100</f>
        <v>0.96097030000000006</v>
      </c>
      <c r="S100" s="36">
        <v>0</v>
      </c>
      <c r="T100" s="36">
        <v>0</v>
      </c>
      <c r="U100" s="36">
        <v>0</v>
      </c>
      <c r="V100" s="36">
        <v>20</v>
      </c>
      <c r="W100" s="36">
        <v>0</v>
      </c>
      <c r="X100" s="36">
        <v>0</v>
      </c>
      <c r="Y100" s="36">
        <v>1</v>
      </c>
      <c r="Z100">
        <f t="shared" ref="Z100:Z105" si="63">-0.1989+0.2019*BR100</f>
        <v>-5.5551000000000017E-2</v>
      </c>
      <c r="AA100" s="36">
        <v>0.26050000000000001</v>
      </c>
      <c r="AB100" s="36">
        <v>0</v>
      </c>
      <c r="AC100" s="36">
        <v>0</v>
      </c>
      <c r="AD100" s="36">
        <v>17</v>
      </c>
      <c r="AE100" s="36">
        <v>0</v>
      </c>
      <c r="AF100" s="36">
        <v>0</v>
      </c>
      <c r="AG100" s="36">
        <v>0</v>
      </c>
      <c r="AH100" s="36">
        <v>1E-4</v>
      </c>
      <c r="AI100" s="36">
        <v>0</v>
      </c>
      <c r="AJ100" s="36">
        <v>0</v>
      </c>
      <c r="AK100" s="36">
        <v>1</v>
      </c>
      <c r="AL100">
        <f t="shared" ref="AL100:AL105" si="64">0.1695-0.7018*BR100</f>
        <v>-0.3287779999999999</v>
      </c>
      <c r="AM100">
        <f t="shared" ref="AM100:AM105" si="65">0.515+2.883*BR100</f>
        <v>2.5619299999999998</v>
      </c>
      <c r="AN100" s="36">
        <v>0</v>
      </c>
      <c r="AO100" s="36">
        <v>1</v>
      </c>
      <c r="AP100">
        <f t="shared" ref="AP100:AP105" si="66">0.03988-0.1606*BR100</f>
        <v>-7.414599999999999E-2</v>
      </c>
      <c r="AQ100">
        <f t="shared" ref="AQ100:AQ105" si="67">0.09952+0.7996*BR100</f>
        <v>0.66723599999999994</v>
      </c>
      <c r="AR100" s="36">
        <v>0</v>
      </c>
      <c r="AS100" s="36">
        <v>1</v>
      </c>
      <c r="AT100">
        <f t="shared" ref="AT100:AT105" si="68">-0.007969-0.4292*BR100</f>
        <v>-0.31270100000000001</v>
      </c>
      <c r="AU100">
        <f t="shared" ref="AU100:AU105" si="69">6.505-2.985*BR100</f>
        <v>4.38565</v>
      </c>
      <c r="AV100" s="36">
        <v>0</v>
      </c>
      <c r="AW100" s="36">
        <v>1</v>
      </c>
      <c r="AX100">
        <f t="shared" ref="AX100:AX105" si="70">0.004994-0.07005*BR100</f>
        <v>-4.4741499999999997E-2</v>
      </c>
      <c r="AY100">
        <f t="shared" ref="AY100:AY105" si="71">0.09978+0.7974*BR100</f>
        <v>0.66593399999999991</v>
      </c>
      <c r="AZ100" s="36">
        <v>0</v>
      </c>
      <c r="BA100" s="36">
        <v>0</v>
      </c>
      <c r="BB100" s="36">
        <v>44.89</v>
      </c>
      <c r="BC100" s="36">
        <v>0</v>
      </c>
      <c r="BD100" s="36">
        <v>0</v>
      </c>
      <c r="BE100" s="36">
        <v>1</v>
      </c>
      <c r="BF100">
        <f t="shared" ref="BF100:BF105" si="72">0.01998-0.09041*BR100</f>
        <v>-4.4211100000000003E-2</v>
      </c>
      <c r="BG100" s="36">
        <f t="shared" ref="BG100:BG105" si="73">0.09981+0.371*BR100</f>
        <v>0.36321999999999999</v>
      </c>
      <c r="BH100" s="36">
        <v>0</v>
      </c>
      <c r="BI100" s="36">
        <v>0</v>
      </c>
      <c r="BJ100" s="36">
        <v>0.35149999999999998</v>
      </c>
      <c r="BK100" s="36">
        <v>0</v>
      </c>
      <c r="BL100" s="36">
        <v>0</v>
      </c>
      <c r="BM100" s="36">
        <v>0</v>
      </c>
      <c r="BN100">
        <f t="shared" ref="BN100:BN105" si="74">0.3+0.4986*BR100</f>
        <v>0.65400599999999998</v>
      </c>
      <c r="BO100" s="36">
        <v>0</v>
      </c>
      <c r="BP100" s="40">
        <v>0</v>
      </c>
      <c r="BQ100">
        <v>71</v>
      </c>
      <c r="BR100">
        <f t="shared" si="40"/>
        <v>0.71</v>
      </c>
    </row>
    <row r="101" spans="1:70" x14ac:dyDescent="0.15">
      <c r="A101" t="str">
        <f t="shared" si="21"/>
        <v>EW_sand_74</v>
      </c>
      <c r="B101" s="42" t="s">
        <v>88</v>
      </c>
      <c r="C101" s="36" t="s">
        <v>286</v>
      </c>
      <c r="D101" s="42" t="s">
        <v>233</v>
      </c>
      <c r="E101" s="36">
        <v>0</v>
      </c>
      <c r="F101">
        <f t="shared" si="58"/>
        <v>77.938599999999994</v>
      </c>
      <c r="G101" s="36">
        <v>0</v>
      </c>
      <c r="H101" s="36">
        <v>0</v>
      </c>
      <c r="I101" s="36">
        <v>1</v>
      </c>
      <c r="J101">
        <f t="shared" si="59"/>
        <v>-6.2484999999999999</v>
      </c>
      <c r="K101" s="36">
        <f t="shared" si="60"/>
        <v>19.525300000000001</v>
      </c>
      <c r="L101" s="36">
        <v>0</v>
      </c>
      <c r="M101" s="36">
        <v>1</v>
      </c>
      <c r="N101">
        <f t="shared" si="25"/>
        <v>-0.91779999999999995</v>
      </c>
      <c r="O101">
        <f t="shared" si="61"/>
        <v>8.2133320000000012</v>
      </c>
      <c r="P101" s="36">
        <v>0</v>
      </c>
      <c r="Q101" s="36">
        <v>0</v>
      </c>
      <c r="R101">
        <f t="shared" si="62"/>
        <v>0.96282820000000002</v>
      </c>
      <c r="S101" s="36">
        <v>0</v>
      </c>
      <c r="T101" s="36">
        <v>0</v>
      </c>
      <c r="U101" s="36">
        <v>0</v>
      </c>
      <c r="V101" s="36">
        <v>20</v>
      </c>
      <c r="W101" s="36">
        <v>0</v>
      </c>
      <c r="X101" s="36">
        <v>0</v>
      </c>
      <c r="Y101" s="36">
        <v>1</v>
      </c>
      <c r="Z101">
        <f t="shared" si="63"/>
        <v>-4.949400000000001E-2</v>
      </c>
      <c r="AA101" s="36">
        <v>0.26050000000000001</v>
      </c>
      <c r="AB101" s="36">
        <v>0</v>
      </c>
      <c r="AC101" s="36">
        <v>0</v>
      </c>
      <c r="AD101" s="36">
        <v>17</v>
      </c>
      <c r="AE101" s="36">
        <v>0</v>
      </c>
      <c r="AF101" s="36">
        <v>0</v>
      </c>
      <c r="AG101" s="36">
        <v>0</v>
      </c>
      <c r="AH101" s="36">
        <v>1E-4</v>
      </c>
      <c r="AI101" s="36">
        <v>0</v>
      </c>
      <c r="AJ101" s="36">
        <v>0</v>
      </c>
      <c r="AK101" s="36">
        <v>1</v>
      </c>
      <c r="AL101">
        <f t="shared" si="64"/>
        <v>-0.34983200000000003</v>
      </c>
      <c r="AM101">
        <f t="shared" si="65"/>
        <v>2.6484200000000002</v>
      </c>
      <c r="AN101" s="36">
        <v>0</v>
      </c>
      <c r="AO101" s="36">
        <v>1</v>
      </c>
      <c r="AP101">
        <f t="shared" si="66"/>
        <v>-7.8963999999999993E-2</v>
      </c>
      <c r="AQ101">
        <f t="shared" si="67"/>
        <v>0.69122400000000006</v>
      </c>
      <c r="AR101" s="36">
        <v>0</v>
      </c>
      <c r="AS101" s="36">
        <v>1</v>
      </c>
      <c r="AT101">
        <f t="shared" si="68"/>
        <v>-0.32557700000000001</v>
      </c>
      <c r="AU101">
        <f t="shared" si="69"/>
        <v>4.2961</v>
      </c>
      <c r="AV101" s="36">
        <v>0</v>
      </c>
      <c r="AW101" s="36">
        <v>1</v>
      </c>
      <c r="AX101">
        <f t="shared" si="70"/>
        <v>-4.6843000000000003E-2</v>
      </c>
      <c r="AY101">
        <f t="shared" si="71"/>
        <v>0.68985600000000002</v>
      </c>
      <c r="AZ101" s="36">
        <v>0</v>
      </c>
      <c r="BA101" s="36">
        <v>0</v>
      </c>
      <c r="BB101" s="36">
        <v>44.89</v>
      </c>
      <c r="BC101" s="36">
        <v>0</v>
      </c>
      <c r="BD101" s="36">
        <v>0</v>
      </c>
      <c r="BE101" s="36">
        <v>1</v>
      </c>
      <c r="BF101">
        <f t="shared" si="72"/>
        <v>-4.6923400000000004E-2</v>
      </c>
      <c r="BG101" s="36">
        <f t="shared" si="73"/>
        <v>0.37435000000000002</v>
      </c>
      <c r="BH101" s="36">
        <v>0</v>
      </c>
      <c r="BI101" s="36">
        <v>0</v>
      </c>
      <c r="BJ101" s="36">
        <v>0.35149999999999998</v>
      </c>
      <c r="BK101" s="36">
        <v>0</v>
      </c>
      <c r="BL101" s="36">
        <v>0</v>
      </c>
      <c r="BM101" s="36">
        <v>0</v>
      </c>
      <c r="BN101">
        <f t="shared" si="74"/>
        <v>0.66896399999999989</v>
      </c>
      <c r="BO101" s="36">
        <v>0</v>
      </c>
      <c r="BP101" s="40">
        <v>0</v>
      </c>
      <c r="BQ101">
        <v>74</v>
      </c>
      <c r="BR101">
        <f t="shared" si="40"/>
        <v>0.74</v>
      </c>
    </row>
    <row r="102" spans="1:70" x14ac:dyDescent="0.15">
      <c r="A102" t="str">
        <f t="shared" si="21"/>
        <v>EW_sand_76</v>
      </c>
      <c r="B102" s="42" t="s">
        <v>88</v>
      </c>
      <c r="C102" s="36" t="s">
        <v>286</v>
      </c>
      <c r="D102" s="42" t="s">
        <v>233</v>
      </c>
      <c r="E102" s="36">
        <v>0</v>
      </c>
      <c r="F102">
        <f t="shared" si="58"/>
        <v>76.096399999999988</v>
      </c>
      <c r="G102" s="36">
        <v>0</v>
      </c>
      <c r="H102" s="36">
        <v>0</v>
      </c>
      <c r="I102" s="36">
        <v>1</v>
      </c>
      <c r="J102">
        <f t="shared" si="59"/>
        <v>-6.4264999999999999</v>
      </c>
      <c r="K102" s="36">
        <f t="shared" si="60"/>
        <v>20.043100000000003</v>
      </c>
      <c r="L102" s="36">
        <v>0</v>
      </c>
      <c r="M102" s="36">
        <v>1</v>
      </c>
      <c r="N102">
        <f t="shared" si="25"/>
        <v>-0.91779999999999995</v>
      </c>
      <c r="O102">
        <f t="shared" si="61"/>
        <v>8.1993679999999998</v>
      </c>
      <c r="P102" s="36">
        <v>0</v>
      </c>
      <c r="Q102" s="36">
        <v>0</v>
      </c>
      <c r="R102">
        <f t="shared" si="62"/>
        <v>0.9640668</v>
      </c>
      <c r="S102" s="36">
        <v>0</v>
      </c>
      <c r="T102" s="36">
        <v>0</v>
      </c>
      <c r="U102" s="36">
        <v>0</v>
      </c>
      <c r="V102" s="36">
        <v>20</v>
      </c>
      <c r="W102" s="36">
        <v>0</v>
      </c>
      <c r="X102" s="36">
        <v>0</v>
      </c>
      <c r="Y102" s="36">
        <v>1</v>
      </c>
      <c r="Z102">
        <f t="shared" si="63"/>
        <v>-4.5455999999999996E-2</v>
      </c>
      <c r="AA102" s="36">
        <v>0.26050000000000001</v>
      </c>
      <c r="AB102" s="36">
        <v>0</v>
      </c>
      <c r="AC102" s="36">
        <v>0</v>
      </c>
      <c r="AD102" s="36">
        <v>17</v>
      </c>
      <c r="AE102" s="36">
        <v>0</v>
      </c>
      <c r="AF102" s="36">
        <v>0</v>
      </c>
      <c r="AG102" s="36">
        <v>0</v>
      </c>
      <c r="AH102" s="36">
        <v>1E-4</v>
      </c>
      <c r="AI102" s="36">
        <v>0</v>
      </c>
      <c r="AJ102" s="36">
        <v>0</v>
      </c>
      <c r="AK102" s="36">
        <v>1</v>
      </c>
      <c r="AL102">
        <f t="shared" si="64"/>
        <v>-0.36386799999999997</v>
      </c>
      <c r="AM102">
        <f t="shared" si="65"/>
        <v>2.70608</v>
      </c>
      <c r="AN102" s="36">
        <v>0</v>
      </c>
      <c r="AO102" s="36">
        <v>1</v>
      </c>
      <c r="AP102">
        <f t="shared" si="66"/>
        <v>-8.2175999999999999E-2</v>
      </c>
      <c r="AQ102">
        <f t="shared" si="67"/>
        <v>0.70721600000000007</v>
      </c>
      <c r="AR102" s="36">
        <v>0</v>
      </c>
      <c r="AS102" s="36">
        <v>1</v>
      </c>
      <c r="AT102">
        <f t="shared" si="68"/>
        <v>-0.33416100000000004</v>
      </c>
      <c r="AU102">
        <f t="shared" si="69"/>
        <v>4.2363999999999997</v>
      </c>
      <c r="AV102" s="36">
        <v>0</v>
      </c>
      <c r="AW102" s="36">
        <v>1</v>
      </c>
      <c r="AX102">
        <f t="shared" si="70"/>
        <v>-4.8244000000000002E-2</v>
      </c>
      <c r="AY102">
        <f t="shared" si="71"/>
        <v>0.70580399999999999</v>
      </c>
      <c r="AZ102" s="36">
        <v>0</v>
      </c>
      <c r="BA102" s="36">
        <v>0</v>
      </c>
      <c r="BB102" s="36">
        <v>44.89</v>
      </c>
      <c r="BC102" s="36">
        <v>0</v>
      </c>
      <c r="BD102" s="36">
        <v>0</v>
      </c>
      <c r="BE102" s="36">
        <v>1</v>
      </c>
      <c r="BF102">
        <f t="shared" si="72"/>
        <v>-4.87316E-2</v>
      </c>
      <c r="BG102" s="36">
        <f t="shared" si="73"/>
        <v>0.38177</v>
      </c>
      <c r="BH102" s="36">
        <v>0</v>
      </c>
      <c r="BI102" s="36">
        <v>0</v>
      </c>
      <c r="BJ102" s="36">
        <v>0.35149999999999998</v>
      </c>
      <c r="BK102" s="36">
        <v>0</v>
      </c>
      <c r="BL102" s="36">
        <v>0</v>
      </c>
      <c r="BM102" s="36">
        <v>0</v>
      </c>
      <c r="BN102">
        <f t="shared" si="74"/>
        <v>0.67893599999999998</v>
      </c>
      <c r="BO102" s="36">
        <v>0</v>
      </c>
      <c r="BP102" s="40">
        <v>0</v>
      </c>
      <c r="BQ102">
        <v>76</v>
      </c>
      <c r="BR102">
        <f t="shared" si="40"/>
        <v>0.76</v>
      </c>
    </row>
    <row r="103" spans="1:70" x14ac:dyDescent="0.15">
      <c r="A103" t="str">
        <f t="shared" si="21"/>
        <v>EW_sand_77</v>
      </c>
      <c r="B103" s="42" t="s">
        <v>88</v>
      </c>
      <c r="C103" s="36" t="s">
        <v>286</v>
      </c>
      <c r="D103" s="42" t="s">
        <v>233</v>
      </c>
      <c r="E103" s="36">
        <v>0</v>
      </c>
      <c r="F103">
        <f t="shared" si="58"/>
        <v>75.175299999999993</v>
      </c>
      <c r="G103" s="36">
        <v>0</v>
      </c>
      <c r="H103" s="36">
        <v>0</v>
      </c>
      <c r="I103" s="36">
        <v>1</v>
      </c>
      <c r="J103">
        <f t="shared" si="59"/>
        <v>-6.5155000000000003</v>
      </c>
      <c r="K103" s="36">
        <f t="shared" si="60"/>
        <v>20.302000000000003</v>
      </c>
      <c r="L103" s="36">
        <v>0</v>
      </c>
      <c r="M103" s="36">
        <v>1</v>
      </c>
      <c r="N103">
        <f t="shared" si="25"/>
        <v>-0.91779999999999995</v>
      </c>
      <c r="O103">
        <f t="shared" si="61"/>
        <v>8.1923860000000008</v>
      </c>
      <c r="P103" s="36">
        <v>0</v>
      </c>
      <c r="Q103" s="36">
        <v>0</v>
      </c>
      <c r="R103">
        <f t="shared" si="62"/>
        <v>0.96468609999999999</v>
      </c>
      <c r="S103" s="36">
        <v>0</v>
      </c>
      <c r="T103" s="36">
        <v>0</v>
      </c>
      <c r="U103" s="36">
        <v>0</v>
      </c>
      <c r="V103" s="36">
        <v>20</v>
      </c>
      <c r="W103" s="36">
        <v>0</v>
      </c>
      <c r="X103" s="36">
        <v>0</v>
      </c>
      <c r="Y103" s="36">
        <v>1</v>
      </c>
      <c r="Z103">
        <f t="shared" si="63"/>
        <v>-4.3437000000000003E-2</v>
      </c>
      <c r="AA103" s="36">
        <v>0.26050000000000001</v>
      </c>
      <c r="AB103" s="36">
        <v>0</v>
      </c>
      <c r="AC103" s="36">
        <v>0</v>
      </c>
      <c r="AD103" s="36">
        <v>17</v>
      </c>
      <c r="AE103" s="36">
        <v>0</v>
      </c>
      <c r="AF103" s="36">
        <v>0</v>
      </c>
      <c r="AG103" s="36">
        <v>0</v>
      </c>
      <c r="AH103" s="36">
        <v>1E-4</v>
      </c>
      <c r="AI103" s="36">
        <v>0</v>
      </c>
      <c r="AJ103" s="36">
        <v>0</v>
      </c>
      <c r="AK103" s="36">
        <v>1</v>
      </c>
      <c r="AL103">
        <f t="shared" si="64"/>
        <v>-0.37088600000000005</v>
      </c>
      <c r="AM103">
        <f t="shared" si="65"/>
        <v>2.7349100000000002</v>
      </c>
      <c r="AN103" s="36">
        <v>0</v>
      </c>
      <c r="AO103" s="36">
        <v>1</v>
      </c>
      <c r="AP103">
        <f t="shared" si="66"/>
        <v>-8.3781999999999995E-2</v>
      </c>
      <c r="AQ103">
        <f t="shared" si="67"/>
        <v>0.71521199999999996</v>
      </c>
      <c r="AR103" s="36">
        <v>0</v>
      </c>
      <c r="AS103" s="36">
        <v>1</v>
      </c>
      <c r="AT103">
        <f t="shared" si="68"/>
        <v>-0.338453</v>
      </c>
      <c r="AU103">
        <f t="shared" si="69"/>
        <v>4.20655</v>
      </c>
      <c r="AV103" s="36">
        <v>0</v>
      </c>
      <c r="AW103" s="36">
        <v>1</v>
      </c>
      <c r="AX103">
        <f t="shared" si="70"/>
        <v>-4.8944500000000002E-2</v>
      </c>
      <c r="AY103">
        <f t="shared" si="71"/>
        <v>0.71377800000000002</v>
      </c>
      <c r="AZ103" s="36">
        <v>0</v>
      </c>
      <c r="BA103" s="36">
        <v>0</v>
      </c>
      <c r="BB103" s="36">
        <v>44.89</v>
      </c>
      <c r="BC103" s="36">
        <v>0</v>
      </c>
      <c r="BD103" s="36">
        <v>0</v>
      </c>
      <c r="BE103" s="36">
        <v>1</v>
      </c>
      <c r="BF103">
        <f t="shared" si="72"/>
        <v>-4.9635700000000005E-2</v>
      </c>
      <c r="BG103" s="36">
        <f t="shared" si="73"/>
        <v>0.38547999999999999</v>
      </c>
      <c r="BH103" s="36">
        <v>0</v>
      </c>
      <c r="BI103" s="36">
        <v>0</v>
      </c>
      <c r="BJ103" s="36">
        <v>0.35149999999999998</v>
      </c>
      <c r="BK103" s="36">
        <v>0</v>
      </c>
      <c r="BL103" s="36">
        <v>0</v>
      </c>
      <c r="BM103" s="36">
        <v>0</v>
      </c>
      <c r="BN103">
        <f t="shared" si="74"/>
        <v>0.68392199999999992</v>
      </c>
      <c r="BO103" s="36">
        <v>0</v>
      </c>
      <c r="BP103" s="40">
        <v>0</v>
      </c>
      <c r="BQ103">
        <v>77</v>
      </c>
      <c r="BR103">
        <f t="shared" si="40"/>
        <v>0.77</v>
      </c>
    </row>
    <row r="104" spans="1:70" x14ac:dyDescent="0.15">
      <c r="A104" t="str">
        <f t="shared" si="21"/>
        <v>EW_sand_79</v>
      </c>
      <c r="B104" s="42" t="s">
        <v>88</v>
      </c>
      <c r="C104" s="36" t="s">
        <v>286</v>
      </c>
      <c r="D104" s="42" t="s">
        <v>233</v>
      </c>
      <c r="E104" s="36">
        <v>0</v>
      </c>
      <c r="F104">
        <f t="shared" si="58"/>
        <v>73.333099999999988</v>
      </c>
      <c r="G104" s="36">
        <v>0</v>
      </c>
      <c r="H104" s="36">
        <v>0</v>
      </c>
      <c r="I104" s="36">
        <v>1</v>
      </c>
      <c r="J104">
        <f t="shared" si="59"/>
        <v>-6.6935000000000002</v>
      </c>
      <c r="K104" s="36">
        <f t="shared" si="60"/>
        <v>20.819800000000004</v>
      </c>
      <c r="L104" s="36">
        <v>0</v>
      </c>
      <c r="M104" s="36">
        <v>1</v>
      </c>
      <c r="N104">
        <f t="shared" si="25"/>
        <v>-0.91779999999999995</v>
      </c>
      <c r="O104">
        <f t="shared" si="61"/>
        <v>8.1784220000000012</v>
      </c>
      <c r="P104" s="36">
        <v>0</v>
      </c>
      <c r="Q104" s="36">
        <v>0</v>
      </c>
      <c r="R104">
        <f t="shared" si="62"/>
        <v>0.96592470000000008</v>
      </c>
      <c r="S104" s="36">
        <v>0</v>
      </c>
      <c r="T104" s="36">
        <v>0</v>
      </c>
      <c r="U104" s="36">
        <v>0</v>
      </c>
      <c r="V104" s="36">
        <v>20</v>
      </c>
      <c r="W104" s="36">
        <v>0</v>
      </c>
      <c r="X104" s="36">
        <v>0</v>
      </c>
      <c r="Y104" s="36">
        <v>1</v>
      </c>
      <c r="Z104">
        <f t="shared" si="63"/>
        <v>-3.939899999999999E-2</v>
      </c>
      <c r="AA104" s="36">
        <v>0.26050000000000001</v>
      </c>
      <c r="AB104" s="36">
        <v>0</v>
      </c>
      <c r="AC104" s="36">
        <v>0</v>
      </c>
      <c r="AD104" s="36">
        <v>17</v>
      </c>
      <c r="AE104" s="36">
        <v>0</v>
      </c>
      <c r="AF104" s="36">
        <v>0</v>
      </c>
      <c r="AG104" s="36">
        <v>0</v>
      </c>
      <c r="AH104" s="36">
        <v>1E-4</v>
      </c>
      <c r="AI104" s="36">
        <v>0</v>
      </c>
      <c r="AJ104" s="36">
        <v>0</v>
      </c>
      <c r="AK104" s="36">
        <v>1</v>
      </c>
      <c r="AL104">
        <f t="shared" si="64"/>
        <v>-0.38492199999999999</v>
      </c>
      <c r="AM104">
        <f t="shared" si="65"/>
        <v>2.7925700000000004</v>
      </c>
      <c r="AN104" s="36">
        <v>0</v>
      </c>
      <c r="AO104" s="36">
        <v>1</v>
      </c>
      <c r="AP104">
        <f t="shared" si="66"/>
        <v>-8.6993999999999988E-2</v>
      </c>
      <c r="AQ104">
        <f t="shared" si="67"/>
        <v>0.73120399999999997</v>
      </c>
      <c r="AR104" s="36">
        <v>0</v>
      </c>
      <c r="AS104" s="36">
        <v>1</v>
      </c>
      <c r="AT104">
        <f t="shared" si="68"/>
        <v>-0.34703700000000004</v>
      </c>
      <c r="AU104">
        <f t="shared" si="69"/>
        <v>4.1468499999999997</v>
      </c>
      <c r="AV104" s="36">
        <v>0</v>
      </c>
      <c r="AW104" s="36">
        <v>1</v>
      </c>
      <c r="AX104">
        <f t="shared" si="70"/>
        <v>-5.0345500000000008E-2</v>
      </c>
      <c r="AY104">
        <f t="shared" si="71"/>
        <v>0.72972599999999999</v>
      </c>
      <c r="AZ104" s="36">
        <v>0</v>
      </c>
      <c r="BA104" s="36">
        <v>0</v>
      </c>
      <c r="BB104" s="36">
        <v>44.89</v>
      </c>
      <c r="BC104" s="36">
        <v>0</v>
      </c>
      <c r="BD104" s="36">
        <v>0</v>
      </c>
      <c r="BE104" s="36">
        <v>1</v>
      </c>
      <c r="BF104">
        <f t="shared" si="72"/>
        <v>-5.1443900000000015E-2</v>
      </c>
      <c r="BG104" s="36">
        <f t="shared" si="73"/>
        <v>0.39290000000000003</v>
      </c>
      <c r="BH104" s="36">
        <v>0</v>
      </c>
      <c r="BI104" s="36">
        <v>0</v>
      </c>
      <c r="BJ104" s="36">
        <v>0.35149999999999998</v>
      </c>
      <c r="BK104" s="36">
        <v>0</v>
      </c>
      <c r="BL104" s="36">
        <v>0</v>
      </c>
      <c r="BM104" s="36">
        <v>0</v>
      </c>
      <c r="BN104">
        <f t="shared" si="74"/>
        <v>0.69389400000000001</v>
      </c>
      <c r="BO104" s="36">
        <v>0</v>
      </c>
      <c r="BP104" s="40">
        <v>0</v>
      </c>
      <c r="BQ104">
        <v>79</v>
      </c>
      <c r="BR104">
        <f t="shared" si="40"/>
        <v>0.79</v>
      </c>
    </row>
    <row r="105" spans="1:70" x14ac:dyDescent="0.15">
      <c r="A105" t="str">
        <f t="shared" si="21"/>
        <v>EW_sand_81</v>
      </c>
      <c r="B105" s="42" t="s">
        <v>88</v>
      </c>
      <c r="C105" s="36" t="s">
        <v>286</v>
      </c>
      <c r="D105" s="42" t="s">
        <v>233</v>
      </c>
      <c r="E105" s="36">
        <v>0</v>
      </c>
      <c r="F105">
        <f t="shared" si="58"/>
        <v>71.490899999999996</v>
      </c>
      <c r="G105" s="36">
        <v>0</v>
      </c>
      <c r="H105" s="36">
        <v>0</v>
      </c>
      <c r="I105" s="36">
        <v>1</v>
      </c>
      <c r="J105">
        <f t="shared" si="59"/>
        <v>-6.8715000000000002</v>
      </c>
      <c r="K105" s="36">
        <f t="shared" si="60"/>
        <v>21.337600000000002</v>
      </c>
      <c r="L105" s="36">
        <v>0</v>
      </c>
      <c r="M105" s="36">
        <v>1</v>
      </c>
      <c r="N105">
        <f t="shared" si="25"/>
        <v>-0.91779999999999995</v>
      </c>
      <c r="O105">
        <f t="shared" si="61"/>
        <v>8.1644579999999998</v>
      </c>
      <c r="P105" s="36">
        <v>0</v>
      </c>
      <c r="Q105" s="36">
        <v>0</v>
      </c>
      <c r="R105">
        <f t="shared" si="62"/>
        <v>0.96716330000000006</v>
      </c>
      <c r="S105" s="36">
        <v>0</v>
      </c>
      <c r="T105" s="36">
        <v>0</v>
      </c>
      <c r="U105" s="36">
        <v>0</v>
      </c>
      <c r="V105" s="36">
        <v>20</v>
      </c>
      <c r="W105" s="36">
        <v>0</v>
      </c>
      <c r="X105" s="36">
        <v>0</v>
      </c>
      <c r="Y105" s="36">
        <v>1</v>
      </c>
      <c r="Z105">
        <f t="shared" si="63"/>
        <v>-3.5360999999999976E-2</v>
      </c>
      <c r="AA105" s="36">
        <v>0.26050000000000001</v>
      </c>
      <c r="AB105" s="36">
        <v>0</v>
      </c>
      <c r="AC105" s="36">
        <v>0</v>
      </c>
      <c r="AD105" s="36">
        <v>17</v>
      </c>
      <c r="AE105" s="36">
        <v>0</v>
      </c>
      <c r="AF105" s="36">
        <v>0</v>
      </c>
      <c r="AG105" s="36">
        <v>0</v>
      </c>
      <c r="AH105" s="36">
        <v>1E-4</v>
      </c>
      <c r="AI105" s="36">
        <v>0</v>
      </c>
      <c r="AJ105" s="36">
        <v>0</v>
      </c>
      <c r="AK105" s="36">
        <v>1</v>
      </c>
      <c r="AL105">
        <f t="shared" si="64"/>
        <v>-0.39895800000000003</v>
      </c>
      <c r="AM105">
        <f t="shared" si="65"/>
        <v>2.8502300000000003</v>
      </c>
      <c r="AN105" s="36">
        <v>0</v>
      </c>
      <c r="AO105" s="36">
        <v>1</v>
      </c>
      <c r="AP105">
        <f t="shared" si="66"/>
        <v>-9.0206000000000008E-2</v>
      </c>
      <c r="AQ105">
        <f t="shared" si="67"/>
        <v>0.74719599999999997</v>
      </c>
      <c r="AR105" s="36">
        <v>0</v>
      </c>
      <c r="AS105" s="36">
        <v>1</v>
      </c>
      <c r="AT105">
        <f t="shared" si="68"/>
        <v>-0.35562100000000002</v>
      </c>
      <c r="AU105">
        <f t="shared" si="69"/>
        <v>4.0871499999999994</v>
      </c>
      <c r="AV105" s="36">
        <v>0</v>
      </c>
      <c r="AW105" s="36">
        <v>1</v>
      </c>
      <c r="AX105">
        <f t="shared" si="70"/>
        <v>-5.1746500000000008E-2</v>
      </c>
      <c r="AY105">
        <f t="shared" si="71"/>
        <v>0.74567400000000006</v>
      </c>
      <c r="AZ105" s="36">
        <v>0</v>
      </c>
      <c r="BA105" s="36">
        <v>0</v>
      </c>
      <c r="BB105" s="36">
        <v>44.89</v>
      </c>
      <c r="BC105" s="36">
        <v>0</v>
      </c>
      <c r="BD105" s="36">
        <v>0</v>
      </c>
      <c r="BE105" s="36">
        <v>1</v>
      </c>
      <c r="BF105">
        <f t="shared" si="72"/>
        <v>-5.3252100000000011E-2</v>
      </c>
      <c r="BG105" s="36">
        <f t="shared" si="73"/>
        <v>0.40032000000000001</v>
      </c>
      <c r="BH105" s="36">
        <v>0</v>
      </c>
      <c r="BI105" s="36">
        <v>0</v>
      </c>
      <c r="BJ105" s="36">
        <v>0.35149999999999998</v>
      </c>
      <c r="BK105" s="36">
        <v>0</v>
      </c>
      <c r="BL105" s="36">
        <v>0</v>
      </c>
      <c r="BM105" s="36">
        <v>0</v>
      </c>
      <c r="BN105">
        <f t="shared" si="74"/>
        <v>0.70386599999999999</v>
      </c>
      <c r="BO105" s="36">
        <v>0</v>
      </c>
      <c r="BP105" s="40">
        <v>0</v>
      </c>
      <c r="BQ105">
        <v>81</v>
      </c>
      <c r="BR105">
        <f t="shared" si="40"/>
        <v>0.81</v>
      </c>
    </row>
    <row r="106" spans="1:70" x14ac:dyDescent="0.15">
      <c r="A106" t="str">
        <f t="shared" si="21"/>
        <v>EW_sand_82</v>
      </c>
      <c r="B106" s="42" t="s">
        <v>88</v>
      </c>
      <c r="C106" s="36" t="s">
        <v>286</v>
      </c>
      <c r="D106" s="42" t="s">
        <v>233</v>
      </c>
      <c r="E106" s="36">
        <v>0</v>
      </c>
      <c r="F106">
        <f>146.1-92.11*BR106</f>
        <v>70.569800000000001</v>
      </c>
      <c r="G106" s="36">
        <v>0</v>
      </c>
      <c r="H106" s="36">
        <v>0</v>
      </c>
      <c r="I106" s="36">
        <v>1</v>
      </c>
      <c r="J106">
        <f>0.3375-8.9*BR106</f>
        <v>-6.9604999999999997</v>
      </c>
      <c r="K106" s="36">
        <f>0.3667+25.89*BR106</f>
        <v>21.596500000000002</v>
      </c>
      <c r="L106" s="36">
        <v>0</v>
      </c>
      <c r="M106" s="36">
        <v>1</v>
      </c>
      <c r="N106">
        <f>-0.9178</f>
        <v>-0.91779999999999995</v>
      </c>
      <c r="O106">
        <f>8.73-0.6982*BR106</f>
        <v>8.1574760000000008</v>
      </c>
      <c r="P106" s="36">
        <v>0</v>
      </c>
      <c r="Q106" s="36">
        <v>0</v>
      </c>
      <c r="R106">
        <f>0.917+0.06193*BR106</f>
        <v>0.96778260000000005</v>
      </c>
      <c r="S106" s="36">
        <v>0</v>
      </c>
      <c r="T106" s="36">
        <v>0</v>
      </c>
      <c r="U106" s="36">
        <v>0</v>
      </c>
      <c r="V106" s="36">
        <v>20</v>
      </c>
      <c r="W106" s="36">
        <v>0</v>
      </c>
      <c r="X106" s="36">
        <v>0</v>
      </c>
      <c r="Y106" s="36">
        <v>1</v>
      </c>
      <c r="Z106">
        <f>-0.1989+0.2019*BR106</f>
        <v>-3.3342000000000011E-2</v>
      </c>
      <c r="AA106" s="36">
        <v>0.26050000000000001</v>
      </c>
      <c r="AB106" s="36">
        <v>0</v>
      </c>
      <c r="AC106" s="36">
        <v>0</v>
      </c>
      <c r="AD106" s="36">
        <v>17</v>
      </c>
      <c r="AE106" s="36">
        <v>0</v>
      </c>
      <c r="AF106" s="36">
        <v>0</v>
      </c>
      <c r="AG106" s="36">
        <v>0</v>
      </c>
      <c r="AH106" s="36">
        <v>1E-4</v>
      </c>
      <c r="AI106" s="36">
        <v>0</v>
      </c>
      <c r="AJ106" s="36">
        <v>0</v>
      </c>
      <c r="AK106" s="36">
        <v>1</v>
      </c>
      <c r="AL106">
        <f>0.1695-0.7018*BR106</f>
        <v>-0.405976</v>
      </c>
      <c r="AM106">
        <f>0.515+2.883*BR106</f>
        <v>2.87906</v>
      </c>
      <c r="AN106" s="36">
        <v>0</v>
      </c>
      <c r="AO106" s="36">
        <v>1</v>
      </c>
      <c r="AP106">
        <f>0.03988-0.1606*BR106</f>
        <v>-9.1811999999999977E-2</v>
      </c>
      <c r="AQ106">
        <f>0.09952+0.7996*BR106</f>
        <v>0.75519199999999986</v>
      </c>
      <c r="AR106" s="36">
        <v>0</v>
      </c>
      <c r="AS106" s="36">
        <v>1</v>
      </c>
      <c r="AT106">
        <f>-0.007969-0.4292*BR106</f>
        <v>-0.35991299999999998</v>
      </c>
      <c r="AU106">
        <f>6.505-2.985*BR106</f>
        <v>4.0572999999999997</v>
      </c>
      <c r="AV106" s="36">
        <v>0</v>
      </c>
      <c r="AW106" s="36">
        <v>1</v>
      </c>
      <c r="AX106">
        <f>0.004994-0.07005*BR106</f>
        <v>-5.2447000000000001E-2</v>
      </c>
      <c r="AY106">
        <f>0.09978+0.7974*BR106</f>
        <v>0.75364799999999998</v>
      </c>
      <c r="AZ106" s="36">
        <v>0</v>
      </c>
      <c r="BA106" s="36">
        <v>0</v>
      </c>
      <c r="BB106" s="36">
        <v>44.89</v>
      </c>
      <c r="BC106" s="36">
        <v>0</v>
      </c>
      <c r="BD106" s="36">
        <v>0</v>
      </c>
      <c r="BE106" s="36">
        <v>1</v>
      </c>
      <c r="BF106">
        <f>0.01998-0.09041*BR106</f>
        <v>-5.4156200000000002E-2</v>
      </c>
      <c r="BG106" s="36">
        <f>0.09981+0.371*BR106</f>
        <v>0.40403</v>
      </c>
      <c r="BH106" s="36">
        <v>0</v>
      </c>
      <c r="BI106" s="36">
        <v>0</v>
      </c>
      <c r="BJ106" s="36">
        <v>0.35149999999999998</v>
      </c>
      <c r="BK106" s="36">
        <v>0</v>
      </c>
      <c r="BL106" s="36">
        <v>0</v>
      </c>
      <c r="BM106" s="36">
        <v>0</v>
      </c>
      <c r="BN106">
        <f>0.3+0.4986*BR106</f>
        <v>0.70885200000000004</v>
      </c>
      <c r="BO106" s="36">
        <v>0</v>
      </c>
      <c r="BP106" s="40">
        <v>0</v>
      </c>
      <c r="BQ106">
        <v>82</v>
      </c>
      <c r="BR106">
        <f t="shared" si="40"/>
        <v>0.82</v>
      </c>
    </row>
    <row r="107" spans="1:70" x14ac:dyDescent="0.15">
      <c r="A107" t="str">
        <f t="shared" si="21"/>
        <v>EW_sand_84</v>
      </c>
      <c r="B107" s="42" t="s">
        <v>88</v>
      </c>
      <c r="C107" s="36" t="s">
        <v>286</v>
      </c>
      <c r="D107" s="42" t="s">
        <v>233</v>
      </c>
      <c r="E107" s="36">
        <v>0</v>
      </c>
      <c r="F107">
        <f t="shared" ref="F107:F110" si="75">146.1-92.11*BR107</f>
        <v>68.727599999999995</v>
      </c>
      <c r="G107" s="36">
        <v>0</v>
      </c>
      <c r="H107" s="36">
        <v>0</v>
      </c>
      <c r="I107" s="36">
        <v>1</v>
      </c>
      <c r="J107">
        <f t="shared" ref="J107:J110" si="76">0.3375-8.9*BR107</f>
        <v>-7.1384999999999996</v>
      </c>
      <c r="K107" s="36">
        <f t="shared" ref="K107:K110" si="77">0.3667+25.89*BR107</f>
        <v>22.1143</v>
      </c>
      <c r="L107" s="36">
        <v>0</v>
      </c>
      <c r="M107" s="36">
        <v>1</v>
      </c>
      <c r="N107">
        <f t="shared" si="25"/>
        <v>-0.91779999999999995</v>
      </c>
      <c r="O107">
        <f t="shared" ref="O107:O110" si="78">8.73-0.6982*BR107</f>
        <v>8.1435120000000012</v>
      </c>
      <c r="P107" s="36">
        <v>0</v>
      </c>
      <c r="Q107" s="36">
        <v>0</v>
      </c>
      <c r="R107">
        <f t="shared" ref="R107:R110" si="79">0.917+0.06193*BR107</f>
        <v>0.96902120000000003</v>
      </c>
      <c r="S107" s="36">
        <v>0</v>
      </c>
      <c r="T107" s="36">
        <v>0</v>
      </c>
      <c r="U107" s="36">
        <v>0</v>
      </c>
      <c r="V107" s="36">
        <v>20</v>
      </c>
      <c r="W107" s="36">
        <v>0</v>
      </c>
      <c r="X107" s="36">
        <v>0</v>
      </c>
      <c r="Y107" s="36">
        <v>1</v>
      </c>
      <c r="Z107">
        <f t="shared" ref="Z107:Z110" si="80">-0.1989+0.2019*BR107</f>
        <v>-2.9303999999999997E-2</v>
      </c>
      <c r="AA107" s="36">
        <v>0.26050000000000001</v>
      </c>
      <c r="AB107" s="36">
        <v>0</v>
      </c>
      <c r="AC107" s="36">
        <v>0</v>
      </c>
      <c r="AD107" s="36">
        <v>17</v>
      </c>
      <c r="AE107" s="36">
        <v>0</v>
      </c>
      <c r="AF107" s="36">
        <v>0</v>
      </c>
      <c r="AG107" s="36">
        <v>0</v>
      </c>
      <c r="AH107" s="36">
        <v>1E-4</v>
      </c>
      <c r="AI107" s="36">
        <v>0</v>
      </c>
      <c r="AJ107" s="36">
        <v>0</v>
      </c>
      <c r="AK107" s="36">
        <v>1</v>
      </c>
      <c r="AL107">
        <f t="shared" ref="AL107:AL110" si="81">0.1695-0.7018*BR107</f>
        <v>-0.42001199999999994</v>
      </c>
      <c r="AM107">
        <f t="shared" ref="AM107:AM110" si="82">0.515+2.883*BR107</f>
        <v>2.9367200000000002</v>
      </c>
      <c r="AN107" s="36">
        <v>0</v>
      </c>
      <c r="AO107" s="36">
        <v>1</v>
      </c>
      <c r="AP107">
        <f t="shared" ref="AP107:AP110" si="83">0.03988-0.1606*BR107</f>
        <v>-9.5023999999999997E-2</v>
      </c>
      <c r="AQ107">
        <f t="shared" ref="AQ107:AQ110" si="84">0.09952+0.7996*BR107</f>
        <v>0.77118399999999987</v>
      </c>
      <c r="AR107" s="36">
        <v>0</v>
      </c>
      <c r="AS107" s="36">
        <v>1</v>
      </c>
      <c r="AT107">
        <f t="shared" ref="AT107:AT110" si="85">-0.007969-0.4292*BR107</f>
        <v>-0.36849700000000002</v>
      </c>
      <c r="AU107">
        <f t="shared" ref="AU107:AU110" si="86">6.505-2.985*BR107</f>
        <v>3.9976000000000003</v>
      </c>
      <c r="AV107" s="36">
        <v>0</v>
      </c>
      <c r="AW107" s="36">
        <v>1</v>
      </c>
      <c r="AX107">
        <f t="shared" ref="AX107:AX110" si="87">0.004994-0.07005*BR107</f>
        <v>-5.3848E-2</v>
      </c>
      <c r="AY107">
        <f t="shared" ref="AY107:AY110" si="88">0.09978+0.7974*BR107</f>
        <v>0.76959599999999995</v>
      </c>
      <c r="AZ107" s="36">
        <v>0</v>
      </c>
      <c r="BA107" s="36">
        <v>0</v>
      </c>
      <c r="BB107" s="36">
        <v>44.89</v>
      </c>
      <c r="BC107" s="36">
        <v>0</v>
      </c>
      <c r="BD107" s="36">
        <v>0</v>
      </c>
      <c r="BE107" s="36">
        <v>1</v>
      </c>
      <c r="BF107">
        <f t="shared" ref="BF107:BF110" si="89">0.01998-0.09041*BR107</f>
        <v>-5.5964399999999997E-2</v>
      </c>
      <c r="BG107" s="36">
        <f t="shared" ref="BG107:BG110" si="90">0.09981+0.371*BR107</f>
        <v>0.41144999999999998</v>
      </c>
      <c r="BH107" s="36">
        <v>0</v>
      </c>
      <c r="BI107" s="36">
        <v>0</v>
      </c>
      <c r="BJ107" s="36">
        <v>0.35149999999999998</v>
      </c>
      <c r="BK107" s="36">
        <v>0</v>
      </c>
      <c r="BL107" s="36">
        <v>0</v>
      </c>
      <c r="BM107" s="36">
        <v>0</v>
      </c>
      <c r="BN107">
        <f t="shared" ref="BN107:BN110" si="91">0.3+0.4986*BR107</f>
        <v>0.71882399999999991</v>
      </c>
      <c r="BO107" s="36">
        <v>0</v>
      </c>
      <c r="BP107" s="40">
        <v>0</v>
      </c>
      <c r="BQ107">
        <v>84</v>
      </c>
      <c r="BR107">
        <f t="shared" si="40"/>
        <v>0.84</v>
      </c>
    </row>
    <row r="108" spans="1:70" x14ac:dyDescent="0.15">
      <c r="A108" t="str">
        <f t="shared" si="21"/>
        <v>EW_sand_89</v>
      </c>
      <c r="B108" s="42" t="s">
        <v>88</v>
      </c>
      <c r="C108" s="36" t="s">
        <v>286</v>
      </c>
      <c r="D108" s="42" t="s">
        <v>233</v>
      </c>
      <c r="E108" s="36">
        <v>0</v>
      </c>
      <c r="F108">
        <f t="shared" si="75"/>
        <v>64.122099999999989</v>
      </c>
      <c r="G108" s="36">
        <v>0</v>
      </c>
      <c r="H108" s="36">
        <v>0</v>
      </c>
      <c r="I108" s="36">
        <v>1</v>
      </c>
      <c r="J108">
        <f t="shared" si="76"/>
        <v>-7.5834999999999999</v>
      </c>
      <c r="K108" s="36">
        <f t="shared" si="77"/>
        <v>23.408800000000003</v>
      </c>
      <c r="L108" s="36">
        <v>0</v>
      </c>
      <c r="M108" s="36">
        <v>1</v>
      </c>
      <c r="N108">
        <f t="shared" si="25"/>
        <v>-0.91779999999999995</v>
      </c>
      <c r="O108">
        <f t="shared" si="78"/>
        <v>8.1086020000000012</v>
      </c>
      <c r="P108" s="36">
        <v>0</v>
      </c>
      <c r="Q108" s="36">
        <v>0</v>
      </c>
      <c r="R108">
        <f t="shared" si="79"/>
        <v>0.97211770000000008</v>
      </c>
      <c r="S108" s="36">
        <v>0</v>
      </c>
      <c r="T108" s="36">
        <v>0</v>
      </c>
      <c r="U108" s="36">
        <v>0</v>
      </c>
      <c r="V108" s="36">
        <v>20</v>
      </c>
      <c r="W108" s="36">
        <v>0</v>
      </c>
      <c r="X108" s="36">
        <v>0</v>
      </c>
      <c r="Y108" s="36">
        <v>1</v>
      </c>
      <c r="Z108">
        <f t="shared" si="80"/>
        <v>-1.9209000000000004E-2</v>
      </c>
      <c r="AA108" s="36">
        <v>0.26050000000000001</v>
      </c>
      <c r="AB108" s="36">
        <v>0</v>
      </c>
      <c r="AC108" s="36">
        <v>0</v>
      </c>
      <c r="AD108" s="36">
        <v>17</v>
      </c>
      <c r="AE108" s="36">
        <v>0</v>
      </c>
      <c r="AF108" s="36">
        <v>0</v>
      </c>
      <c r="AG108" s="36">
        <v>0</v>
      </c>
      <c r="AH108" s="36">
        <v>1E-4</v>
      </c>
      <c r="AI108" s="36">
        <v>0</v>
      </c>
      <c r="AJ108" s="36">
        <v>0</v>
      </c>
      <c r="AK108" s="36">
        <v>1</v>
      </c>
      <c r="AL108">
        <f t="shared" si="81"/>
        <v>-0.45510200000000001</v>
      </c>
      <c r="AM108">
        <f t="shared" si="82"/>
        <v>3.08087</v>
      </c>
      <c r="AN108" s="36">
        <v>0</v>
      </c>
      <c r="AO108" s="36">
        <v>1</v>
      </c>
      <c r="AP108">
        <f t="shared" si="83"/>
        <v>-0.10305400000000001</v>
      </c>
      <c r="AQ108">
        <f t="shared" si="84"/>
        <v>0.811164</v>
      </c>
      <c r="AR108" s="36">
        <v>0</v>
      </c>
      <c r="AS108" s="36">
        <v>1</v>
      </c>
      <c r="AT108">
        <f t="shared" si="85"/>
        <v>-0.38995700000000005</v>
      </c>
      <c r="AU108">
        <f t="shared" si="86"/>
        <v>3.8483499999999999</v>
      </c>
      <c r="AV108" s="36">
        <v>0</v>
      </c>
      <c r="AW108" s="36">
        <v>1</v>
      </c>
      <c r="AX108">
        <f t="shared" si="87"/>
        <v>-5.7350500000000006E-2</v>
      </c>
      <c r="AY108">
        <f t="shared" si="88"/>
        <v>0.80946600000000002</v>
      </c>
      <c r="AZ108" s="36">
        <v>0</v>
      </c>
      <c r="BA108" s="36">
        <v>0</v>
      </c>
      <c r="BB108" s="36">
        <v>44.89</v>
      </c>
      <c r="BC108" s="36">
        <v>0</v>
      </c>
      <c r="BD108" s="36">
        <v>0</v>
      </c>
      <c r="BE108" s="36">
        <v>1</v>
      </c>
      <c r="BF108">
        <f t="shared" si="89"/>
        <v>-6.0484900000000008E-2</v>
      </c>
      <c r="BG108" s="36">
        <f t="shared" si="90"/>
        <v>0.43</v>
      </c>
      <c r="BH108" s="36">
        <v>0</v>
      </c>
      <c r="BI108" s="36">
        <v>0</v>
      </c>
      <c r="BJ108" s="36">
        <v>0.35149999999999998</v>
      </c>
      <c r="BK108" s="36">
        <v>0</v>
      </c>
      <c r="BL108" s="36">
        <v>0</v>
      </c>
      <c r="BM108" s="36">
        <v>0</v>
      </c>
      <c r="BN108">
        <f t="shared" si="91"/>
        <v>0.74375400000000003</v>
      </c>
      <c r="BO108" s="36">
        <v>0</v>
      </c>
      <c r="BP108" s="40">
        <v>0</v>
      </c>
      <c r="BQ108">
        <v>89</v>
      </c>
      <c r="BR108">
        <f t="shared" si="40"/>
        <v>0.89</v>
      </c>
    </row>
    <row r="109" spans="1:70" x14ac:dyDescent="0.15">
      <c r="A109" t="str">
        <f t="shared" si="21"/>
        <v>EW_sand_99</v>
      </c>
      <c r="B109" s="42" t="s">
        <v>88</v>
      </c>
      <c r="C109" s="36" t="s">
        <v>286</v>
      </c>
      <c r="D109" s="42" t="s">
        <v>233</v>
      </c>
      <c r="E109" s="36">
        <v>0</v>
      </c>
      <c r="F109">
        <f t="shared" si="75"/>
        <v>54.91109999999999</v>
      </c>
      <c r="G109" s="36">
        <v>0</v>
      </c>
      <c r="H109" s="36">
        <v>0</v>
      </c>
      <c r="I109" s="36">
        <v>1</v>
      </c>
      <c r="J109">
        <f t="shared" si="76"/>
        <v>-8.4734999999999996</v>
      </c>
      <c r="K109" s="36">
        <f t="shared" si="77"/>
        <v>25.997800000000002</v>
      </c>
      <c r="L109" s="36">
        <v>0</v>
      </c>
      <c r="M109" s="36">
        <v>1</v>
      </c>
      <c r="N109">
        <f t="shared" si="25"/>
        <v>-0.91779999999999995</v>
      </c>
      <c r="O109">
        <f t="shared" si="78"/>
        <v>8.0387820000000012</v>
      </c>
      <c r="P109" s="36">
        <v>0</v>
      </c>
      <c r="Q109" s="36">
        <v>0</v>
      </c>
      <c r="R109">
        <f t="shared" si="79"/>
        <v>0.97831069999999998</v>
      </c>
      <c r="S109" s="36">
        <v>0</v>
      </c>
      <c r="T109" s="36">
        <v>0</v>
      </c>
      <c r="U109" s="36">
        <v>0</v>
      </c>
      <c r="V109" s="36">
        <v>20</v>
      </c>
      <c r="W109" s="36">
        <v>0</v>
      </c>
      <c r="X109" s="36">
        <v>0</v>
      </c>
      <c r="Y109" s="36">
        <v>1</v>
      </c>
      <c r="Z109">
        <f t="shared" si="80"/>
        <v>9.8100000000000964E-4</v>
      </c>
      <c r="AA109" s="36">
        <v>0.26050000000000001</v>
      </c>
      <c r="AB109" s="36">
        <v>0</v>
      </c>
      <c r="AC109" s="36">
        <v>0</v>
      </c>
      <c r="AD109" s="36">
        <v>17</v>
      </c>
      <c r="AE109" s="36">
        <v>0</v>
      </c>
      <c r="AF109" s="36">
        <v>0</v>
      </c>
      <c r="AG109" s="36">
        <v>0</v>
      </c>
      <c r="AH109" s="36">
        <v>1E-4</v>
      </c>
      <c r="AI109" s="36">
        <v>0</v>
      </c>
      <c r="AJ109" s="36">
        <v>0</v>
      </c>
      <c r="AK109" s="36">
        <v>1</v>
      </c>
      <c r="AL109">
        <f t="shared" si="81"/>
        <v>-0.52528200000000003</v>
      </c>
      <c r="AM109">
        <f t="shared" si="82"/>
        <v>3.36917</v>
      </c>
      <c r="AN109" s="36">
        <v>0</v>
      </c>
      <c r="AO109" s="36">
        <v>1</v>
      </c>
      <c r="AP109">
        <f t="shared" si="83"/>
        <v>-0.119114</v>
      </c>
      <c r="AQ109">
        <f t="shared" si="84"/>
        <v>0.89112400000000003</v>
      </c>
      <c r="AR109" s="36">
        <v>0</v>
      </c>
      <c r="AS109" s="36">
        <v>1</v>
      </c>
      <c r="AT109">
        <f t="shared" si="85"/>
        <v>-0.43287700000000001</v>
      </c>
      <c r="AU109">
        <f t="shared" si="86"/>
        <v>3.5498500000000002</v>
      </c>
      <c r="AV109" s="36">
        <v>0</v>
      </c>
      <c r="AW109" s="36">
        <v>1</v>
      </c>
      <c r="AX109">
        <f t="shared" si="87"/>
        <v>-6.4355499999999996E-2</v>
      </c>
      <c r="AY109">
        <f t="shared" si="88"/>
        <v>0.88920599999999994</v>
      </c>
      <c r="AZ109" s="36">
        <v>0</v>
      </c>
      <c r="BA109" s="36">
        <v>0</v>
      </c>
      <c r="BB109" s="36">
        <v>44.89</v>
      </c>
      <c r="BC109" s="36">
        <v>0</v>
      </c>
      <c r="BD109" s="36">
        <v>0</v>
      </c>
      <c r="BE109" s="36">
        <v>1</v>
      </c>
      <c r="BF109">
        <f t="shared" si="89"/>
        <v>-6.9525900000000002E-2</v>
      </c>
      <c r="BG109" s="36">
        <f t="shared" si="90"/>
        <v>0.46710000000000002</v>
      </c>
      <c r="BH109" s="36">
        <v>0</v>
      </c>
      <c r="BI109" s="36">
        <v>0</v>
      </c>
      <c r="BJ109" s="36">
        <v>0.35149999999999998</v>
      </c>
      <c r="BK109" s="36">
        <v>0</v>
      </c>
      <c r="BL109" s="36">
        <v>0</v>
      </c>
      <c r="BM109" s="36">
        <v>0</v>
      </c>
      <c r="BN109">
        <f t="shared" si="91"/>
        <v>0.79361400000000004</v>
      </c>
      <c r="BO109" s="36">
        <v>0</v>
      </c>
      <c r="BP109" s="40">
        <v>0</v>
      </c>
      <c r="BQ109">
        <v>99</v>
      </c>
      <c r="BR109">
        <f t="shared" si="40"/>
        <v>0.99</v>
      </c>
    </row>
    <row r="110" spans="1:70" x14ac:dyDescent="0.15">
      <c r="A110" t="str">
        <f t="shared" si="21"/>
        <v>EW_sand_100</v>
      </c>
      <c r="B110" s="42" t="s">
        <v>88</v>
      </c>
      <c r="C110" s="36" t="s">
        <v>286</v>
      </c>
      <c r="D110" s="42" t="s">
        <v>233</v>
      </c>
      <c r="E110" s="36">
        <v>0</v>
      </c>
      <c r="F110">
        <f t="shared" si="75"/>
        <v>53.989999999999995</v>
      </c>
      <c r="G110" s="36">
        <v>0</v>
      </c>
      <c r="H110" s="36">
        <v>0</v>
      </c>
      <c r="I110" s="36">
        <v>1</v>
      </c>
      <c r="J110">
        <f t="shared" si="76"/>
        <v>-8.5625</v>
      </c>
      <c r="K110" s="36">
        <f t="shared" si="77"/>
        <v>26.256700000000002</v>
      </c>
      <c r="L110" s="36">
        <v>0</v>
      </c>
      <c r="M110" s="36">
        <v>1</v>
      </c>
      <c r="N110">
        <f t="shared" si="25"/>
        <v>-0.91779999999999995</v>
      </c>
      <c r="O110">
        <f t="shared" si="78"/>
        <v>8.0318000000000005</v>
      </c>
      <c r="P110" s="36">
        <v>0</v>
      </c>
      <c r="Q110" s="36">
        <v>0</v>
      </c>
      <c r="R110">
        <f t="shared" si="79"/>
        <v>0.97893000000000008</v>
      </c>
      <c r="S110" s="36">
        <v>0</v>
      </c>
      <c r="T110" s="36">
        <v>0</v>
      </c>
      <c r="U110" s="36">
        <v>0</v>
      </c>
      <c r="V110" s="36">
        <v>20</v>
      </c>
      <c r="W110" s="36">
        <v>0</v>
      </c>
      <c r="X110" s="36">
        <v>0</v>
      </c>
      <c r="Y110" s="36">
        <v>1</v>
      </c>
      <c r="Z110">
        <f t="shared" si="80"/>
        <v>3.0000000000000027E-3</v>
      </c>
      <c r="AA110" s="36">
        <v>0.26050000000000001</v>
      </c>
      <c r="AB110" s="36">
        <v>0</v>
      </c>
      <c r="AC110" s="36">
        <v>0</v>
      </c>
      <c r="AD110" s="36">
        <v>17</v>
      </c>
      <c r="AE110" s="36">
        <v>0</v>
      </c>
      <c r="AF110" s="36">
        <v>0</v>
      </c>
      <c r="AG110" s="36">
        <v>0</v>
      </c>
      <c r="AH110" s="36">
        <v>1E-4</v>
      </c>
      <c r="AI110" s="36">
        <v>0</v>
      </c>
      <c r="AJ110" s="36">
        <v>0</v>
      </c>
      <c r="AK110" s="36">
        <v>1</v>
      </c>
      <c r="AL110">
        <f t="shared" si="81"/>
        <v>-0.5323</v>
      </c>
      <c r="AM110">
        <f t="shared" si="82"/>
        <v>3.3980000000000001</v>
      </c>
      <c r="AN110" s="36">
        <v>0</v>
      </c>
      <c r="AO110" s="36">
        <v>1</v>
      </c>
      <c r="AP110">
        <f t="shared" si="83"/>
        <v>-0.12071999999999999</v>
      </c>
      <c r="AQ110">
        <f t="shared" si="84"/>
        <v>0.89911999999999992</v>
      </c>
      <c r="AR110" s="36">
        <v>0</v>
      </c>
      <c r="AS110" s="36">
        <v>1</v>
      </c>
      <c r="AT110">
        <f t="shared" si="85"/>
        <v>-0.43716900000000003</v>
      </c>
      <c r="AU110">
        <f t="shared" si="86"/>
        <v>3.52</v>
      </c>
      <c r="AV110" s="36">
        <v>0</v>
      </c>
      <c r="AW110" s="36">
        <v>1</v>
      </c>
      <c r="AX110">
        <f t="shared" si="87"/>
        <v>-6.5056000000000003E-2</v>
      </c>
      <c r="AY110">
        <f t="shared" si="88"/>
        <v>0.89717999999999998</v>
      </c>
      <c r="AZ110" s="36">
        <v>0</v>
      </c>
      <c r="BA110" s="36">
        <v>0</v>
      </c>
      <c r="BB110" s="36">
        <v>44.89</v>
      </c>
      <c r="BC110" s="36">
        <v>0</v>
      </c>
      <c r="BD110" s="36">
        <v>0</v>
      </c>
      <c r="BE110" s="36">
        <v>1</v>
      </c>
      <c r="BF110">
        <f t="shared" si="89"/>
        <v>-7.0430000000000006E-2</v>
      </c>
      <c r="BG110" s="36">
        <f t="shared" si="90"/>
        <v>0.47081000000000001</v>
      </c>
      <c r="BH110" s="36">
        <v>0</v>
      </c>
      <c r="BI110" s="36">
        <v>0</v>
      </c>
      <c r="BJ110" s="36">
        <v>0.35149999999999998</v>
      </c>
      <c r="BK110" s="36">
        <v>0</v>
      </c>
      <c r="BL110" s="36">
        <v>0</v>
      </c>
      <c r="BM110" s="36">
        <v>0</v>
      </c>
      <c r="BN110">
        <f t="shared" si="91"/>
        <v>0.79859999999999998</v>
      </c>
      <c r="BO110" s="36">
        <v>0</v>
      </c>
      <c r="BP110" s="40">
        <v>0</v>
      </c>
      <c r="BQ110">
        <v>100</v>
      </c>
      <c r="BR110">
        <f t="shared" si="40"/>
        <v>1</v>
      </c>
    </row>
    <row r="111" spans="1:70" x14ac:dyDescent="0.15">
      <c r="A111" t="str">
        <f>"EW_sand"&amp;"_"&amp;BQ111</f>
        <v>EW_sand_94</v>
      </c>
      <c r="B111" s="42" t="s">
        <v>88</v>
      </c>
      <c r="C111" s="36" t="s">
        <v>286</v>
      </c>
      <c r="D111" s="42" t="s">
        <v>233</v>
      </c>
      <c r="E111" s="36">
        <v>0</v>
      </c>
      <c r="F111">
        <f t="shared" ref="F111" si="92">146.1-92.11*BR111</f>
        <v>59.516599999999997</v>
      </c>
      <c r="G111" s="36">
        <v>0</v>
      </c>
      <c r="H111" s="36">
        <v>0</v>
      </c>
      <c r="I111" s="36">
        <v>1</v>
      </c>
      <c r="J111">
        <f t="shared" ref="J111" si="93">0.3375-8.9*BR111</f>
        <v>-8.0284999999999993</v>
      </c>
      <c r="K111" s="36">
        <f t="shared" ref="K111" si="94">0.3667+25.89*BR111</f>
        <v>24.703300000000002</v>
      </c>
      <c r="L111" s="36">
        <v>0</v>
      </c>
      <c r="M111" s="36">
        <v>1</v>
      </c>
      <c r="N111">
        <f t="shared" si="25"/>
        <v>-0.91779999999999995</v>
      </c>
      <c r="O111">
        <f t="shared" ref="O111" si="95">8.73-0.6982*BR111</f>
        <v>8.0736920000000012</v>
      </c>
      <c r="P111" s="36">
        <v>0</v>
      </c>
      <c r="Q111" s="36">
        <v>0</v>
      </c>
      <c r="R111">
        <f t="shared" ref="R111" si="96">0.917+0.06193*BR111</f>
        <v>0.97521420000000003</v>
      </c>
      <c r="S111" s="36">
        <v>0</v>
      </c>
      <c r="T111" s="36">
        <v>0</v>
      </c>
      <c r="U111" s="36">
        <v>0</v>
      </c>
      <c r="V111" s="36">
        <v>20</v>
      </c>
      <c r="W111" s="36">
        <v>0</v>
      </c>
      <c r="X111" s="36">
        <v>0</v>
      </c>
      <c r="Y111" s="36">
        <v>1</v>
      </c>
      <c r="Z111">
        <f t="shared" ref="Z111" si="97">-0.1989+0.2019*BR111</f>
        <v>-9.114000000000011E-3</v>
      </c>
      <c r="AA111" s="36">
        <v>0.26050000000000001</v>
      </c>
      <c r="AB111" s="36">
        <v>0</v>
      </c>
      <c r="AC111" s="36">
        <v>0</v>
      </c>
      <c r="AD111" s="36">
        <v>17</v>
      </c>
      <c r="AE111" s="36">
        <v>0</v>
      </c>
      <c r="AF111" s="36">
        <v>0</v>
      </c>
      <c r="AG111" s="36">
        <v>0</v>
      </c>
      <c r="AH111" s="36">
        <v>1E-4</v>
      </c>
      <c r="AI111" s="36">
        <v>0</v>
      </c>
      <c r="AJ111" s="36">
        <v>0</v>
      </c>
      <c r="AK111" s="36">
        <v>1</v>
      </c>
      <c r="AL111">
        <f t="shared" ref="AL111" si="98">0.1695-0.7018*BR111</f>
        <v>-0.49019199999999996</v>
      </c>
      <c r="AM111">
        <f t="shared" ref="AM111" si="99">0.515+2.883*BR111</f>
        <v>3.2250199999999998</v>
      </c>
      <c r="AN111" s="36">
        <v>0</v>
      </c>
      <c r="AO111" s="36">
        <v>1</v>
      </c>
      <c r="AP111">
        <f t="shared" ref="AP111" si="100">0.03988-0.1606*BR111</f>
        <v>-0.11108399999999999</v>
      </c>
      <c r="AQ111">
        <f t="shared" ref="AQ111" si="101">0.09952+0.7996*BR111</f>
        <v>0.8511439999999999</v>
      </c>
      <c r="AR111" s="36">
        <v>0</v>
      </c>
      <c r="AS111" s="36">
        <v>1</v>
      </c>
      <c r="AT111">
        <f t="shared" ref="AT111" si="102">-0.007969-0.4292*BR111</f>
        <v>-0.41141700000000003</v>
      </c>
      <c r="AU111">
        <f t="shared" ref="AU111" si="103">6.505-2.985*BR111</f>
        <v>3.6991000000000001</v>
      </c>
      <c r="AV111" s="36">
        <v>0</v>
      </c>
      <c r="AW111" s="36">
        <v>1</v>
      </c>
      <c r="AX111">
        <f t="shared" ref="AX111" si="104">0.004994-0.07005*BR111</f>
        <v>-6.0853000000000004E-2</v>
      </c>
      <c r="AY111">
        <f t="shared" ref="AY111" si="105">0.09978+0.7974*BR111</f>
        <v>0.84933599999999998</v>
      </c>
      <c r="AZ111" s="36">
        <v>0</v>
      </c>
      <c r="BA111" s="36">
        <v>0</v>
      </c>
      <c r="BB111" s="36">
        <v>44.89</v>
      </c>
      <c r="BC111" s="36">
        <v>0</v>
      </c>
      <c r="BD111" s="36">
        <v>0</v>
      </c>
      <c r="BE111" s="36">
        <v>1</v>
      </c>
      <c r="BF111">
        <f t="shared" ref="BF111" si="106">0.01998-0.09041*BR111</f>
        <v>-6.5005400000000005E-2</v>
      </c>
      <c r="BG111" s="36">
        <f t="shared" ref="BG111" si="107">0.09981+0.371*BR111</f>
        <v>0.44855</v>
      </c>
      <c r="BH111" s="36">
        <v>0</v>
      </c>
      <c r="BI111" s="36">
        <v>0</v>
      </c>
      <c r="BJ111" s="36">
        <v>0.35149999999999998</v>
      </c>
      <c r="BK111" s="36">
        <v>0</v>
      </c>
      <c r="BL111" s="36">
        <v>0</v>
      </c>
      <c r="BM111" s="36">
        <v>0</v>
      </c>
      <c r="BN111">
        <f t="shared" ref="BN111" si="108">0.3+0.4986*BR111</f>
        <v>0.76868399999999992</v>
      </c>
      <c r="BO111" s="36">
        <v>0</v>
      </c>
      <c r="BP111" s="40">
        <v>0</v>
      </c>
      <c r="BQ111">
        <v>94</v>
      </c>
      <c r="BR111">
        <v>0.94</v>
      </c>
    </row>
    <row r="112" spans="1:70" x14ac:dyDescent="0.15">
      <c r="A112" t="str">
        <f>"EW_sand"&amp;"_"&amp;BQ112</f>
        <v>EW_sand_90</v>
      </c>
      <c r="B112" s="42" t="s">
        <v>88</v>
      </c>
      <c r="C112" s="36" t="s">
        <v>286</v>
      </c>
      <c r="D112" s="42" t="s">
        <v>233</v>
      </c>
      <c r="E112" s="36">
        <v>0</v>
      </c>
      <c r="F112">
        <f t="shared" ref="F112" si="109">146.1-92.11*BR112</f>
        <v>63.200999999999993</v>
      </c>
      <c r="G112" s="36">
        <v>0</v>
      </c>
      <c r="H112" s="36">
        <v>0</v>
      </c>
      <c r="I112" s="36">
        <v>1</v>
      </c>
      <c r="J112">
        <f t="shared" ref="J112" si="110">0.3375-8.9*BR112</f>
        <v>-7.6724999999999994</v>
      </c>
      <c r="K112" s="36">
        <f t="shared" ref="K112" si="111">0.3667+25.89*BR112</f>
        <v>23.667700000000004</v>
      </c>
      <c r="L112" s="36">
        <v>0</v>
      </c>
      <c r="M112" s="36">
        <v>1</v>
      </c>
      <c r="N112">
        <f t="shared" si="25"/>
        <v>-0.91779999999999995</v>
      </c>
      <c r="O112">
        <f t="shared" ref="O112" si="112">8.73-0.6982*BR112</f>
        <v>8.1016200000000005</v>
      </c>
      <c r="P112" s="36">
        <v>0</v>
      </c>
      <c r="Q112" s="36">
        <v>0</v>
      </c>
      <c r="R112">
        <f t="shared" ref="R112" si="113">0.917+0.06193*BR112</f>
        <v>0.97273700000000007</v>
      </c>
      <c r="S112" s="36">
        <v>0</v>
      </c>
      <c r="T112" s="36">
        <v>0</v>
      </c>
      <c r="U112" s="36">
        <v>0</v>
      </c>
      <c r="V112" s="36">
        <v>20</v>
      </c>
      <c r="W112" s="36">
        <v>0</v>
      </c>
      <c r="X112" s="36">
        <v>0</v>
      </c>
      <c r="Y112" s="36">
        <v>1</v>
      </c>
      <c r="Z112">
        <f t="shared" ref="Z112" si="114">-0.1989+0.2019*BR112</f>
        <v>-1.7189999999999983E-2</v>
      </c>
      <c r="AA112" s="36">
        <v>0.26050000000000001</v>
      </c>
      <c r="AB112" s="36">
        <v>0</v>
      </c>
      <c r="AC112" s="36">
        <v>0</v>
      </c>
      <c r="AD112" s="36">
        <v>17</v>
      </c>
      <c r="AE112" s="36">
        <v>0</v>
      </c>
      <c r="AF112" s="36">
        <v>0</v>
      </c>
      <c r="AG112" s="36">
        <v>0</v>
      </c>
      <c r="AH112" s="36">
        <v>1E-4</v>
      </c>
      <c r="AI112" s="36">
        <v>0</v>
      </c>
      <c r="AJ112" s="36">
        <v>0</v>
      </c>
      <c r="AK112" s="36">
        <v>1</v>
      </c>
      <c r="AL112">
        <f t="shared" ref="AL112" si="115">0.1695-0.7018*BR112</f>
        <v>-0.46211999999999998</v>
      </c>
      <c r="AM112">
        <f t="shared" ref="AM112" si="116">0.515+2.883*BR112</f>
        <v>3.1097000000000001</v>
      </c>
      <c r="AN112" s="36">
        <v>0</v>
      </c>
      <c r="AO112" s="36">
        <v>1</v>
      </c>
      <c r="AP112">
        <f t="shared" ref="AP112" si="117">0.03988-0.1606*BR112</f>
        <v>-0.10466</v>
      </c>
      <c r="AQ112">
        <f t="shared" ref="AQ112" si="118">0.09952+0.7996*BR112</f>
        <v>0.81915999999999989</v>
      </c>
      <c r="AR112" s="36">
        <v>0</v>
      </c>
      <c r="AS112" s="36">
        <v>1</v>
      </c>
      <c r="AT112">
        <f t="shared" ref="AT112" si="119">-0.007969-0.4292*BR112</f>
        <v>-0.39424900000000002</v>
      </c>
      <c r="AU112">
        <f t="shared" ref="AU112" si="120">6.505-2.985*BR112</f>
        <v>3.8184999999999998</v>
      </c>
      <c r="AV112" s="36">
        <v>0</v>
      </c>
      <c r="AW112" s="36">
        <v>1</v>
      </c>
      <c r="AX112">
        <f t="shared" ref="AX112" si="121">0.004994-0.07005*BR112</f>
        <v>-5.8051000000000005E-2</v>
      </c>
      <c r="AY112">
        <f t="shared" ref="AY112" si="122">0.09978+0.7974*BR112</f>
        <v>0.81743999999999994</v>
      </c>
      <c r="AZ112" s="36">
        <v>0</v>
      </c>
      <c r="BA112" s="36">
        <v>0</v>
      </c>
      <c r="BB112" s="36">
        <v>44.89</v>
      </c>
      <c r="BC112" s="36">
        <v>0</v>
      </c>
      <c r="BD112" s="36">
        <v>0</v>
      </c>
      <c r="BE112" s="36">
        <v>1</v>
      </c>
      <c r="BF112">
        <f t="shared" ref="BF112" si="123">0.01998-0.09041*BR112</f>
        <v>-6.1389000000000013E-2</v>
      </c>
      <c r="BG112" s="36">
        <f t="shared" ref="BG112" si="124">0.09981+0.371*BR112</f>
        <v>0.43371000000000004</v>
      </c>
      <c r="BH112" s="36">
        <v>0</v>
      </c>
      <c r="BI112" s="36">
        <v>0</v>
      </c>
      <c r="BJ112" s="36">
        <v>0.35149999999999998</v>
      </c>
      <c r="BK112" s="36">
        <v>0</v>
      </c>
      <c r="BL112" s="36">
        <v>0</v>
      </c>
      <c r="BM112" s="36">
        <v>0</v>
      </c>
      <c r="BN112">
        <f t="shared" ref="BN112" si="125">0.3+0.4986*BR112</f>
        <v>0.74873999999999996</v>
      </c>
      <c r="BO112" s="36">
        <v>0</v>
      </c>
      <c r="BP112" s="40">
        <v>0</v>
      </c>
      <c r="BQ112">
        <v>90</v>
      </c>
      <c r="BR112">
        <v>0.9</v>
      </c>
    </row>
    <row r="113" spans="1:70" x14ac:dyDescent="0.15">
      <c r="A113" t="str">
        <f>"EW_sand"&amp;"_"&amp;BQ113</f>
        <v>EW_sand_69</v>
      </c>
      <c r="B113" s="42" t="s">
        <v>88</v>
      </c>
      <c r="C113" s="36" t="s">
        <v>286</v>
      </c>
      <c r="D113" s="42" t="s">
        <v>233</v>
      </c>
      <c r="E113" s="36">
        <v>0</v>
      </c>
      <c r="F113">
        <f t="shared" ref="F113" si="126">146.1-92.11*BR113</f>
        <v>82.5441</v>
      </c>
      <c r="G113" s="36">
        <v>0</v>
      </c>
      <c r="H113" s="36">
        <v>0</v>
      </c>
      <c r="I113" s="36">
        <v>1</v>
      </c>
      <c r="J113">
        <f t="shared" ref="J113" si="127">0.3375-8.9*BR113</f>
        <v>-5.8034999999999997</v>
      </c>
      <c r="K113" s="36">
        <f t="shared" ref="K113" si="128">0.3667+25.89*BR113</f>
        <v>18.230800000000002</v>
      </c>
      <c r="L113" s="36">
        <v>0</v>
      </c>
      <c r="M113" s="36">
        <v>1</v>
      </c>
      <c r="N113">
        <f t="shared" si="25"/>
        <v>-0.91779999999999995</v>
      </c>
      <c r="O113">
        <f t="shared" ref="O113" si="129">8.73-0.6982*BR113</f>
        <v>8.2482420000000012</v>
      </c>
      <c r="P113" s="36">
        <v>0</v>
      </c>
      <c r="Q113" s="36">
        <v>0</v>
      </c>
      <c r="R113">
        <f t="shared" ref="R113" si="130">0.917+0.06193*BR113</f>
        <v>0.95973170000000008</v>
      </c>
      <c r="S113" s="36">
        <v>0</v>
      </c>
      <c r="T113" s="36">
        <v>0</v>
      </c>
      <c r="U113" s="36">
        <v>0</v>
      </c>
      <c r="V113" s="36">
        <v>20</v>
      </c>
      <c r="W113" s="36">
        <v>0</v>
      </c>
      <c r="X113" s="36">
        <v>0</v>
      </c>
      <c r="Y113" s="36">
        <v>1</v>
      </c>
      <c r="Z113">
        <f t="shared" ref="Z113" si="131">-0.1989+0.2019*BR113</f>
        <v>-5.9589000000000003E-2</v>
      </c>
      <c r="AA113" s="36">
        <v>0.26050000000000001</v>
      </c>
      <c r="AB113" s="36">
        <v>0</v>
      </c>
      <c r="AC113" s="36">
        <v>0</v>
      </c>
      <c r="AD113" s="36">
        <v>17</v>
      </c>
      <c r="AE113" s="36">
        <v>0</v>
      </c>
      <c r="AF113" s="36">
        <v>0</v>
      </c>
      <c r="AG113" s="36">
        <v>0</v>
      </c>
      <c r="AH113" s="36">
        <v>1E-4</v>
      </c>
      <c r="AI113" s="36">
        <v>0</v>
      </c>
      <c r="AJ113" s="36">
        <v>0</v>
      </c>
      <c r="AK113" s="36">
        <v>1</v>
      </c>
      <c r="AL113">
        <f t="shared" ref="AL113" si="132">0.1695-0.7018*BR113</f>
        <v>-0.31474199999999997</v>
      </c>
      <c r="AM113">
        <f t="shared" ref="AM113" si="133">0.515+2.883*BR113</f>
        <v>2.50427</v>
      </c>
      <c r="AN113" s="36">
        <v>0</v>
      </c>
      <c r="AO113" s="36">
        <v>1</v>
      </c>
      <c r="AP113">
        <f t="shared" ref="AP113" si="134">0.03988-0.1606*BR113</f>
        <v>-7.0933999999999983E-2</v>
      </c>
      <c r="AQ113">
        <f t="shared" ref="AQ113" si="135">0.09952+0.7996*BR113</f>
        <v>0.65124399999999993</v>
      </c>
      <c r="AR113" s="36">
        <v>0</v>
      </c>
      <c r="AS113" s="36">
        <v>1</v>
      </c>
      <c r="AT113">
        <f t="shared" ref="AT113" si="136">-0.007969-0.4292*BR113</f>
        <v>-0.30411700000000003</v>
      </c>
      <c r="AU113">
        <f t="shared" ref="AU113" si="137">6.505-2.985*BR113</f>
        <v>4.4453500000000004</v>
      </c>
      <c r="AV113" s="36">
        <v>0</v>
      </c>
      <c r="AW113" s="36">
        <v>1</v>
      </c>
      <c r="AX113">
        <f t="shared" ref="AX113" si="138">0.004994-0.07005*BR113</f>
        <v>-4.3340499999999997E-2</v>
      </c>
      <c r="AY113">
        <f t="shared" ref="AY113" si="139">0.09978+0.7974*BR113</f>
        <v>0.64998599999999995</v>
      </c>
      <c r="AZ113" s="36">
        <v>0</v>
      </c>
      <c r="BA113" s="36">
        <v>0</v>
      </c>
      <c r="BB113" s="36">
        <v>44.89</v>
      </c>
      <c r="BC113" s="36">
        <v>0</v>
      </c>
      <c r="BD113" s="36">
        <v>0</v>
      </c>
      <c r="BE113" s="36">
        <v>1</v>
      </c>
      <c r="BF113">
        <f t="shared" ref="BF113" si="140">0.01998-0.09041*BR113</f>
        <v>-4.2402899999999993E-2</v>
      </c>
      <c r="BG113" s="36">
        <f t="shared" ref="BG113" si="141">0.09981+0.371*BR113</f>
        <v>0.35580000000000001</v>
      </c>
      <c r="BH113" s="36">
        <v>0</v>
      </c>
      <c r="BI113" s="36">
        <v>0</v>
      </c>
      <c r="BJ113" s="36">
        <v>0.35149999999999998</v>
      </c>
      <c r="BK113" s="36">
        <v>0</v>
      </c>
      <c r="BL113" s="36">
        <v>0</v>
      </c>
      <c r="BM113" s="36">
        <v>0</v>
      </c>
      <c r="BN113">
        <f t="shared" ref="BN113" si="142">0.3+0.4986*BR113</f>
        <v>0.644034</v>
      </c>
      <c r="BO113" s="36">
        <v>0</v>
      </c>
      <c r="BP113" s="40">
        <v>0</v>
      </c>
      <c r="BQ113">
        <v>69</v>
      </c>
      <c r="BR113">
        <v>0.69</v>
      </c>
    </row>
  </sheetData>
  <mergeCells count="21">
    <mergeCell ref="A1:D1"/>
    <mergeCell ref="E1:S1"/>
    <mergeCell ref="U1:AI1"/>
    <mergeCell ref="AK1:AY1"/>
    <mergeCell ref="Y2:AA2"/>
    <mergeCell ref="AC2:AE2"/>
    <mergeCell ref="AG2:AI2"/>
    <mergeCell ref="AK2:AL2"/>
    <mergeCell ref="AO2:AQ2"/>
    <mergeCell ref="AW2:AY2"/>
    <mergeCell ref="BA1:BO1"/>
    <mergeCell ref="E2:H2"/>
    <mergeCell ref="I2:L2"/>
    <mergeCell ref="M2:O2"/>
    <mergeCell ref="Q2:S2"/>
    <mergeCell ref="U2:V2"/>
    <mergeCell ref="AS2:AU2"/>
    <mergeCell ref="BA2:BB2"/>
    <mergeCell ref="BE2:BG2"/>
    <mergeCell ref="BI2:BK2"/>
    <mergeCell ref="BM2:BO2"/>
  </mergeCells>
  <dataValidations count="1">
    <dataValidation type="list" allowBlank="1" showInputMessage="1" showErrorMessage="1" sqref="AD56:AH56 AD87:AH87 AD94:AH94 AD101:AH101 AD108:AH108" xr:uid="{D2F23C97-EC9D-4E40-9949-35C694118F5A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29-6F13-455D-8E59-8DF89BAB1C16}">
  <dimension ref="A1:AF68"/>
  <sheetViews>
    <sheetView topLeftCell="W43" workbookViewId="0">
      <selection activeCell="AF68" sqref="AF68"/>
    </sheetView>
  </sheetViews>
  <sheetFormatPr defaultRowHeight="11.25" x14ac:dyDescent="0.15"/>
  <cols>
    <col min="11" max="11" width="11.875" customWidth="1"/>
  </cols>
  <sheetData>
    <row r="1" spans="1:32" ht="15.75" thickBot="1" x14ac:dyDescent="0.25">
      <c r="A1" s="64" t="s">
        <v>0</v>
      </c>
      <c r="B1" s="65"/>
      <c r="C1" s="65"/>
      <c r="D1" s="65"/>
      <c r="E1" s="66"/>
      <c r="F1" s="64" t="s">
        <v>90</v>
      </c>
      <c r="G1" s="65"/>
      <c r="H1" s="65"/>
      <c r="I1" s="65"/>
      <c r="J1" s="66"/>
      <c r="K1" s="26" t="s">
        <v>96</v>
      </c>
      <c r="L1" s="64" t="s">
        <v>97</v>
      </c>
      <c r="M1" s="65"/>
      <c r="N1" s="66"/>
      <c r="O1" s="64" t="s">
        <v>101</v>
      </c>
      <c r="P1" s="66"/>
      <c r="Q1" s="64" t="s">
        <v>104</v>
      </c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2" x14ac:dyDescent="0.15">
      <c r="A2" s="16"/>
      <c r="B2" s="14"/>
      <c r="C2" s="14"/>
      <c r="D2" s="14"/>
      <c r="E2" s="15"/>
      <c r="F2" s="22"/>
      <c r="G2" s="17"/>
      <c r="H2" s="17"/>
      <c r="I2" s="17"/>
      <c r="J2" s="18"/>
      <c r="K2" s="24"/>
      <c r="L2" s="22"/>
      <c r="M2" s="17"/>
      <c r="N2" s="18"/>
      <c r="O2" s="22"/>
      <c r="P2" s="18"/>
      <c r="Q2" s="22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8"/>
    </row>
    <row r="3" spans="1:32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21" t="s">
        <v>121</v>
      </c>
      <c r="F3" s="23" t="s">
        <v>91</v>
      </c>
      <c r="G3" s="19" t="s">
        <v>92</v>
      </c>
      <c r="H3" s="19" t="s">
        <v>93</v>
      </c>
      <c r="I3" s="19" t="s">
        <v>94</v>
      </c>
      <c r="J3" s="20" t="s">
        <v>95</v>
      </c>
      <c r="K3" s="25" t="s">
        <v>96</v>
      </c>
      <c r="L3" s="23" t="s">
        <v>98</v>
      </c>
      <c r="M3" s="19" t="s">
        <v>99</v>
      </c>
      <c r="N3" s="20" t="s">
        <v>100</v>
      </c>
      <c r="O3" s="23" t="s">
        <v>102</v>
      </c>
      <c r="P3" s="20" t="s">
        <v>103</v>
      </c>
      <c r="Q3" s="23" t="s">
        <v>105</v>
      </c>
      <c r="R3" s="19" t="s">
        <v>106</v>
      </c>
      <c r="S3" s="19" t="s">
        <v>107</v>
      </c>
      <c r="T3" s="19" t="s">
        <v>108</v>
      </c>
      <c r="U3" s="19" t="s">
        <v>109</v>
      </c>
      <c r="V3" s="19" t="s">
        <v>110</v>
      </c>
      <c r="W3" s="19" t="s">
        <v>111</v>
      </c>
      <c r="X3" s="19" t="s">
        <v>112</v>
      </c>
      <c r="Y3" s="19" t="s">
        <v>113</v>
      </c>
      <c r="Z3" s="19" t="s">
        <v>114</v>
      </c>
      <c r="AA3" s="19" t="s">
        <v>115</v>
      </c>
      <c r="AB3" s="19" t="s">
        <v>116</v>
      </c>
      <c r="AC3" s="19" t="s">
        <v>117</v>
      </c>
      <c r="AD3" s="19" t="s">
        <v>118</v>
      </c>
      <c r="AE3" s="19" t="s">
        <v>119</v>
      </c>
      <c r="AF3" s="20" t="s">
        <v>120</v>
      </c>
    </row>
    <row r="4" spans="1:32" x14ac:dyDescent="0.15">
      <c r="A4" s="8" t="s">
        <v>79</v>
      </c>
      <c r="B4" s="8" t="s">
        <v>80</v>
      </c>
      <c r="C4" s="8" t="s">
        <v>81</v>
      </c>
      <c r="D4" s="8" t="s">
        <v>82</v>
      </c>
      <c r="E4" s="8"/>
    </row>
    <row r="5" spans="1:32" x14ac:dyDescent="0.15">
      <c r="A5" s="8" t="s">
        <v>83</v>
      </c>
      <c r="B5" s="8" t="s">
        <v>80</v>
      </c>
      <c r="C5" s="8" t="s">
        <v>81</v>
      </c>
      <c r="D5" s="8" t="s">
        <v>84</v>
      </c>
      <c r="E5" s="8"/>
    </row>
    <row r="6" spans="1:32" x14ac:dyDescent="0.15">
      <c r="A6" s="8" t="s">
        <v>85</v>
      </c>
      <c r="B6" s="8" t="s">
        <v>80</v>
      </c>
      <c r="C6" s="8" t="s">
        <v>81</v>
      </c>
      <c r="D6" s="8" t="s">
        <v>86</v>
      </c>
      <c r="E6" s="8"/>
    </row>
    <row r="7" spans="1:32" x14ac:dyDescent="0.15">
      <c r="A7" s="8" t="s">
        <v>87</v>
      </c>
      <c r="B7" s="8" t="s">
        <v>88</v>
      </c>
      <c r="C7" s="8"/>
      <c r="D7" s="8"/>
      <c r="E7" s="8"/>
    </row>
    <row r="8" spans="1:32" x14ac:dyDescent="0.15">
      <c r="A8" s="8" t="s">
        <v>89</v>
      </c>
      <c r="B8" s="8" t="s">
        <v>88</v>
      </c>
      <c r="C8" s="8"/>
      <c r="D8" s="8"/>
      <c r="E8" s="8"/>
    </row>
    <row r="9" spans="1:32" x14ac:dyDescent="0.15">
      <c r="A9" s="13" t="s">
        <v>122</v>
      </c>
      <c r="B9" s="8" t="s">
        <v>80</v>
      </c>
      <c r="C9" s="8" t="s">
        <v>123</v>
      </c>
      <c r="D9" s="8" t="s">
        <v>86</v>
      </c>
      <c r="E9" s="8">
        <v>0</v>
      </c>
      <c r="F9">
        <v>9.4</v>
      </c>
      <c r="G9">
        <v>7.1999999999999995E-2</v>
      </c>
      <c r="H9">
        <v>150</v>
      </c>
      <c r="I9">
        <v>50</v>
      </c>
      <c r="J9">
        <v>1</v>
      </c>
      <c r="K9">
        <v>45</v>
      </c>
      <c r="L9">
        <v>-10800</v>
      </c>
      <c r="M9">
        <v>0</v>
      </c>
      <c r="N9">
        <v>0</v>
      </c>
      <c r="O9">
        <v>0.05</v>
      </c>
      <c r="P9">
        <v>2</v>
      </c>
      <c r="Q9" t="s">
        <v>124</v>
      </c>
      <c r="R9" t="s">
        <v>125</v>
      </c>
      <c r="S9" t="s">
        <v>126</v>
      </c>
      <c r="T9" t="s">
        <v>127</v>
      </c>
      <c r="U9" t="s">
        <v>128</v>
      </c>
      <c r="V9" t="s">
        <v>129</v>
      </c>
      <c r="W9" t="s">
        <v>128</v>
      </c>
      <c r="X9" t="s">
        <v>130</v>
      </c>
      <c r="Y9" t="s">
        <v>131</v>
      </c>
      <c r="Z9" t="s">
        <v>132</v>
      </c>
      <c r="AA9" t="s">
        <v>133</v>
      </c>
      <c r="AB9" t="s">
        <v>134</v>
      </c>
      <c r="AC9" t="s">
        <v>135</v>
      </c>
      <c r="AD9" t="s">
        <v>136</v>
      </c>
      <c r="AE9" t="s">
        <v>137</v>
      </c>
      <c r="AF9" t="s">
        <v>128</v>
      </c>
    </row>
    <row r="10" spans="1:32" x14ac:dyDescent="0.15">
      <c r="A10" s="8" t="s">
        <v>122</v>
      </c>
      <c r="B10" s="8" t="s">
        <v>80</v>
      </c>
      <c r="C10" s="8" t="s">
        <v>123</v>
      </c>
      <c r="D10" s="8" t="s">
        <v>86</v>
      </c>
      <c r="E10" s="8">
        <v>0</v>
      </c>
      <c r="F10">
        <v>9.4</v>
      </c>
      <c r="G10">
        <v>7.1999999999999995E-2</v>
      </c>
      <c r="H10">
        <v>150</v>
      </c>
      <c r="I10">
        <v>50</v>
      </c>
      <c r="J10">
        <v>1</v>
      </c>
      <c r="K10">
        <v>45</v>
      </c>
      <c r="L10">
        <v>-10800</v>
      </c>
      <c r="M10">
        <v>0</v>
      </c>
      <c r="N10">
        <v>0</v>
      </c>
      <c r="O10">
        <v>0.05</v>
      </c>
      <c r="P10">
        <v>2</v>
      </c>
      <c r="Q10" t="s">
        <v>124</v>
      </c>
      <c r="R10" t="s">
        <v>138</v>
      </c>
      <c r="S10" t="s">
        <v>127</v>
      </c>
      <c r="T10" t="s">
        <v>139</v>
      </c>
      <c r="U10" t="s">
        <v>128</v>
      </c>
      <c r="V10" t="s">
        <v>129</v>
      </c>
      <c r="W10" t="s">
        <v>128</v>
      </c>
      <c r="X10" t="s">
        <v>130</v>
      </c>
      <c r="Y10" t="s">
        <v>140</v>
      </c>
      <c r="Z10" t="s">
        <v>132</v>
      </c>
      <c r="AA10" t="s">
        <v>133</v>
      </c>
      <c r="AB10" t="s">
        <v>134</v>
      </c>
      <c r="AC10" t="s">
        <v>141</v>
      </c>
      <c r="AD10" t="s">
        <v>142</v>
      </c>
      <c r="AE10" t="s">
        <v>137</v>
      </c>
      <c r="AF10" t="s">
        <v>128</v>
      </c>
    </row>
    <row r="11" spans="1:32" x14ac:dyDescent="0.15">
      <c r="A11" s="8" t="s">
        <v>122</v>
      </c>
      <c r="B11" s="8" t="s">
        <v>80</v>
      </c>
      <c r="C11" s="8" t="s">
        <v>123</v>
      </c>
      <c r="D11" s="8" t="s">
        <v>86</v>
      </c>
      <c r="E11" s="8">
        <v>0</v>
      </c>
      <c r="F11">
        <v>9.4</v>
      </c>
      <c r="G11">
        <v>7.1999999999999995E-2</v>
      </c>
      <c r="H11">
        <v>150</v>
      </c>
      <c r="I11">
        <v>50</v>
      </c>
      <c r="J11">
        <v>1</v>
      </c>
      <c r="K11">
        <v>45</v>
      </c>
      <c r="L11">
        <v>-10800</v>
      </c>
      <c r="M11">
        <v>0</v>
      </c>
      <c r="N11">
        <v>0</v>
      </c>
      <c r="O11">
        <v>0.05</v>
      </c>
      <c r="P11">
        <v>2</v>
      </c>
      <c r="Q11" t="s">
        <v>124</v>
      </c>
      <c r="R11" t="s">
        <v>143</v>
      </c>
      <c r="S11" t="s">
        <v>144</v>
      </c>
      <c r="T11" t="s">
        <v>145</v>
      </c>
      <c r="U11" t="s">
        <v>128</v>
      </c>
      <c r="V11" t="s">
        <v>129</v>
      </c>
      <c r="W11" t="s">
        <v>128</v>
      </c>
      <c r="X11" t="s">
        <v>130</v>
      </c>
      <c r="Y11" t="s">
        <v>146</v>
      </c>
      <c r="Z11" t="s">
        <v>132</v>
      </c>
      <c r="AA11" t="s">
        <v>133</v>
      </c>
      <c r="AB11" t="s">
        <v>134</v>
      </c>
      <c r="AC11" t="s">
        <v>147</v>
      </c>
      <c r="AD11" t="s">
        <v>142</v>
      </c>
      <c r="AE11" t="s">
        <v>137</v>
      </c>
      <c r="AF11" t="s">
        <v>128</v>
      </c>
    </row>
    <row r="12" spans="1:32" x14ac:dyDescent="0.15">
      <c r="A12" t="s">
        <v>122</v>
      </c>
      <c r="B12" t="s">
        <v>80</v>
      </c>
      <c r="C12" t="s">
        <v>123</v>
      </c>
      <c r="D12" t="s">
        <v>86</v>
      </c>
      <c r="E12">
        <v>0</v>
      </c>
      <c r="F12">
        <v>9.4</v>
      </c>
      <c r="G12">
        <v>7.1999999999999995E-2</v>
      </c>
      <c r="H12">
        <v>150</v>
      </c>
      <c r="I12">
        <v>50</v>
      </c>
      <c r="J12">
        <v>1</v>
      </c>
      <c r="K12">
        <v>45</v>
      </c>
      <c r="L12">
        <v>-10800</v>
      </c>
      <c r="M12">
        <v>0</v>
      </c>
      <c r="N12">
        <v>0</v>
      </c>
      <c r="O12">
        <v>0.05</v>
      </c>
      <c r="P12">
        <v>2</v>
      </c>
      <c r="Q12" t="s">
        <v>124</v>
      </c>
      <c r="R12" t="s">
        <v>148</v>
      </c>
      <c r="S12" t="s">
        <v>149</v>
      </c>
      <c r="T12" t="s">
        <v>150</v>
      </c>
      <c r="U12" t="s">
        <v>128</v>
      </c>
      <c r="V12" t="s">
        <v>129</v>
      </c>
      <c r="W12" t="s">
        <v>128</v>
      </c>
      <c r="X12" t="s">
        <v>130</v>
      </c>
      <c r="Y12" t="s">
        <v>151</v>
      </c>
      <c r="Z12" t="s">
        <v>132</v>
      </c>
      <c r="AA12" t="s">
        <v>133</v>
      </c>
      <c r="AB12" t="s">
        <v>134</v>
      </c>
      <c r="AC12" t="s">
        <v>152</v>
      </c>
      <c r="AD12" t="s">
        <v>136</v>
      </c>
      <c r="AE12" t="s">
        <v>137</v>
      </c>
      <c r="AF12" t="s">
        <v>128</v>
      </c>
    </row>
    <row r="13" spans="1:32" x14ac:dyDescent="0.15">
      <c r="A13" t="s">
        <v>122</v>
      </c>
      <c r="B13" t="s">
        <v>80</v>
      </c>
      <c r="C13" t="s">
        <v>123</v>
      </c>
      <c r="D13" t="s">
        <v>86</v>
      </c>
      <c r="E13">
        <v>0</v>
      </c>
      <c r="F13">
        <v>9.4</v>
      </c>
      <c r="G13">
        <v>7.1999999999999995E-2</v>
      </c>
      <c r="H13">
        <v>150</v>
      </c>
      <c r="I13">
        <v>50</v>
      </c>
      <c r="J13">
        <v>1</v>
      </c>
      <c r="K13">
        <v>45</v>
      </c>
      <c r="L13">
        <v>-10800</v>
      </c>
      <c r="M13">
        <v>0</v>
      </c>
      <c r="N13">
        <v>0</v>
      </c>
      <c r="O13">
        <v>0.05</v>
      </c>
      <c r="P13">
        <v>2</v>
      </c>
      <c r="Q13" t="s">
        <v>124</v>
      </c>
      <c r="R13" t="s">
        <v>153</v>
      </c>
      <c r="S13" t="s">
        <v>139</v>
      </c>
      <c r="T13" t="s">
        <v>154</v>
      </c>
      <c r="U13" t="s">
        <v>128</v>
      </c>
      <c r="V13" t="s">
        <v>129</v>
      </c>
      <c r="W13" t="s">
        <v>128</v>
      </c>
      <c r="X13" t="s">
        <v>130</v>
      </c>
      <c r="Y13" t="s">
        <v>155</v>
      </c>
      <c r="Z13" t="s">
        <v>132</v>
      </c>
      <c r="AA13" t="s">
        <v>133</v>
      </c>
      <c r="AB13" t="s">
        <v>134</v>
      </c>
      <c r="AC13" t="s">
        <v>156</v>
      </c>
      <c r="AD13" t="s">
        <v>136</v>
      </c>
      <c r="AE13" t="s">
        <v>137</v>
      </c>
      <c r="AF13" t="s">
        <v>128</v>
      </c>
    </row>
    <row r="14" spans="1:32" x14ac:dyDescent="0.15">
      <c r="A14" t="s">
        <v>122</v>
      </c>
      <c r="B14" t="s">
        <v>80</v>
      </c>
      <c r="C14" t="s">
        <v>123</v>
      </c>
      <c r="D14" t="s">
        <v>86</v>
      </c>
      <c r="E14">
        <v>0</v>
      </c>
      <c r="F14">
        <v>9.4</v>
      </c>
      <c r="G14">
        <v>7.1999999999999995E-2</v>
      </c>
      <c r="H14">
        <v>150</v>
      </c>
      <c r="I14">
        <v>50</v>
      </c>
      <c r="J14">
        <v>1</v>
      </c>
      <c r="K14">
        <v>45</v>
      </c>
      <c r="L14">
        <v>-10800</v>
      </c>
      <c r="M14">
        <v>0</v>
      </c>
      <c r="N14">
        <v>0</v>
      </c>
      <c r="O14">
        <v>0.05</v>
      </c>
      <c r="P14">
        <v>2</v>
      </c>
      <c r="Q14" t="s">
        <v>124</v>
      </c>
      <c r="R14" t="s">
        <v>157</v>
      </c>
      <c r="S14" t="s">
        <v>158</v>
      </c>
      <c r="T14" t="s">
        <v>159</v>
      </c>
      <c r="U14" t="s">
        <v>128</v>
      </c>
      <c r="V14" t="s">
        <v>129</v>
      </c>
      <c r="W14" t="s">
        <v>128</v>
      </c>
      <c r="X14" t="s">
        <v>130</v>
      </c>
      <c r="Y14" t="s">
        <v>160</v>
      </c>
      <c r="Z14" t="s">
        <v>132</v>
      </c>
      <c r="AA14" t="s">
        <v>133</v>
      </c>
      <c r="AB14" t="s">
        <v>134</v>
      </c>
      <c r="AC14" t="s">
        <v>161</v>
      </c>
      <c r="AD14" t="s">
        <v>136</v>
      </c>
      <c r="AE14" t="s">
        <v>137</v>
      </c>
      <c r="AF14" t="s">
        <v>128</v>
      </c>
    </row>
    <row r="15" spans="1:32" x14ac:dyDescent="0.15">
      <c r="A15" t="s">
        <v>122</v>
      </c>
      <c r="B15" t="s">
        <v>80</v>
      </c>
      <c r="C15" t="s">
        <v>123</v>
      </c>
      <c r="D15" t="s">
        <v>86</v>
      </c>
      <c r="E15">
        <v>0</v>
      </c>
      <c r="F15">
        <v>9.4</v>
      </c>
      <c r="G15">
        <v>7.1999999999999995E-2</v>
      </c>
      <c r="H15">
        <v>150</v>
      </c>
      <c r="I15">
        <v>50</v>
      </c>
      <c r="J15">
        <v>1</v>
      </c>
      <c r="K15">
        <v>45</v>
      </c>
      <c r="L15">
        <v>-10800</v>
      </c>
      <c r="M15">
        <v>0</v>
      </c>
      <c r="N15">
        <v>0</v>
      </c>
      <c r="O15">
        <v>0.05</v>
      </c>
      <c r="P15">
        <v>2</v>
      </c>
      <c r="Q15" t="s">
        <v>124</v>
      </c>
      <c r="R15" t="s">
        <v>162</v>
      </c>
      <c r="S15" t="s">
        <v>163</v>
      </c>
      <c r="T15" t="s">
        <v>164</v>
      </c>
      <c r="U15" t="s">
        <v>128</v>
      </c>
      <c r="V15" t="s">
        <v>129</v>
      </c>
      <c r="W15" t="s">
        <v>165</v>
      </c>
      <c r="X15" t="s">
        <v>130</v>
      </c>
      <c r="Y15" t="s">
        <v>166</v>
      </c>
      <c r="Z15" t="s">
        <v>132</v>
      </c>
      <c r="AA15" t="s">
        <v>167</v>
      </c>
      <c r="AB15" t="s">
        <v>168</v>
      </c>
      <c r="AC15" t="s">
        <v>169</v>
      </c>
      <c r="AD15" t="s">
        <v>142</v>
      </c>
      <c r="AE15" t="s">
        <v>137</v>
      </c>
      <c r="AF15" t="s">
        <v>128</v>
      </c>
    </row>
    <row r="16" spans="1:32" x14ac:dyDescent="0.15">
      <c r="A16" t="s">
        <v>122</v>
      </c>
      <c r="B16" t="s">
        <v>80</v>
      </c>
      <c r="C16" t="s">
        <v>123</v>
      </c>
      <c r="D16" t="s">
        <v>86</v>
      </c>
      <c r="E16">
        <v>0</v>
      </c>
      <c r="F16">
        <v>9.4</v>
      </c>
      <c r="G16">
        <v>7.1999999999999995E-2</v>
      </c>
      <c r="H16">
        <v>150</v>
      </c>
      <c r="I16">
        <v>50</v>
      </c>
      <c r="J16">
        <v>1</v>
      </c>
      <c r="K16">
        <v>45</v>
      </c>
      <c r="L16">
        <v>-10800</v>
      </c>
      <c r="M16">
        <v>0</v>
      </c>
      <c r="N16">
        <v>0</v>
      </c>
      <c r="O16">
        <v>0.05</v>
      </c>
      <c r="P16">
        <v>2</v>
      </c>
      <c r="Q16" t="s">
        <v>124</v>
      </c>
      <c r="R16" t="s">
        <v>170</v>
      </c>
      <c r="S16" t="s">
        <v>171</v>
      </c>
      <c r="T16" t="s">
        <v>172</v>
      </c>
      <c r="U16" t="s">
        <v>128</v>
      </c>
      <c r="V16" t="s">
        <v>129</v>
      </c>
      <c r="W16" t="s">
        <v>165</v>
      </c>
      <c r="X16" t="s">
        <v>130</v>
      </c>
      <c r="Y16" t="s">
        <v>173</v>
      </c>
      <c r="Z16" t="s">
        <v>132</v>
      </c>
      <c r="AA16" t="s">
        <v>167</v>
      </c>
      <c r="AB16" t="s">
        <v>168</v>
      </c>
      <c r="AC16" t="s">
        <v>169</v>
      </c>
      <c r="AD16" t="s">
        <v>142</v>
      </c>
      <c r="AE16" t="s">
        <v>137</v>
      </c>
      <c r="AF16" t="s">
        <v>128</v>
      </c>
    </row>
    <row r="17" spans="1:32" x14ac:dyDescent="0.15">
      <c r="A17" t="s">
        <v>122</v>
      </c>
      <c r="B17" t="s">
        <v>80</v>
      </c>
      <c r="C17" t="s">
        <v>123</v>
      </c>
      <c r="D17" t="s">
        <v>86</v>
      </c>
      <c r="E17">
        <v>0</v>
      </c>
      <c r="F17">
        <v>9.4</v>
      </c>
      <c r="G17">
        <v>7.1999999999999995E-2</v>
      </c>
      <c r="H17">
        <v>150</v>
      </c>
      <c r="I17">
        <v>50</v>
      </c>
      <c r="J17">
        <v>1</v>
      </c>
      <c r="K17">
        <v>45</v>
      </c>
      <c r="L17">
        <v>-10800</v>
      </c>
      <c r="M17">
        <v>0</v>
      </c>
      <c r="N17">
        <v>0</v>
      </c>
      <c r="O17">
        <v>0.05</v>
      </c>
      <c r="P17">
        <v>2</v>
      </c>
      <c r="Q17" t="s">
        <v>124</v>
      </c>
      <c r="R17" t="s">
        <v>174</v>
      </c>
      <c r="S17" t="s">
        <v>175</v>
      </c>
      <c r="T17" t="s">
        <v>176</v>
      </c>
      <c r="U17" t="s">
        <v>128</v>
      </c>
      <c r="V17" t="s">
        <v>129</v>
      </c>
      <c r="W17" t="s">
        <v>165</v>
      </c>
      <c r="X17" t="s">
        <v>130</v>
      </c>
      <c r="Y17" t="s">
        <v>177</v>
      </c>
      <c r="Z17" t="s">
        <v>132</v>
      </c>
      <c r="AA17" t="s">
        <v>167</v>
      </c>
      <c r="AB17" t="s">
        <v>168</v>
      </c>
      <c r="AC17" t="s">
        <v>169</v>
      </c>
      <c r="AD17" t="s">
        <v>142</v>
      </c>
      <c r="AE17" t="s">
        <v>137</v>
      </c>
      <c r="AF17" t="s">
        <v>128</v>
      </c>
    </row>
    <row r="18" spans="1:32" x14ac:dyDescent="0.15">
      <c r="A18" t="s">
        <v>122</v>
      </c>
      <c r="B18" t="s">
        <v>80</v>
      </c>
      <c r="C18" t="s">
        <v>123</v>
      </c>
      <c r="D18" t="s">
        <v>86</v>
      </c>
      <c r="E18">
        <v>0</v>
      </c>
      <c r="F18">
        <v>9.4</v>
      </c>
      <c r="G18">
        <v>7.1999999999999995E-2</v>
      </c>
      <c r="H18">
        <v>150</v>
      </c>
      <c r="I18">
        <v>50</v>
      </c>
      <c r="J18">
        <v>1</v>
      </c>
      <c r="K18">
        <v>45</v>
      </c>
      <c r="L18">
        <v>-10800</v>
      </c>
      <c r="M18">
        <v>0</v>
      </c>
      <c r="N18">
        <v>0</v>
      </c>
      <c r="O18">
        <v>0.05</v>
      </c>
      <c r="P18">
        <v>2</v>
      </c>
      <c r="Q18" t="s">
        <v>124</v>
      </c>
      <c r="R18" t="s">
        <v>178</v>
      </c>
      <c r="S18" t="s">
        <v>179</v>
      </c>
      <c r="T18" t="s">
        <v>180</v>
      </c>
      <c r="U18" t="s">
        <v>128</v>
      </c>
      <c r="V18" t="s">
        <v>129</v>
      </c>
      <c r="W18" t="s">
        <v>165</v>
      </c>
      <c r="X18" t="s">
        <v>130</v>
      </c>
      <c r="Y18" t="s">
        <v>181</v>
      </c>
      <c r="Z18" t="s">
        <v>132</v>
      </c>
      <c r="AA18" t="s">
        <v>167</v>
      </c>
      <c r="AB18" t="s">
        <v>168</v>
      </c>
      <c r="AC18" t="s">
        <v>169</v>
      </c>
      <c r="AD18" t="s">
        <v>142</v>
      </c>
      <c r="AE18" t="s">
        <v>137</v>
      </c>
      <c r="AF18" t="s">
        <v>128</v>
      </c>
    </row>
    <row r="19" spans="1:32" x14ac:dyDescent="0.15">
      <c r="A19" t="s">
        <v>122</v>
      </c>
      <c r="B19" t="s">
        <v>80</v>
      </c>
      <c r="C19" t="s">
        <v>123</v>
      </c>
      <c r="D19" t="s">
        <v>86</v>
      </c>
      <c r="E19">
        <v>0</v>
      </c>
      <c r="F19">
        <v>9.4</v>
      </c>
      <c r="G19">
        <v>7.1999999999999995E-2</v>
      </c>
      <c r="H19">
        <v>150</v>
      </c>
      <c r="I19">
        <v>50</v>
      </c>
      <c r="J19">
        <v>1</v>
      </c>
      <c r="K19">
        <v>45</v>
      </c>
      <c r="L19">
        <v>-10800</v>
      </c>
      <c r="M19">
        <v>0</v>
      </c>
      <c r="N19">
        <v>0</v>
      </c>
      <c r="O19">
        <v>0.05</v>
      </c>
      <c r="P19">
        <v>2</v>
      </c>
      <c r="Q19" t="s">
        <v>124</v>
      </c>
      <c r="R19" t="s">
        <v>182</v>
      </c>
      <c r="S19" t="s">
        <v>183</v>
      </c>
      <c r="T19" t="s">
        <v>184</v>
      </c>
      <c r="U19" t="s">
        <v>128</v>
      </c>
      <c r="V19" t="s">
        <v>129</v>
      </c>
      <c r="W19" t="s">
        <v>165</v>
      </c>
      <c r="X19" t="s">
        <v>130</v>
      </c>
      <c r="Y19" t="s">
        <v>185</v>
      </c>
      <c r="Z19" t="s">
        <v>132</v>
      </c>
      <c r="AA19" t="s">
        <v>167</v>
      </c>
      <c r="AB19" t="s">
        <v>168</v>
      </c>
      <c r="AC19" t="s">
        <v>169</v>
      </c>
      <c r="AD19" t="s">
        <v>142</v>
      </c>
      <c r="AE19" t="s">
        <v>137</v>
      </c>
      <c r="AF19" t="s">
        <v>128</v>
      </c>
    </row>
    <row r="20" spans="1:32" x14ac:dyDescent="0.15">
      <c r="A20" t="s">
        <v>122</v>
      </c>
      <c r="B20" t="s">
        <v>80</v>
      </c>
      <c r="C20" t="s">
        <v>123</v>
      </c>
      <c r="D20" t="s">
        <v>86</v>
      </c>
      <c r="E20">
        <v>0</v>
      </c>
      <c r="F20">
        <v>9.4</v>
      </c>
      <c r="G20">
        <v>7.1999999999999995E-2</v>
      </c>
      <c r="H20">
        <v>150</v>
      </c>
      <c r="I20">
        <v>50</v>
      </c>
      <c r="J20">
        <v>1</v>
      </c>
      <c r="K20">
        <v>45</v>
      </c>
      <c r="L20">
        <v>-10800</v>
      </c>
      <c r="M20">
        <v>0</v>
      </c>
      <c r="N20">
        <v>0</v>
      </c>
      <c r="O20">
        <v>0.05</v>
      </c>
      <c r="P20">
        <v>2</v>
      </c>
      <c r="Q20" t="s">
        <v>124</v>
      </c>
      <c r="R20" t="s">
        <v>186</v>
      </c>
      <c r="S20" t="s">
        <v>187</v>
      </c>
      <c r="T20" t="s">
        <v>188</v>
      </c>
      <c r="U20" t="s">
        <v>128</v>
      </c>
      <c r="V20" t="s">
        <v>129</v>
      </c>
      <c r="W20" t="s">
        <v>165</v>
      </c>
      <c r="X20" t="s">
        <v>130</v>
      </c>
      <c r="Y20" t="s">
        <v>189</v>
      </c>
      <c r="Z20" t="s">
        <v>132</v>
      </c>
      <c r="AA20" t="s">
        <v>167</v>
      </c>
      <c r="AB20" t="s">
        <v>168</v>
      </c>
      <c r="AC20" t="s">
        <v>169</v>
      </c>
      <c r="AD20" t="s">
        <v>142</v>
      </c>
      <c r="AE20" t="s">
        <v>137</v>
      </c>
      <c r="AF20" t="s">
        <v>128</v>
      </c>
    </row>
    <row r="21" spans="1:32" x14ac:dyDescent="0.15">
      <c r="A21" t="s">
        <v>122</v>
      </c>
      <c r="B21" t="s">
        <v>80</v>
      </c>
      <c r="C21" t="s">
        <v>123</v>
      </c>
      <c r="D21" t="s">
        <v>86</v>
      </c>
      <c r="E21">
        <v>0</v>
      </c>
      <c r="F21">
        <v>9.4</v>
      </c>
      <c r="G21">
        <v>7.1999999999999995E-2</v>
      </c>
      <c r="H21">
        <v>150</v>
      </c>
      <c r="I21">
        <v>50</v>
      </c>
      <c r="J21">
        <v>1</v>
      </c>
      <c r="K21">
        <v>45</v>
      </c>
      <c r="L21">
        <v>-10800</v>
      </c>
      <c r="M21">
        <v>0</v>
      </c>
      <c r="N21">
        <v>0</v>
      </c>
      <c r="O21">
        <v>0.05</v>
      </c>
      <c r="P21">
        <v>2</v>
      </c>
      <c r="Q21" t="s">
        <v>124</v>
      </c>
      <c r="R21" t="s">
        <v>190</v>
      </c>
      <c r="S21" t="s">
        <v>191</v>
      </c>
      <c r="T21" t="s">
        <v>192</v>
      </c>
      <c r="U21" t="s">
        <v>128</v>
      </c>
      <c r="V21" t="s">
        <v>129</v>
      </c>
      <c r="W21" t="s">
        <v>165</v>
      </c>
      <c r="X21" t="s">
        <v>130</v>
      </c>
      <c r="Y21" t="s">
        <v>193</v>
      </c>
      <c r="Z21" t="s">
        <v>132</v>
      </c>
      <c r="AA21" t="s">
        <v>167</v>
      </c>
      <c r="AB21" t="s">
        <v>168</v>
      </c>
      <c r="AC21" t="s">
        <v>169</v>
      </c>
      <c r="AD21" t="s">
        <v>142</v>
      </c>
      <c r="AE21" t="s">
        <v>137</v>
      </c>
      <c r="AF21" t="s">
        <v>128</v>
      </c>
    </row>
    <row r="22" spans="1:32" x14ac:dyDescent="0.15">
      <c r="A22" t="s">
        <v>122</v>
      </c>
      <c r="B22" t="s">
        <v>80</v>
      </c>
      <c r="C22" t="s">
        <v>123</v>
      </c>
      <c r="D22" t="s">
        <v>86</v>
      </c>
      <c r="E22">
        <v>0</v>
      </c>
      <c r="F22">
        <v>9.4</v>
      </c>
      <c r="G22">
        <v>7.1999999999999995E-2</v>
      </c>
      <c r="H22">
        <v>150</v>
      </c>
      <c r="I22">
        <v>50</v>
      </c>
      <c r="J22">
        <v>1</v>
      </c>
      <c r="K22">
        <v>45</v>
      </c>
      <c r="L22">
        <v>-10800</v>
      </c>
      <c r="M22">
        <v>0</v>
      </c>
      <c r="N22">
        <v>0</v>
      </c>
      <c r="O22">
        <v>0.05</v>
      </c>
      <c r="P22">
        <v>2</v>
      </c>
      <c r="Q22" t="s">
        <v>124</v>
      </c>
      <c r="R22" t="s">
        <v>194</v>
      </c>
      <c r="S22" t="s">
        <v>195</v>
      </c>
      <c r="T22" t="s">
        <v>196</v>
      </c>
      <c r="U22" t="s">
        <v>128</v>
      </c>
      <c r="V22" t="s">
        <v>129</v>
      </c>
      <c r="W22" t="s">
        <v>165</v>
      </c>
      <c r="X22" t="s">
        <v>130</v>
      </c>
      <c r="Y22" t="s">
        <v>197</v>
      </c>
      <c r="Z22" t="s">
        <v>132</v>
      </c>
      <c r="AA22" t="s">
        <v>167</v>
      </c>
      <c r="AB22" t="s">
        <v>168</v>
      </c>
      <c r="AC22" t="s">
        <v>169</v>
      </c>
      <c r="AD22" t="s">
        <v>142</v>
      </c>
      <c r="AE22" t="s">
        <v>137</v>
      </c>
      <c r="AF22" t="s">
        <v>128</v>
      </c>
    </row>
    <row r="23" spans="1:32" x14ac:dyDescent="0.15">
      <c r="A23" t="s">
        <v>122</v>
      </c>
      <c r="B23" t="s">
        <v>80</v>
      </c>
      <c r="C23" t="s">
        <v>123</v>
      </c>
      <c r="D23" t="s">
        <v>86</v>
      </c>
      <c r="E23">
        <v>0</v>
      </c>
      <c r="F23">
        <v>9.4</v>
      </c>
      <c r="G23">
        <v>7.1999999999999995E-2</v>
      </c>
      <c r="H23">
        <v>150</v>
      </c>
      <c r="I23">
        <v>50</v>
      </c>
      <c r="J23">
        <v>1</v>
      </c>
      <c r="K23">
        <v>45</v>
      </c>
      <c r="L23">
        <v>-10800</v>
      </c>
      <c r="M23">
        <v>0</v>
      </c>
      <c r="N23">
        <v>0</v>
      </c>
      <c r="O23">
        <v>0.05</v>
      </c>
      <c r="P23">
        <v>2</v>
      </c>
      <c r="Q23" t="s">
        <v>124</v>
      </c>
      <c r="R23" t="s">
        <v>198</v>
      </c>
      <c r="S23" t="s">
        <v>199</v>
      </c>
      <c r="T23" t="s">
        <v>200</v>
      </c>
      <c r="U23" t="s">
        <v>128</v>
      </c>
      <c r="V23" t="s">
        <v>129</v>
      </c>
      <c r="W23" t="s">
        <v>165</v>
      </c>
      <c r="X23" t="s">
        <v>130</v>
      </c>
      <c r="Y23" t="s">
        <v>201</v>
      </c>
      <c r="Z23" t="s">
        <v>132</v>
      </c>
      <c r="AA23" t="s">
        <v>167</v>
      </c>
      <c r="AB23" t="s">
        <v>168</v>
      </c>
      <c r="AC23" t="s">
        <v>169</v>
      </c>
      <c r="AD23" t="s">
        <v>142</v>
      </c>
      <c r="AE23" t="s">
        <v>137</v>
      </c>
      <c r="AF23" t="s">
        <v>128</v>
      </c>
    </row>
    <row r="24" spans="1:32" x14ac:dyDescent="0.15">
      <c r="A24" t="s">
        <v>122</v>
      </c>
      <c r="B24" t="s">
        <v>80</v>
      </c>
      <c r="C24" t="s">
        <v>123</v>
      </c>
      <c r="D24" t="s">
        <v>86</v>
      </c>
      <c r="E24">
        <v>0</v>
      </c>
      <c r="F24">
        <v>9.4</v>
      </c>
      <c r="G24">
        <v>7.1999999999999995E-2</v>
      </c>
      <c r="H24">
        <v>150</v>
      </c>
      <c r="I24">
        <v>50</v>
      </c>
      <c r="J24">
        <v>1</v>
      </c>
      <c r="K24">
        <v>45</v>
      </c>
      <c r="L24">
        <v>-10800</v>
      </c>
      <c r="M24">
        <v>0</v>
      </c>
      <c r="N24">
        <v>0</v>
      </c>
      <c r="O24">
        <v>0.05</v>
      </c>
      <c r="P24">
        <v>2</v>
      </c>
      <c r="Q24" t="s">
        <v>124</v>
      </c>
      <c r="R24" t="s">
        <v>202</v>
      </c>
      <c r="S24" t="s">
        <v>203</v>
      </c>
      <c r="T24" t="s">
        <v>204</v>
      </c>
      <c r="U24" t="s">
        <v>128</v>
      </c>
      <c r="V24" t="s">
        <v>129</v>
      </c>
      <c r="W24" t="s">
        <v>165</v>
      </c>
      <c r="X24" t="s">
        <v>130</v>
      </c>
      <c r="Y24" t="s">
        <v>205</v>
      </c>
      <c r="Z24" t="s">
        <v>132</v>
      </c>
      <c r="AA24" t="s">
        <v>167</v>
      </c>
      <c r="AB24" t="s">
        <v>168</v>
      </c>
      <c r="AC24" t="s">
        <v>169</v>
      </c>
      <c r="AD24" t="s">
        <v>142</v>
      </c>
      <c r="AE24" t="s">
        <v>137</v>
      </c>
      <c r="AF24" t="s">
        <v>128</v>
      </c>
    </row>
    <row r="25" spans="1:32" x14ac:dyDescent="0.15">
      <c r="A25" t="s">
        <v>122</v>
      </c>
      <c r="B25" t="s">
        <v>80</v>
      </c>
      <c r="C25" t="s">
        <v>123</v>
      </c>
      <c r="D25" t="s">
        <v>86</v>
      </c>
      <c r="E25">
        <v>0</v>
      </c>
      <c r="F25">
        <v>9.4</v>
      </c>
      <c r="G25">
        <v>7.1999999999999995E-2</v>
      </c>
      <c r="H25">
        <v>150</v>
      </c>
      <c r="I25">
        <v>50</v>
      </c>
      <c r="J25">
        <v>1</v>
      </c>
      <c r="K25">
        <v>45</v>
      </c>
      <c r="L25">
        <v>-10800</v>
      </c>
      <c r="M25">
        <v>0</v>
      </c>
      <c r="N25">
        <v>0</v>
      </c>
      <c r="O25">
        <v>0.05</v>
      </c>
      <c r="P25">
        <v>2</v>
      </c>
      <c r="Q25" t="s">
        <v>124</v>
      </c>
      <c r="R25" t="s">
        <v>206</v>
      </c>
      <c r="S25" t="s">
        <v>207</v>
      </c>
      <c r="T25" t="s">
        <v>208</v>
      </c>
      <c r="U25" t="s">
        <v>128</v>
      </c>
      <c r="V25" t="s">
        <v>129</v>
      </c>
      <c r="W25" t="s">
        <v>165</v>
      </c>
      <c r="X25" t="s">
        <v>130</v>
      </c>
      <c r="Y25" t="s">
        <v>209</v>
      </c>
      <c r="Z25" t="s">
        <v>132</v>
      </c>
      <c r="AA25" t="s">
        <v>167</v>
      </c>
      <c r="AB25" t="s">
        <v>168</v>
      </c>
      <c r="AC25" t="s">
        <v>169</v>
      </c>
      <c r="AD25" t="s">
        <v>142</v>
      </c>
      <c r="AE25" t="s">
        <v>137</v>
      </c>
      <c r="AF25" t="s">
        <v>128</v>
      </c>
    </row>
    <row r="26" spans="1:32" x14ac:dyDescent="0.15">
      <c r="A26" t="s">
        <v>122</v>
      </c>
      <c r="B26" t="s">
        <v>80</v>
      </c>
      <c r="C26" t="s">
        <v>123</v>
      </c>
      <c r="D26" t="s">
        <v>86</v>
      </c>
      <c r="E26">
        <v>0</v>
      </c>
      <c r="F26">
        <v>9.4</v>
      </c>
      <c r="G26">
        <v>7.1999999999999995E-2</v>
      </c>
      <c r="H26">
        <v>150</v>
      </c>
      <c r="I26">
        <v>50</v>
      </c>
      <c r="J26">
        <v>1</v>
      </c>
      <c r="K26">
        <v>45</v>
      </c>
      <c r="L26">
        <v>-10800</v>
      </c>
      <c r="M26">
        <v>0</v>
      </c>
      <c r="N26">
        <v>0</v>
      </c>
      <c r="O26">
        <v>0.05</v>
      </c>
      <c r="P26">
        <v>2</v>
      </c>
      <c r="Q26" t="s">
        <v>124</v>
      </c>
      <c r="R26" t="s">
        <v>125</v>
      </c>
      <c r="S26" t="s">
        <v>126</v>
      </c>
      <c r="T26" t="s">
        <v>127</v>
      </c>
      <c r="U26" t="s">
        <v>128</v>
      </c>
      <c r="V26" t="s">
        <v>129</v>
      </c>
      <c r="W26" t="s">
        <v>128</v>
      </c>
      <c r="X26" t="s">
        <v>130</v>
      </c>
      <c r="Y26" t="s">
        <v>131</v>
      </c>
      <c r="Z26" t="s">
        <v>132</v>
      </c>
      <c r="AA26" t="s">
        <v>133</v>
      </c>
      <c r="AB26" t="s">
        <v>134</v>
      </c>
      <c r="AC26" t="s">
        <v>135</v>
      </c>
      <c r="AD26" t="s">
        <v>136</v>
      </c>
      <c r="AE26" t="s">
        <v>137</v>
      </c>
      <c r="AF26" t="s">
        <v>128</v>
      </c>
    </row>
    <row r="27" spans="1:32" x14ac:dyDescent="0.15">
      <c r="A27" t="s">
        <v>122</v>
      </c>
      <c r="B27" t="s">
        <v>80</v>
      </c>
      <c r="C27" t="s">
        <v>123</v>
      </c>
      <c r="D27" t="s">
        <v>86</v>
      </c>
      <c r="E27">
        <v>0</v>
      </c>
      <c r="F27">
        <v>9.4</v>
      </c>
      <c r="G27">
        <v>7.1999999999999995E-2</v>
      </c>
      <c r="H27">
        <v>150</v>
      </c>
      <c r="I27">
        <v>50</v>
      </c>
      <c r="J27">
        <v>1</v>
      </c>
      <c r="K27">
        <v>45</v>
      </c>
      <c r="L27">
        <v>-10800</v>
      </c>
      <c r="M27">
        <v>0</v>
      </c>
      <c r="N27">
        <v>0</v>
      </c>
      <c r="O27">
        <v>0.05</v>
      </c>
      <c r="P27">
        <v>2</v>
      </c>
      <c r="Q27" t="s">
        <v>124</v>
      </c>
      <c r="R27" t="s">
        <v>138</v>
      </c>
      <c r="S27" t="s">
        <v>127</v>
      </c>
      <c r="T27" t="s">
        <v>139</v>
      </c>
      <c r="U27" t="s">
        <v>128</v>
      </c>
      <c r="V27" t="s">
        <v>129</v>
      </c>
      <c r="W27" t="s">
        <v>128</v>
      </c>
      <c r="X27" t="s">
        <v>130</v>
      </c>
      <c r="Y27" t="s">
        <v>140</v>
      </c>
      <c r="Z27" t="s">
        <v>132</v>
      </c>
      <c r="AA27" t="s">
        <v>133</v>
      </c>
      <c r="AB27" t="s">
        <v>134</v>
      </c>
      <c r="AC27" t="s">
        <v>141</v>
      </c>
      <c r="AD27" t="s">
        <v>142</v>
      </c>
      <c r="AE27" t="s">
        <v>137</v>
      </c>
      <c r="AF27" t="s">
        <v>128</v>
      </c>
    </row>
    <row r="28" spans="1:32" x14ac:dyDescent="0.15">
      <c r="A28" t="s">
        <v>122</v>
      </c>
      <c r="B28" t="s">
        <v>80</v>
      </c>
      <c r="C28" t="s">
        <v>123</v>
      </c>
      <c r="D28" t="s">
        <v>86</v>
      </c>
      <c r="E28">
        <v>0</v>
      </c>
      <c r="F28">
        <v>9.4</v>
      </c>
      <c r="G28">
        <v>7.1999999999999995E-2</v>
      </c>
      <c r="H28">
        <v>150</v>
      </c>
      <c r="I28">
        <v>50</v>
      </c>
      <c r="J28">
        <v>1</v>
      </c>
      <c r="K28">
        <v>45</v>
      </c>
      <c r="L28">
        <v>-10800</v>
      </c>
      <c r="M28">
        <v>0</v>
      </c>
      <c r="N28">
        <v>0</v>
      </c>
      <c r="O28">
        <v>0.05</v>
      </c>
      <c r="P28">
        <v>2</v>
      </c>
      <c r="Q28" t="s">
        <v>124</v>
      </c>
      <c r="R28" t="s">
        <v>143</v>
      </c>
      <c r="S28" t="s">
        <v>144</v>
      </c>
      <c r="T28" t="s">
        <v>145</v>
      </c>
      <c r="U28" t="s">
        <v>128</v>
      </c>
      <c r="V28" t="s">
        <v>129</v>
      </c>
      <c r="W28" t="s">
        <v>128</v>
      </c>
      <c r="X28" t="s">
        <v>130</v>
      </c>
      <c r="Y28" t="s">
        <v>146</v>
      </c>
      <c r="Z28" t="s">
        <v>132</v>
      </c>
      <c r="AA28" t="s">
        <v>133</v>
      </c>
      <c r="AB28" t="s">
        <v>134</v>
      </c>
      <c r="AC28" t="s">
        <v>147</v>
      </c>
      <c r="AD28" t="s">
        <v>142</v>
      </c>
      <c r="AE28" t="s">
        <v>137</v>
      </c>
      <c r="AF28" t="s">
        <v>128</v>
      </c>
    </row>
    <row r="29" spans="1:32" x14ac:dyDescent="0.15">
      <c r="A29" t="s">
        <v>122</v>
      </c>
      <c r="B29" t="s">
        <v>80</v>
      </c>
      <c r="C29" t="s">
        <v>123</v>
      </c>
      <c r="D29" t="s">
        <v>86</v>
      </c>
      <c r="E29">
        <v>0</v>
      </c>
      <c r="F29">
        <v>9.4</v>
      </c>
      <c r="G29">
        <v>7.1999999999999995E-2</v>
      </c>
      <c r="H29">
        <v>150</v>
      </c>
      <c r="I29">
        <v>50</v>
      </c>
      <c r="J29">
        <v>1</v>
      </c>
      <c r="K29">
        <v>45</v>
      </c>
      <c r="L29">
        <v>-10800</v>
      </c>
      <c r="M29">
        <v>0</v>
      </c>
      <c r="N29">
        <v>0</v>
      </c>
      <c r="O29">
        <v>0.05</v>
      </c>
      <c r="P29">
        <v>2</v>
      </c>
      <c r="Q29" t="s">
        <v>124</v>
      </c>
      <c r="R29" t="s">
        <v>148</v>
      </c>
      <c r="S29" t="s">
        <v>149</v>
      </c>
      <c r="T29" t="s">
        <v>150</v>
      </c>
      <c r="U29" t="s">
        <v>128</v>
      </c>
      <c r="V29" t="s">
        <v>129</v>
      </c>
      <c r="W29" t="s">
        <v>128</v>
      </c>
      <c r="X29" t="s">
        <v>130</v>
      </c>
      <c r="Y29" t="s">
        <v>151</v>
      </c>
      <c r="Z29" t="s">
        <v>132</v>
      </c>
      <c r="AA29" t="s">
        <v>133</v>
      </c>
      <c r="AB29" t="s">
        <v>134</v>
      </c>
      <c r="AC29" t="s">
        <v>152</v>
      </c>
      <c r="AD29" t="s">
        <v>136</v>
      </c>
      <c r="AE29" t="s">
        <v>137</v>
      </c>
      <c r="AF29" t="s">
        <v>128</v>
      </c>
    </row>
    <row r="30" spans="1:32" x14ac:dyDescent="0.15">
      <c r="A30" t="s">
        <v>122</v>
      </c>
      <c r="B30" t="s">
        <v>80</v>
      </c>
      <c r="C30" t="s">
        <v>123</v>
      </c>
      <c r="D30" t="s">
        <v>86</v>
      </c>
      <c r="E30">
        <v>0</v>
      </c>
      <c r="F30">
        <v>9.4</v>
      </c>
      <c r="G30">
        <v>7.1999999999999995E-2</v>
      </c>
      <c r="H30">
        <v>150</v>
      </c>
      <c r="I30">
        <v>50</v>
      </c>
      <c r="J30">
        <v>1</v>
      </c>
      <c r="K30">
        <v>45</v>
      </c>
      <c r="L30">
        <v>-10800</v>
      </c>
      <c r="M30">
        <v>0</v>
      </c>
      <c r="N30">
        <v>0</v>
      </c>
      <c r="O30">
        <v>0.05</v>
      </c>
      <c r="P30">
        <v>2</v>
      </c>
      <c r="Q30" t="s">
        <v>124</v>
      </c>
      <c r="R30" t="s">
        <v>153</v>
      </c>
      <c r="S30" t="s">
        <v>139</v>
      </c>
      <c r="T30" t="s">
        <v>154</v>
      </c>
      <c r="U30" t="s">
        <v>128</v>
      </c>
      <c r="V30" t="s">
        <v>129</v>
      </c>
      <c r="W30" t="s">
        <v>128</v>
      </c>
      <c r="X30" t="s">
        <v>130</v>
      </c>
      <c r="Y30" t="s">
        <v>155</v>
      </c>
      <c r="Z30" t="s">
        <v>132</v>
      </c>
      <c r="AA30" t="s">
        <v>133</v>
      </c>
      <c r="AB30" t="s">
        <v>134</v>
      </c>
      <c r="AC30" t="s">
        <v>156</v>
      </c>
      <c r="AD30" t="s">
        <v>136</v>
      </c>
      <c r="AE30" t="s">
        <v>137</v>
      </c>
      <c r="AF30" t="s">
        <v>128</v>
      </c>
    </row>
    <row r="31" spans="1:32" x14ac:dyDescent="0.15">
      <c r="A31" t="s">
        <v>122</v>
      </c>
      <c r="B31" t="s">
        <v>80</v>
      </c>
      <c r="C31" t="s">
        <v>123</v>
      </c>
      <c r="D31" t="s">
        <v>86</v>
      </c>
      <c r="E31">
        <v>0</v>
      </c>
      <c r="F31">
        <v>9.4</v>
      </c>
      <c r="G31">
        <v>7.1999999999999995E-2</v>
      </c>
      <c r="H31">
        <v>150</v>
      </c>
      <c r="I31">
        <v>50</v>
      </c>
      <c r="J31">
        <v>1</v>
      </c>
      <c r="K31">
        <v>45</v>
      </c>
      <c r="L31">
        <v>-10800</v>
      </c>
      <c r="M31">
        <v>0</v>
      </c>
      <c r="N31">
        <v>0</v>
      </c>
      <c r="O31">
        <v>0.05</v>
      </c>
      <c r="P31">
        <v>2</v>
      </c>
      <c r="Q31" t="s">
        <v>124</v>
      </c>
      <c r="R31" t="s">
        <v>157</v>
      </c>
      <c r="S31" t="s">
        <v>158</v>
      </c>
      <c r="T31" t="s">
        <v>159</v>
      </c>
      <c r="U31" t="s">
        <v>128</v>
      </c>
      <c r="V31" t="s">
        <v>129</v>
      </c>
      <c r="W31" t="s">
        <v>128</v>
      </c>
      <c r="X31" t="s">
        <v>130</v>
      </c>
      <c r="Y31" t="s">
        <v>160</v>
      </c>
      <c r="Z31" t="s">
        <v>132</v>
      </c>
      <c r="AA31" t="s">
        <v>133</v>
      </c>
      <c r="AB31" t="s">
        <v>134</v>
      </c>
      <c r="AC31" t="s">
        <v>161</v>
      </c>
      <c r="AD31" t="s">
        <v>136</v>
      </c>
      <c r="AE31" t="s">
        <v>137</v>
      </c>
      <c r="AF31" t="s">
        <v>128</v>
      </c>
    </row>
    <row r="32" spans="1:32" x14ac:dyDescent="0.15">
      <c r="A32" t="s">
        <v>122</v>
      </c>
      <c r="B32" t="s">
        <v>80</v>
      </c>
      <c r="C32" t="s">
        <v>123</v>
      </c>
      <c r="D32" t="s">
        <v>86</v>
      </c>
      <c r="E32">
        <v>0</v>
      </c>
      <c r="F32">
        <v>9.4</v>
      </c>
      <c r="G32">
        <v>7.1999999999999995E-2</v>
      </c>
      <c r="H32">
        <v>150</v>
      </c>
      <c r="I32">
        <v>50</v>
      </c>
      <c r="J32">
        <v>1</v>
      </c>
      <c r="K32">
        <v>45</v>
      </c>
      <c r="L32">
        <v>-10800</v>
      </c>
      <c r="M32">
        <v>0</v>
      </c>
      <c r="N32">
        <v>0</v>
      </c>
      <c r="O32">
        <v>0.05</v>
      </c>
      <c r="P32">
        <v>2</v>
      </c>
      <c r="Q32" t="s">
        <v>124</v>
      </c>
      <c r="R32" t="s">
        <v>162</v>
      </c>
      <c r="S32" t="s">
        <v>163</v>
      </c>
      <c r="T32" t="s">
        <v>164</v>
      </c>
      <c r="U32" t="s">
        <v>128</v>
      </c>
      <c r="V32" t="s">
        <v>129</v>
      </c>
      <c r="W32" t="s">
        <v>165</v>
      </c>
      <c r="X32" t="s">
        <v>130</v>
      </c>
      <c r="Y32" t="s">
        <v>166</v>
      </c>
      <c r="Z32" t="s">
        <v>132</v>
      </c>
      <c r="AA32" t="s">
        <v>167</v>
      </c>
      <c r="AB32" t="s">
        <v>168</v>
      </c>
      <c r="AC32" t="s">
        <v>169</v>
      </c>
      <c r="AD32" t="s">
        <v>142</v>
      </c>
      <c r="AE32" t="s">
        <v>137</v>
      </c>
      <c r="AF32" t="s">
        <v>128</v>
      </c>
    </row>
    <row r="33" spans="1:32" x14ac:dyDescent="0.15">
      <c r="A33" t="s">
        <v>122</v>
      </c>
      <c r="B33" t="s">
        <v>80</v>
      </c>
      <c r="C33" t="s">
        <v>123</v>
      </c>
      <c r="D33" t="s">
        <v>86</v>
      </c>
      <c r="E33">
        <v>0</v>
      </c>
      <c r="F33">
        <v>9.4</v>
      </c>
      <c r="G33">
        <v>7.1999999999999995E-2</v>
      </c>
      <c r="H33">
        <v>150</v>
      </c>
      <c r="I33">
        <v>50</v>
      </c>
      <c r="J33">
        <v>1</v>
      </c>
      <c r="K33">
        <v>45</v>
      </c>
      <c r="L33">
        <v>-10800</v>
      </c>
      <c r="M33">
        <v>0</v>
      </c>
      <c r="N33">
        <v>0</v>
      </c>
      <c r="O33">
        <v>0.05</v>
      </c>
      <c r="P33">
        <v>2</v>
      </c>
      <c r="Q33" t="s">
        <v>124</v>
      </c>
      <c r="R33" t="s">
        <v>170</v>
      </c>
      <c r="S33" t="s">
        <v>171</v>
      </c>
      <c r="T33" t="s">
        <v>172</v>
      </c>
      <c r="U33" t="s">
        <v>128</v>
      </c>
      <c r="V33" t="s">
        <v>129</v>
      </c>
      <c r="W33" t="s">
        <v>165</v>
      </c>
      <c r="X33" t="s">
        <v>130</v>
      </c>
      <c r="Y33" t="s">
        <v>173</v>
      </c>
      <c r="Z33" t="s">
        <v>132</v>
      </c>
      <c r="AA33" t="s">
        <v>167</v>
      </c>
      <c r="AB33" t="s">
        <v>168</v>
      </c>
      <c r="AC33" t="s">
        <v>169</v>
      </c>
      <c r="AD33" t="s">
        <v>142</v>
      </c>
      <c r="AE33" t="s">
        <v>137</v>
      </c>
      <c r="AF33" t="s">
        <v>128</v>
      </c>
    </row>
    <row r="34" spans="1:32" x14ac:dyDescent="0.15">
      <c r="A34" t="s">
        <v>122</v>
      </c>
      <c r="B34" t="s">
        <v>80</v>
      </c>
      <c r="C34" t="s">
        <v>123</v>
      </c>
      <c r="D34" t="s">
        <v>86</v>
      </c>
      <c r="E34">
        <v>0</v>
      </c>
      <c r="F34">
        <v>9.4</v>
      </c>
      <c r="G34">
        <v>7.1999999999999995E-2</v>
      </c>
      <c r="H34">
        <v>150</v>
      </c>
      <c r="I34">
        <v>50</v>
      </c>
      <c r="J34">
        <v>1</v>
      </c>
      <c r="K34">
        <v>45</v>
      </c>
      <c r="L34">
        <v>-10800</v>
      </c>
      <c r="M34">
        <v>0</v>
      </c>
      <c r="N34">
        <v>0</v>
      </c>
      <c r="O34">
        <v>0.05</v>
      </c>
      <c r="P34">
        <v>2</v>
      </c>
      <c r="Q34" t="s">
        <v>124</v>
      </c>
      <c r="R34" t="s">
        <v>174</v>
      </c>
      <c r="S34" t="s">
        <v>175</v>
      </c>
      <c r="T34" t="s">
        <v>176</v>
      </c>
      <c r="U34" t="s">
        <v>128</v>
      </c>
      <c r="V34" t="s">
        <v>129</v>
      </c>
      <c r="W34" t="s">
        <v>165</v>
      </c>
      <c r="X34" t="s">
        <v>130</v>
      </c>
      <c r="Y34" t="s">
        <v>177</v>
      </c>
      <c r="Z34" t="s">
        <v>132</v>
      </c>
      <c r="AA34" t="s">
        <v>167</v>
      </c>
      <c r="AB34" t="s">
        <v>168</v>
      </c>
      <c r="AC34" t="s">
        <v>169</v>
      </c>
      <c r="AD34" t="s">
        <v>142</v>
      </c>
      <c r="AE34" t="s">
        <v>137</v>
      </c>
      <c r="AF34" t="s">
        <v>128</v>
      </c>
    </row>
    <row r="35" spans="1:32" x14ac:dyDescent="0.15">
      <c r="A35" t="s">
        <v>122</v>
      </c>
      <c r="B35" t="s">
        <v>80</v>
      </c>
      <c r="C35" t="s">
        <v>123</v>
      </c>
      <c r="D35" t="s">
        <v>86</v>
      </c>
      <c r="E35">
        <v>0</v>
      </c>
      <c r="F35">
        <v>9.4</v>
      </c>
      <c r="G35">
        <v>7.1999999999999995E-2</v>
      </c>
      <c r="H35">
        <v>150</v>
      </c>
      <c r="I35">
        <v>50</v>
      </c>
      <c r="J35">
        <v>1</v>
      </c>
      <c r="K35">
        <v>45</v>
      </c>
      <c r="L35">
        <v>-10800</v>
      </c>
      <c r="M35">
        <v>0</v>
      </c>
      <c r="N35">
        <v>0</v>
      </c>
      <c r="O35">
        <v>0.05</v>
      </c>
      <c r="P35">
        <v>2</v>
      </c>
      <c r="Q35" t="s">
        <v>124</v>
      </c>
      <c r="R35" t="s">
        <v>178</v>
      </c>
      <c r="S35" t="s">
        <v>179</v>
      </c>
      <c r="T35" t="s">
        <v>180</v>
      </c>
      <c r="U35" t="s">
        <v>128</v>
      </c>
      <c r="V35" t="s">
        <v>129</v>
      </c>
      <c r="W35" t="s">
        <v>165</v>
      </c>
      <c r="X35" t="s">
        <v>130</v>
      </c>
      <c r="Y35" t="s">
        <v>181</v>
      </c>
      <c r="Z35" t="s">
        <v>132</v>
      </c>
      <c r="AA35" t="s">
        <v>167</v>
      </c>
      <c r="AB35" t="s">
        <v>168</v>
      </c>
      <c r="AC35" t="s">
        <v>169</v>
      </c>
      <c r="AD35" t="s">
        <v>142</v>
      </c>
      <c r="AE35" t="s">
        <v>137</v>
      </c>
      <c r="AF35" t="s">
        <v>128</v>
      </c>
    </row>
    <row r="36" spans="1:32" x14ac:dyDescent="0.15">
      <c r="A36" t="s">
        <v>122</v>
      </c>
      <c r="B36" t="s">
        <v>80</v>
      </c>
      <c r="C36" t="s">
        <v>123</v>
      </c>
      <c r="D36" t="s">
        <v>86</v>
      </c>
      <c r="E36">
        <v>0</v>
      </c>
      <c r="F36">
        <v>9.4</v>
      </c>
      <c r="G36">
        <v>7.1999999999999995E-2</v>
      </c>
      <c r="H36">
        <v>150</v>
      </c>
      <c r="I36">
        <v>50</v>
      </c>
      <c r="J36">
        <v>1</v>
      </c>
      <c r="K36">
        <v>45</v>
      </c>
      <c r="L36">
        <v>-10800</v>
      </c>
      <c r="M36">
        <v>0</v>
      </c>
      <c r="N36">
        <v>0</v>
      </c>
      <c r="O36">
        <v>0.05</v>
      </c>
      <c r="P36">
        <v>2</v>
      </c>
      <c r="Q36" t="s">
        <v>124</v>
      </c>
      <c r="R36" t="s">
        <v>182</v>
      </c>
      <c r="S36" t="s">
        <v>183</v>
      </c>
      <c r="T36" t="s">
        <v>184</v>
      </c>
      <c r="U36" t="s">
        <v>128</v>
      </c>
      <c r="V36" t="s">
        <v>129</v>
      </c>
      <c r="W36" t="s">
        <v>165</v>
      </c>
      <c r="X36" t="s">
        <v>130</v>
      </c>
      <c r="Y36" t="s">
        <v>185</v>
      </c>
      <c r="Z36" t="s">
        <v>132</v>
      </c>
      <c r="AA36" t="s">
        <v>167</v>
      </c>
      <c r="AB36" t="s">
        <v>168</v>
      </c>
      <c r="AC36" t="s">
        <v>169</v>
      </c>
      <c r="AD36" t="s">
        <v>142</v>
      </c>
      <c r="AE36" t="s">
        <v>137</v>
      </c>
      <c r="AF36" t="s">
        <v>128</v>
      </c>
    </row>
    <row r="37" spans="1:32" x14ac:dyDescent="0.15">
      <c r="A37" t="s">
        <v>122</v>
      </c>
      <c r="B37" t="s">
        <v>80</v>
      </c>
      <c r="C37" t="s">
        <v>123</v>
      </c>
      <c r="D37" t="s">
        <v>86</v>
      </c>
      <c r="E37">
        <v>0</v>
      </c>
      <c r="F37">
        <v>9.4</v>
      </c>
      <c r="G37">
        <v>7.1999999999999995E-2</v>
      </c>
      <c r="H37">
        <v>150</v>
      </c>
      <c r="I37">
        <v>50</v>
      </c>
      <c r="J37">
        <v>1</v>
      </c>
      <c r="K37">
        <v>45</v>
      </c>
      <c r="L37">
        <v>-10800</v>
      </c>
      <c r="M37">
        <v>0</v>
      </c>
      <c r="N37">
        <v>0</v>
      </c>
      <c r="O37">
        <v>0.05</v>
      </c>
      <c r="P37">
        <v>2</v>
      </c>
      <c r="Q37" t="s">
        <v>124</v>
      </c>
      <c r="R37" t="s">
        <v>186</v>
      </c>
      <c r="S37" t="s">
        <v>187</v>
      </c>
      <c r="T37" t="s">
        <v>188</v>
      </c>
      <c r="U37" t="s">
        <v>128</v>
      </c>
      <c r="V37" t="s">
        <v>129</v>
      </c>
      <c r="W37" t="s">
        <v>165</v>
      </c>
      <c r="X37" t="s">
        <v>130</v>
      </c>
      <c r="Y37" t="s">
        <v>189</v>
      </c>
      <c r="Z37" t="s">
        <v>132</v>
      </c>
      <c r="AA37" t="s">
        <v>167</v>
      </c>
      <c r="AB37" t="s">
        <v>168</v>
      </c>
      <c r="AC37" t="s">
        <v>169</v>
      </c>
      <c r="AD37" t="s">
        <v>142</v>
      </c>
      <c r="AE37" t="s">
        <v>137</v>
      </c>
      <c r="AF37" t="s">
        <v>128</v>
      </c>
    </row>
    <row r="38" spans="1:32" x14ac:dyDescent="0.15">
      <c r="A38" t="s">
        <v>122</v>
      </c>
      <c r="B38" t="s">
        <v>80</v>
      </c>
      <c r="C38" t="s">
        <v>123</v>
      </c>
      <c r="D38" t="s">
        <v>86</v>
      </c>
      <c r="E38">
        <v>0</v>
      </c>
      <c r="F38">
        <v>9.4</v>
      </c>
      <c r="G38">
        <v>7.1999999999999995E-2</v>
      </c>
      <c r="H38">
        <v>150</v>
      </c>
      <c r="I38">
        <v>50</v>
      </c>
      <c r="J38">
        <v>1</v>
      </c>
      <c r="K38">
        <v>45</v>
      </c>
      <c r="L38">
        <v>-10800</v>
      </c>
      <c r="M38">
        <v>0</v>
      </c>
      <c r="N38">
        <v>0</v>
      </c>
      <c r="O38">
        <v>0.05</v>
      </c>
      <c r="P38">
        <v>2</v>
      </c>
      <c r="Q38" t="s">
        <v>124</v>
      </c>
      <c r="R38" t="s">
        <v>190</v>
      </c>
      <c r="S38" t="s">
        <v>191</v>
      </c>
      <c r="T38" t="s">
        <v>192</v>
      </c>
      <c r="U38" t="s">
        <v>128</v>
      </c>
      <c r="V38" t="s">
        <v>129</v>
      </c>
      <c r="W38" t="s">
        <v>165</v>
      </c>
      <c r="X38" t="s">
        <v>130</v>
      </c>
      <c r="Y38" t="s">
        <v>193</v>
      </c>
      <c r="Z38" t="s">
        <v>132</v>
      </c>
      <c r="AA38" t="s">
        <v>167</v>
      </c>
      <c r="AB38" t="s">
        <v>168</v>
      </c>
      <c r="AC38" t="s">
        <v>169</v>
      </c>
      <c r="AD38" t="s">
        <v>142</v>
      </c>
      <c r="AE38" t="s">
        <v>137</v>
      </c>
      <c r="AF38" t="s">
        <v>128</v>
      </c>
    </row>
    <row r="39" spans="1:32" x14ac:dyDescent="0.15">
      <c r="A39" t="s">
        <v>122</v>
      </c>
      <c r="B39" t="s">
        <v>80</v>
      </c>
      <c r="C39" t="s">
        <v>123</v>
      </c>
      <c r="D39" t="s">
        <v>86</v>
      </c>
      <c r="E39">
        <v>0</v>
      </c>
      <c r="F39">
        <v>9.4</v>
      </c>
      <c r="G39">
        <v>7.1999999999999995E-2</v>
      </c>
      <c r="H39">
        <v>150</v>
      </c>
      <c r="I39">
        <v>50</v>
      </c>
      <c r="J39">
        <v>1</v>
      </c>
      <c r="K39">
        <v>45</v>
      </c>
      <c r="L39">
        <v>-10800</v>
      </c>
      <c r="M39">
        <v>0</v>
      </c>
      <c r="N39">
        <v>0</v>
      </c>
      <c r="O39">
        <v>0.05</v>
      </c>
      <c r="P39">
        <v>2</v>
      </c>
      <c r="Q39" t="s">
        <v>124</v>
      </c>
      <c r="R39" t="s">
        <v>194</v>
      </c>
      <c r="S39" t="s">
        <v>195</v>
      </c>
      <c r="T39" t="s">
        <v>196</v>
      </c>
      <c r="U39" t="s">
        <v>128</v>
      </c>
      <c r="V39" t="s">
        <v>129</v>
      </c>
      <c r="W39" t="s">
        <v>165</v>
      </c>
      <c r="X39" t="s">
        <v>130</v>
      </c>
      <c r="Y39" t="s">
        <v>197</v>
      </c>
      <c r="Z39" t="s">
        <v>132</v>
      </c>
      <c r="AA39" t="s">
        <v>167</v>
      </c>
      <c r="AB39" t="s">
        <v>168</v>
      </c>
      <c r="AC39" t="s">
        <v>169</v>
      </c>
      <c r="AD39" t="s">
        <v>142</v>
      </c>
      <c r="AE39" t="s">
        <v>137</v>
      </c>
      <c r="AF39" t="s">
        <v>128</v>
      </c>
    </row>
    <row r="40" spans="1:32" x14ac:dyDescent="0.15">
      <c r="A40" t="s">
        <v>122</v>
      </c>
      <c r="B40" t="s">
        <v>80</v>
      </c>
      <c r="C40" t="s">
        <v>123</v>
      </c>
      <c r="D40" t="s">
        <v>86</v>
      </c>
      <c r="E40">
        <v>0</v>
      </c>
      <c r="F40">
        <v>9.4</v>
      </c>
      <c r="G40">
        <v>7.1999999999999995E-2</v>
      </c>
      <c r="H40">
        <v>150</v>
      </c>
      <c r="I40">
        <v>50</v>
      </c>
      <c r="J40">
        <v>1</v>
      </c>
      <c r="K40">
        <v>45</v>
      </c>
      <c r="L40">
        <v>-10800</v>
      </c>
      <c r="M40">
        <v>0</v>
      </c>
      <c r="N40">
        <v>0</v>
      </c>
      <c r="O40">
        <v>0.05</v>
      </c>
      <c r="P40">
        <v>2</v>
      </c>
      <c r="Q40" t="s">
        <v>124</v>
      </c>
      <c r="R40" t="s">
        <v>198</v>
      </c>
      <c r="S40" t="s">
        <v>199</v>
      </c>
      <c r="T40" t="s">
        <v>200</v>
      </c>
      <c r="U40" t="s">
        <v>128</v>
      </c>
      <c r="V40" t="s">
        <v>129</v>
      </c>
      <c r="W40" t="s">
        <v>165</v>
      </c>
      <c r="X40" t="s">
        <v>130</v>
      </c>
      <c r="Y40" t="s">
        <v>201</v>
      </c>
      <c r="Z40" t="s">
        <v>132</v>
      </c>
      <c r="AA40" t="s">
        <v>167</v>
      </c>
      <c r="AB40" t="s">
        <v>168</v>
      </c>
      <c r="AC40" t="s">
        <v>169</v>
      </c>
      <c r="AD40" t="s">
        <v>142</v>
      </c>
      <c r="AE40" t="s">
        <v>137</v>
      </c>
      <c r="AF40" t="s">
        <v>128</v>
      </c>
    </row>
    <row r="41" spans="1:32" x14ac:dyDescent="0.15">
      <c r="A41" t="s">
        <v>122</v>
      </c>
      <c r="B41" t="s">
        <v>80</v>
      </c>
      <c r="C41" t="s">
        <v>123</v>
      </c>
      <c r="D41" t="s">
        <v>86</v>
      </c>
      <c r="E41">
        <v>0</v>
      </c>
      <c r="F41">
        <v>9.4</v>
      </c>
      <c r="G41">
        <v>7.1999999999999995E-2</v>
      </c>
      <c r="H41">
        <v>150</v>
      </c>
      <c r="I41">
        <v>50</v>
      </c>
      <c r="J41">
        <v>1</v>
      </c>
      <c r="K41">
        <v>45</v>
      </c>
      <c r="L41">
        <v>-10800</v>
      </c>
      <c r="M41">
        <v>0</v>
      </c>
      <c r="N41">
        <v>0</v>
      </c>
      <c r="O41">
        <v>0.05</v>
      </c>
      <c r="P41">
        <v>2</v>
      </c>
      <c r="Q41" t="s">
        <v>124</v>
      </c>
      <c r="R41" t="s">
        <v>202</v>
      </c>
      <c r="S41" t="s">
        <v>203</v>
      </c>
      <c r="T41" t="s">
        <v>204</v>
      </c>
      <c r="U41" t="s">
        <v>128</v>
      </c>
      <c r="V41" t="s">
        <v>129</v>
      </c>
      <c r="W41" t="s">
        <v>165</v>
      </c>
      <c r="X41" t="s">
        <v>130</v>
      </c>
      <c r="Y41" t="s">
        <v>205</v>
      </c>
      <c r="Z41" t="s">
        <v>132</v>
      </c>
      <c r="AA41" t="s">
        <v>167</v>
      </c>
      <c r="AB41" t="s">
        <v>168</v>
      </c>
      <c r="AC41" t="s">
        <v>169</v>
      </c>
      <c r="AD41" t="s">
        <v>142</v>
      </c>
      <c r="AE41" t="s">
        <v>137</v>
      </c>
      <c r="AF41" t="s">
        <v>128</v>
      </c>
    </row>
    <row r="42" spans="1:32" x14ac:dyDescent="0.15">
      <c r="A42" t="s">
        <v>122</v>
      </c>
      <c r="B42" t="s">
        <v>80</v>
      </c>
      <c r="C42" t="s">
        <v>123</v>
      </c>
      <c r="D42" t="s">
        <v>86</v>
      </c>
      <c r="E42">
        <v>0</v>
      </c>
      <c r="F42">
        <v>9.4</v>
      </c>
      <c r="G42">
        <v>7.1999999999999995E-2</v>
      </c>
      <c r="H42">
        <v>150</v>
      </c>
      <c r="I42">
        <v>50</v>
      </c>
      <c r="J42">
        <v>1</v>
      </c>
      <c r="K42">
        <v>45</v>
      </c>
      <c r="L42">
        <v>-10800</v>
      </c>
      <c r="M42">
        <v>0</v>
      </c>
      <c r="N42">
        <v>0</v>
      </c>
      <c r="O42">
        <v>0.05</v>
      </c>
      <c r="P42">
        <v>2</v>
      </c>
      <c r="Q42" t="s">
        <v>124</v>
      </c>
      <c r="R42" t="s">
        <v>206</v>
      </c>
      <c r="S42" t="s">
        <v>207</v>
      </c>
      <c r="T42" t="s">
        <v>208</v>
      </c>
      <c r="U42" t="s">
        <v>128</v>
      </c>
      <c r="V42" t="s">
        <v>129</v>
      </c>
      <c r="W42" t="s">
        <v>165</v>
      </c>
      <c r="X42" t="s">
        <v>130</v>
      </c>
      <c r="Y42" t="s">
        <v>209</v>
      </c>
      <c r="Z42" t="s">
        <v>132</v>
      </c>
      <c r="AA42" t="s">
        <v>167</v>
      </c>
      <c r="AB42" t="s">
        <v>168</v>
      </c>
      <c r="AC42" t="s">
        <v>169</v>
      </c>
      <c r="AD42" t="s">
        <v>142</v>
      </c>
      <c r="AE42" t="s">
        <v>137</v>
      </c>
      <c r="AF42" t="s">
        <v>128</v>
      </c>
    </row>
    <row r="43" spans="1:32" x14ac:dyDescent="0.15">
      <c r="A43" t="s">
        <v>122</v>
      </c>
      <c r="B43" t="s">
        <v>80</v>
      </c>
      <c r="C43" t="s">
        <v>123</v>
      </c>
      <c r="D43" t="s">
        <v>86</v>
      </c>
      <c r="E43">
        <v>0</v>
      </c>
      <c r="F43">
        <v>9.4</v>
      </c>
      <c r="G43">
        <v>7.1999999999999995E-2</v>
      </c>
      <c r="H43">
        <v>150</v>
      </c>
      <c r="I43">
        <v>50</v>
      </c>
      <c r="J43">
        <v>1</v>
      </c>
      <c r="K43">
        <v>45</v>
      </c>
      <c r="L43">
        <v>-10800</v>
      </c>
      <c r="M43">
        <v>0</v>
      </c>
      <c r="N43">
        <v>0</v>
      </c>
      <c r="O43">
        <v>0.05</v>
      </c>
      <c r="P43">
        <v>2</v>
      </c>
      <c r="Q43" t="s">
        <v>124</v>
      </c>
      <c r="R43" t="s">
        <v>125</v>
      </c>
      <c r="S43" t="s">
        <v>126</v>
      </c>
      <c r="T43" t="s">
        <v>127</v>
      </c>
      <c r="U43" t="s">
        <v>128</v>
      </c>
      <c r="V43" t="s">
        <v>129</v>
      </c>
      <c r="W43" t="s">
        <v>128</v>
      </c>
      <c r="X43" t="s">
        <v>130</v>
      </c>
      <c r="Y43" t="s">
        <v>131</v>
      </c>
      <c r="Z43" t="s">
        <v>132</v>
      </c>
      <c r="AA43" t="s">
        <v>133</v>
      </c>
      <c r="AB43" t="s">
        <v>134</v>
      </c>
      <c r="AC43" t="s">
        <v>135</v>
      </c>
      <c r="AD43" t="s">
        <v>136</v>
      </c>
      <c r="AE43" t="s">
        <v>137</v>
      </c>
      <c r="AF43" t="s">
        <v>128</v>
      </c>
    </row>
    <row r="44" spans="1:32" x14ac:dyDescent="0.15">
      <c r="A44" t="s">
        <v>122</v>
      </c>
      <c r="B44" t="s">
        <v>80</v>
      </c>
      <c r="C44" t="s">
        <v>123</v>
      </c>
      <c r="D44" t="s">
        <v>86</v>
      </c>
      <c r="E44">
        <v>0</v>
      </c>
      <c r="F44">
        <v>9.4</v>
      </c>
      <c r="G44">
        <v>7.1999999999999995E-2</v>
      </c>
      <c r="H44">
        <v>150</v>
      </c>
      <c r="I44">
        <v>50</v>
      </c>
      <c r="J44">
        <v>1</v>
      </c>
      <c r="K44">
        <v>45</v>
      </c>
      <c r="L44">
        <v>-10800</v>
      </c>
      <c r="M44">
        <v>0</v>
      </c>
      <c r="N44">
        <v>0</v>
      </c>
      <c r="O44">
        <v>0.05</v>
      </c>
      <c r="P44">
        <v>2</v>
      </c>
      <c r="Q44" t="s">
        <v>124</v>
      </c>
      <c r="R44" t="s">
        <v>138</v>
      </c>
      <c r="S44" t="s">
        <v>127</v>
      </c>
      <c r="T44" t="s">
        <v>139</v>
      </c>
      <c r="U44" t="s">
        <v>128</v>
      </c>
      <c r="V44" t="s">
        <v>129</v>
      </c>
      <c r="W44" t="s">
        <v>128</v>
      </c>
      <c r="X44" t="s">
        <v>130</v>
      </c>
      <c r="Y44" t="s">
        <v>140</v>
      </c>
      <c r="Z44" t="s">
        <v>132</v>
      </c>
      <c r="AA44" t="s">
        <v>133</v>
      </c>
      <c r="AB44" t="s">
        <v>134</v>
      </c>
      <c r="AC44" t="s">
        <v>141</v>
      </c>
      <c r="AD44" t="s">
        <v>142</v>
      </c>
      <c r="AE44" t="s">
        <v>137</v>
      </c>
      <c r="AF44" t="s">
        <v>128</v>
      </c>
    </row>
    <row r="45" spans="1:32" x14ac:dyDescent="0.15">
      <c r="A45" t="s">
        <v>122</v>
      </c>
      <c r="B45" t="s">
        <v>80</v>
      </c>
      <c r="C45" t="s">
        <v>123</v>
      </c>
      <c r="D45" t="s">
        <v>86</v>
      </c>
      <c r="E45">
        <v>0</v>
      </c>
      <c r="F45">
        <v>9.4</v>
      </c>
      <c r="G45">
        <v>7.1999999999999995E-2</v>
      </c>
      <c r="H45">
        <v>150</v>
      </c>
      <c r="I45">
        <v>50</v>
      </c>
      <c r="J45">
        <v>1</v>
      </c>
      <c r="K45">
        <v>45</v>
      </c>
      <c r="L45">
        <v>-10800</v>
      </c>
      <c r="M45">
        <v>0</v>
      </c>
      <c r="N45">
        <v>0</v>
      </c>
      <c r="O45">
        <v>0.05</v>
      </c>
      <c r="P45">
        <v>2</v>
      </c>
      <c r="Q45" t="s">
        <v>124</v>
      </c>
      <c r="R45" t="s">
        <v>143</v>
      </c>
      <c r="S45" t="s">
        <v>144</v>
      </c>
      <c r="T45" t="s">
        <v>145</v>
      </c>
      <c r="U45" t="s">
        <v>128</v>
      </c>
      <c r="V45" t="s">
        <v>129</v>
      </c>
      <c r="W45" t="s">
        <v>128</v>
      </c>
      <c r="X45" t="s">
        <v>130</v>
      </c>
      <c r="Y45" t="s">
        <v>146</v>
      </c>
      <c r="Z45" t="s">
        <v>132</v>
      </c>
      <c r="AA45" t="s">
        <v>133</v>
      </c>
      <c r="AB45" t="s">
        <v>134</v>
      </c>
      <c r="AC45" t="s">
        <v>147</v>
      </c>
      <c r="AD45" t="s">
        <v>142</v>
      </c>
      <c r="AE45" t="s">
        <v>137</v>
      </c>
      <c r="AF45" t="s">
        <v>128</v>
      </c>
    </row>
    <row r="46" spans="1:32" x14ac:dyDescent="0.15">
      <c r="A46" t="s">
        <v>122</v>
      </c>
      <c r="B46" t="s">
        <v>80</v>
      </c>
      <c r="C46" t="s">
        <v>123</v>
      </c>
      <c r="D46" t="s">
        <v>86</v>
      </c>
      <c r="E46">
        <v>0</v>
      </c>
      <c r="F46">
        <v>9.4</v>
      </c>
      <c r="G46">
        <v>7.1999999999999995E-2</v>
      </c>
      <c r="H46">
        <v>150</v>
      </c>
      <c r="I46">
        <v>50</v>
      </c>
      <c r="J46">
        <v>1</v>
      </c>
      <c r="K46">
        <v>45</v>
      </c>
      <c r="L46">
        <v>-10800</v>
      </c>
      <c r="M46">
        <v>0</v>
      </c>
      <c r="N46">
        <v>0</v>
      </c>
      <c r="O46">
        <v>0.05</v>
      </c>
      <c r="P46">
        <v>2</v>
      </c>
      <c r="Q46" t="s">
        <v>124</v>
      </c>
      <c r="R46" t="s">
        <v>148</v>
      </c>
      <c r="S46" t="s">
        <v>149</v>
      </c>
      <c r="T46" t="s">
        <v>150</v>
      </c>
      <c r="U46" t="s">
        <v>128</v>
      </c>
      <c r="V46" t="s">
        <v>129</v>
      </c>
      <c r="W46" t="s">
        <v>128</v>
      </c>
      <c r="X46" t="s">
        <v>130</v>
      </c>
      <c r="Y46" t="s">
        <v>151</v>
      </c>
      <c r="Z46" t="s">
        <v>132</v>
      </c>
      <c r="AA46" t="s">
        <v>133</v>
      </c>
      <c r="AB46" t="s">
        <v>134</v>
      </c>
      <c r="AC46" t="s">
        <v>152</v>
      </c>
      <c r="AD46" t="s">
        <v>136</v>
      </c>
      <c r="AE46" t="s">
        <v>137</v>
      </c>
      <c r="AF46" t="s">
        <v>128</v>
      </c>
    </row>
    <row r="47" spans="1:32" x14ac:dyDescent="0.15">
      <c r="A47" t="s">
        <v>122</v>
      </c>
      <c r="B47" t="s">
        <v>80</v>
      </c>
      <c r="C47" t="s">
        <v>123</v>
      </c>
      <c r="D47" t="s">
        <v>86</v>
      </c>
      <c r="E47">
        <v>0</v>
      </c>
      <c r="F47">
        <v>9.4</v>
      </c>
      <c r="G47">
        <v>7.1999999999999995E-2</v>
      </c>
      <c r="H47">
        <v>150</v>
      </c>
      <c r="I47">
        <v>50</v>
      </c>
      <c r="J47">
        <v>1</v>
      </c>
      <c r="K47">
        <v>45</v>
      </c>
      <c r="L47">
        <v>-10800</v>
      </c>
      <c r="M47">
        <v>0</v>
      </c>
      <c r="N47">
        <v>0</v>
      </c>
      <c r="O47">
        <v>0.05</v>
      </c>
      <c r="P47">
        <v>2</v>
      </c>
      <c r="Q47" t="s">
        <v>124</v>
      </c>
      <c r="R47" t="s">
        <v>153</v>
      </c>
      <c r="S47" t="s">
        <v>139</v>
      </c>
      <c r="T47" t="s">
        <v>154</v>
      </c>
      <c r="U47" t="s">
        <v>128</v>
      </c>
      <c r="V47" t="s">
        <v>129</v>
      </c>
      <c r="W47" t="s">
        <v>128</v>
      </c>
      <c r="X47" t="s">
        <v>130</v>
      </c>
      <c r="Y47" t="s">
        <v>155</v>
      </c>
      <c r="Z47" t="s">
        <v>132</v>
      </c>
      <c r="AA47" t="s">
        <v>133</v>
      </c>
      <c r="AB47" t="s">
        <v>134</v>
      </c>
      <c r="AC47" t="s">
        <v>156</v>
      </c>
      <c r="AD47" t="s">
        <v>136</v>
      </c>
      <c r="AE47" t="s">
        <v>137</v>
      </c>
      <c r="AF47" t="s">
        <v>128</v>
      </c>
    </row>
    <row r="48" spans="1:32" x14ac:dyDescent="0.15">
      <c r="A48" t="s">
        <v>122</v>
      </c>
      <c r="B48" t="s">
        <v>80</v>
      </c>
      <c r="C48" t="s">
        <v>123</v>
      </c>
      <c r="D48" t="s">
        <v>86</v>
      </c>
      <c r="E48">
        <v>0</v>
      </c>
      <c r="F48">
        <v>9.4</v>
      </c>
      <c r="G48">
        <v>7.1999999999999995E-2</v>
      </c>
      <c r="H48">
        <v>150</v>
      </c>
      <c r="I48">
        <v>50</v>
      </c>
      <c r="J48">
        <v>1</v>
      </c>
      <c r="K48">
        <v>45</v>
      </c>
      <c r="L48">
        <v>-10800</v>
      </c>
      <c r="M48">
        <v>0</v>
      </c>
      <c r="N48">
        <v>0</v>
      </c>
      <c r="O48">
        <v>0.05</v>
      </c>
      <c r="P48">
        <v>2</v>
      </c>
      <c r="Q48" t="s">
        <v>124</v>
      </c>
      <c r="R48" t="s">
        <v>157</v>
      </c>
      <c r="S48" t="s">
        <v>158</v>
      </c>
      <c r="T48" t="s">
        <v>159</v>
      </c>
      <c r="U48" t="s">
        <v>128</v>
      </c>
      <c r="V48" t="s">
        <v>129</v>
      </c>
      <c r="W48" t="s">
        <v>128</v>
      </c>
      <c r="X48" t="s">
        <v>130</v>
      </c>
      <c r="Y48" t="s">
        <v>160</v>
      </c>
      <c r="Z48" t="s">
        <v>132</v>
      </c>
      <c r="AA48" t="s">
        <v>133</v>
      </c>
      <c r="AB48" t="s">
        <v>134</v>
      </c>
      <c r="AC48" t="s">
        <v>161</v>
      </c>
      <c r="AD48" t="s">
        <v>136</v>
      </c>
      <c r="AE48" t="s">
        <v>137</v>
      </c>
      <c r="AF48" t="s">
        <v>128</v>
      </c>
    </row>
    <row r="49" spans="1:32" x14ac:dyDescent="0.15">
      <c r="A49" t="s">
        <v>122</v>
      </c>
      <c r="B49" t="s">
        <v>80</v>
      </c>
      <c r="C49" t="s">
        <v>123</v>
      </c>
      <c r="D49" t="s">
        <v>86</v>
      </c>
      <c r="E49">
        <v>0</v>
      </c>
      <c r="F49">
        <v>9.4</v>
      </c>
      <c r="G49">
        <v>7.1999999999999995E-2</v>
      </c>
      <c r="H49">
        <v>150</v>
      </c>
      <c r="I49">
        <v>50</v>
      </c>
      <c r="J49">
        <v>1</v>
      </c>
      <c r="K49">
        <v>45</v>
      </c>
      <c r="L49">
        <v>-10800</v>
      </c>
      <c r="M49">
        <v>0</v>
      </c>
      <c r="N49">
        <v>0</v>
      </c>
      <c r="O49">
        <v>0.05</v>
      </c>
      <c r="P49">
        <v>2</v>
      </c>
      <c r="Q49" t="s">
        <v>124</v>
      </c>
      <c r="R49" t="s">
        <v>162</v>
      </c>
      <c r="S49" t="s">
        <v>163</v>
      </c>
      <c r="T49" t="s">
        <v>164</v>
      </c>
      <c r="U49" t="s">
        <v>128</v>
      </c>
      <c r="V49" t="s">
        <v>129</v>
      </c>
      <c r="W49" t="s">
        <v>165</v>
      </c>
      <c r="X49" t="s">
        <v>130</v>
      </c>
      <c r="Y49" t="s">
        <v>166</v>
      </c>
      <c r="Z49" t="s">
        <v>132</v>
      </c>
      <c r="AA49" t="s">
        <v>167</v>
      </c>
      <c r="AB49" t="s">
        <v>168</v>
      </c>
      <c r="AC49" t="s">
        <v>169</v>
      </c>
      <c r="AD49" t="s">
        <v>142</v>
      </c>
      <c r="AE49" t="s">
        <v>137</v>
      </c>
      <c r="AF49" t="s">
        <v>128</v>
      </c>
    </row>
    <row r="50" spans="1:32" x14ac:dyDescent="0.15">
      <c r="A50" t="s">
        <v>122</v>
      </c>
      <c r="B50" t="s">
        <v>80</v>
      </c>
      <c r="C50" t="s">
        <v>123</v>
      </c>
      <c r="D50" t="s">
        <v>86</v>
      </c>
      <c r="E50">
        <v>0</v>
      </c>
      <c r="F50">
        <v>9.4</v>
      </c>
      <c r="G50">
        <v>7.1999999999999995E-2</v>
      </c>
      <c r="H50">
        <v>150</v>
      </c>
      <c r="I50">
        <v>50</v>
      </c>
      <c r="J50">
        <v>1</v>
      </c>
      <c r="K50">
        <v>45</v>
      </c>
      <c r="L50">
        <v>-10800</v>
      </c>
      <c r="M50">
        <v>0</v>
      </c>
      <c r="N50">
        <v>0</v>
      </c>
      <c r="O50">
        <v>0.05</v>
      </c>
      <c r="P50">
        <v>2</v>
      </c>
      <c r="Q50" t="s">
        <v>124</v>
      </c>
      <c r="R50" t="s">
        <v>170</v>
      </c>
      <c r="S50" t="s">
        <v>171</v>
      </c>
      <c r="T50" t="s">
        <v>172</v>
      </c>
      <c r="U50" t="s">
        <v>128</v>
      </c>
      <c r="V50" t="s">
        <v>129</v>
      </c>
      <c r="W50" t="s">
        <v>165</v>
      </c>
      <c r="X50" t="s">
        <v>130</v>
      </c>
      <c r="Y50" t="s">
        <v>173</v>
      </c>
      <c r="Z50" t="s">
        <v>132</v>
      </c>
      <c r="AA50" t="s">
        <v>167</v>
      </c>
      <c r="AB50" t="s">
        <v>168</v>
      </c>
      <c r="AC50" t="s">
        <v>169</v>
      </c>
      <c r="AD50" t="s">
        <v>142</v>
      </c>
      <c r="AE50" t="s">
        <v>137</v>
      </c>
      <c r="AF50" t="s">
        <v>128</v>
      </c>
    </row>
    <row r="51" spans="1:32" x14ac:dyDescent="0.15">
      <c r="A51" t="s">
        <v>122</v>
      </c>
      <c r="B51" t="s">
        <v>80</v>
      </c>
      <c r="C51" t="s">
        <v>123</v>
      </c>
      <c r="D51" t="s">
        <v>86</v>
      </c>
      <c r="E51">
        <v>0</v>
      </c>
      <c r="F51">
        <v>9.4</v>
      </c>
      <c r="G51">
        <v>7.1999999999999995E-2</v>
      </c>
      <c r="H51">
        <v>150</v>
      </c>
      <c r="I51">
        <v>50</v>
      </c>
      <c r="J51">
        <v>1</v>
      </c>
      <c r="K51">
        <v>45</v>
      </c>
      <c r="L51">
        <v>-10800</v>
      </c>
      <c r="M51">
        <v>0</v>
      </c>
      <c r="N51">
        <v>0</v>
      </c>
      <c r="O51">
        <v>0.05</v>
      </c>
      <c r="P51">
        <v>2</v>
      </c>
      <c r="Q51" t="s">
        <v>124</v>
      </c>
      <c r="R51" t="s">
        <v>174</v>
      </c>
      <c r="S51" t="s">
        <v>175</v>
      </c>
      <c r="T51" t="s">
        <v>176</v>
      </c>
      <c r="U51" t="s">
        <v>128</v>
      </c>
      <c r="V51" t="s">
        <v>129</v>
      </c>
      <c r="W51" t="s">
        <v>165</v>
      </c>
      <c r="X51" t="s">
        <v>130</v>
      </c>
      <c r="Y51" t="s">
        <v>177</v>
      </c>
      <c r="Z51" t="s">
        <v>132</v>
      </c>
      <c r="AA51" t="s">
        <v>167</v>
      </c>
      <c r="AB51" t="s">
        <v>168</v>
      </c>
      <c r="AC51" t="s">
        <v>169</v>
      </c>
      <c r="AD51" t="s">
        <v>142</v>
      </c>
      <c r="AE51" t="s">
        <v>137</v>
      </c>
      <c r="AF51" t="s">
        <v>128</v>
      </c>
    </row>
    <row r="52" spans="1:32" x14ac:dyDescent="0.15">
      <c r="A52" t="s">
        <v>122</v>
      </c>
      <c r="B52" t="s">
        <v>80</v>
      </c>
      <c r="C52" t="s">
        <v>123</v>
      </c>
      <c r="D52" t="s">
        <v>86</v>
      </c>
      <c r="E52">
        <v>0</v>
      </c>
      <c r="F52">
        <v>9.4</v>
      </c>
      <c r="G52">
        <v>7.1999999999999995E-2</v>
      </c>
      <c r="H52">
        <v>150</v>
      </c>
      <c r="I52">
        <v>50</v>
      </c>
      <c r="J52">
        <v>1</v>
      </c>
      <c r="K52">
        <v>45</v>
      </c>
      <c r="L52">
        <v>-10800</v>
      </c>
      <c r="M52">
        <v>0</v>
      </c>
      <c r="N52">
        <v>0</v>
      </c>
      <c r="O52">
        <v>0.05</v>
      </c>
      <c r="P52">
        <v>2</v>
      </c>
      <c r="Q52" t="s">
        <v>124</v>
      </c>
      <c r="R52" t="s">
        <v>178</v>
      </c>
      <c r="S52" t="s">
        <v>179</v>
      </c>
      <c r="T52" t="s">
        <v>180</v>
      </c>
      <c r="U52" t="s">
        <v>128</v>
      </c>
      <c r="V52" t="s">
        <v>129</v>
      </c>
      <c r="W52" t="s">
        <v>165</v>
      </c>
      <c r="X52" t="s">
        <v>130</v>
      </c>
      <c r="Y52" t="s">
        <v>181</v>
      </c>
      <c r="Z52" t="s">
        <v>132</v>
      </c>
      <c r="AA52" t="s">
        <v>167</v>
      </c>
      <c r="AB52" t="s">
        <v>168</v>
      </c>
      <c r="AC52" t="s">
        <v>169</v>
      </c>
      <c r="AD52" t="s">
        <v>142</v>
      </c>
      <c r="AE52" t="s">
        <v>137</v>
      </c>
      <c r="AF52" t="s">
        <v>128</v>
      </c>
    </row>
    <row r="53" spans="1:32" x14ac:dyDescent="0.15">
      <c r="A53" t="s">
        <v>122</v>
      </c>
      <c r="B53" t="s">
        <v>80</v>
      </c>
      <c r="C53" t="s">
        <v>123</v>
      </c>
      <c r="D53" t="s">
        <v>86</v>
      </c>
      <c r="E53">
        <v>0</v>
      </c>
      <c r="F53">
        <v>9.4</v>
      </c>
      <c r="G53">
        <v>7.1999999999999995E-2</v>
      </c>
      <c r="H53">
        <v>150</v>
      </c>
      <c r="I53">
        <v>50</v>
      </c>
      <c r="J53">
        <v>1</v>
      </c>
      <c r="K53">
        <v>45</v>
      </c>
      <c r="L53">
        <v>-10800</v>
      </c>
      <c r="M53">
        <v>0</v>
      </c>
      <c r="N53">
        <v>0</v>
      </c>
      <c r="O53">
        <v>0.05</v>
      </c>
      <c r="P53">
        <v>2</v>
      </c>
      <c r="Q53" t="s">
        <v>124</v>
      </c>
      <c r="R53" t="s">
        <v>182</v>
      </c>
      <c r="S53" t="s">
        <v>183</v>
      </c>
      <c r="T53" t="s">
        <v>184</v>
      </c>
      <c r="U53" t="s">
        <v>128</v>
      </c>
      <c r="V53" t="s">
        <v>129</v>
      </c>
      <c r="W53" t="s">
        <v>165</v>
      </c>
      <c r="X53" t="s">
        <v>130</v>
      </c>
      <c r="Y53" t="s">
        <v>185</v>
      </c>
      <c r="Z53" t="s">
        <v>132</v>
      </c>
      <c r="AA53" t="s">
        <v>167</v>
      </c>
      <c r="AB53" t="s">
        <v>168</v>
      </c>
      <c r="AC53" t="s">
        <v>169</v>
      </c>
      <c r="AD53" t="s">
        <v>142</v>
      </c>
      <c r="AE53" t="s">
        <v>137</v>
      </c>
      <c r="AF53" t="s">
        <v>128</v>
      </c>
    </row>
    <row r="54" spans="1:32" x14ac:dyDescent="0.15">
      <c r="A54" t="s">
        <v>122</v>
      </c>
      <c r="B54" t="s">
        <v>80</v>
      </c>
      <c r="C54" t="s">
        <v>123</v>
      </c>
      <c r="D54" t="s">
        <v>86</v>
      </c>
      <c r="E54">
        <v>0</v>
      </c>
      <c r="F54">
        <v>9.4</v>
      </c>
      <c r="G54">
        <v>7.1999999999999995E-2</v>
      </c>
      <c r="H54">
        <v>150</v>
      </c>
      <c r="I54">
        <v>50</v>
      </c>
      <c r="J54">
        <v>1</v>
      </c>
      <c r="K54">
        <v>45</v>
      </c>
      <c r="L54">
        <v>-10800</v>
      </c>
      <c r="M54">
        <v>0</v>
      </c>
      <c r="N54">
        <v>0</v>
      </c>
      <c r="O54">
        <v>0.05</v>
      </c>
      <c r="P54">
        <v>2</v>
      </c>
      <c r="Q54" t="s">
        <v>124</v>
      </c>
      <c r="R54" t="s">
        <v>186</v>
      </c>
      <c r="S54" t="s">
        <v>187</v>
      </c>
      <c r="T54" t="s">
        <v>188</v>
      </c>
      <c r="U54" t="s">
        <v>128</v>
      </c>
      <c r="V54" t="s">
        <v>129</v>
      </c>
      <c r="W54" t="s">
        <v>165</v>
      </c>
      <c r="X54" t="s">
        <v>130</v>
      </c>
      <c r="Y54" t="s">
        <v>189</v>
      </c>
      <c r="Z54" t="s">
        <v>132</v>
      </c>
      <c r="AA54" t="s">
        <v>167</v>
      </c>
      <c r="AB54" t="s">
        <v>168</v>
      </c>
      <c r="AC54" t="s">
        <v>169</v>
      </c>
      <c r="AD54" t="s">
        <v>142</v>
      </c>
      <c r="AE54" t="s">
        <v>137</v>
      </c>
      <c r="AF54" t="s">
        <v>128</v>
      </c>
    </row>
    <row r="55" spans="1:32" x14ac:dyDescent="0.15">
      <c r="A55" t="s">
        <v>122</v>
      </c>
      <c r="B55" t="s">
        <v>80</v>
      </c>
      <c r="C55" t="s">
        <v>123</v>
      </c>
      <c r="D55" t="s">
        <v>86</v>
      </c>
      <c r="E55">
        <v>0</v>
      </c>
      <c r="F55">
        <v>9.4</v>
      </c>
      <c r="G55">
        <v>7.1999999999999995E-2</v>
      </c>
      <c r="H55">
        <v>150</v>
      </c>
      <c r="I55">
        <v>50</v>
      </c>
      <c r="J55">
        <v>1</v>
      </c>
      <c r="K55">
        <v>45</v>
      </c>
      <c r="L55">
        <v>-10800</v>
      </c>
      <c r="M55">
        <v>0</v>
      </c>
      <c r="N55">
        <v>0</v>
      </c>
      <c r="O55">
        <v>0.05</v>
      </c>
      <c r="P55">
        <v>2</v>
      </c>
      <c r="Q55" t="s">
        <v>124</v>
      </c>
      <c r="R55" t="s">
        <v>190</v>
      </c>
      <c r="S55" t="s">
        <v>191</v>
      </c>
      <c r="T55" t="s">
        <v>192</v>
      </c>
      <c r="U55" t="s">
        <v>128</v>
      </c>
      <c r="V55" t="s">
        <v>129</v>
      </c>
      <c r="W55" t="s">
        <v>165</v>
      </c>
      <c r="X55" t="s">
        <v>130</v>
      </c>
      <c r="Y55" t="s">
        <v>193</v>
      </c>
      <c r="Z55" t="s">
        <v>132</v>
      </c>
      <c r="AA55" t="s">
        <v>167</v>
      </c>
      <c r="AB55" t="s">
        <v>168</v>
      </c>
      <c r="AC55" t="s">
        <v>169</v>
      </c>
      <c r="AD55" t="s">
        <v>142</v>
      </c>
      <c r="AE55" t="s">
        <v>137</v>
      </c>
      <c r="AF55" t="s">
        <v>128</v>
      </c>
    </row>
    <row r="56" spans="1:32" x14ac:dyDescent="0.15">
      <c r="A56" t="s">
        <v>122</v>
      </c>
      <c r="B56" t="s">
        <v>80</v>
      </c>
      <c r="C56" t="s">
        <v>123</v>
      </c>
      <c r="D56" t="s">
        <v>86</v>
      </c>
      <c r="E56">
        <v>0</v>
      </c>
      <c r="F56">
        <v>9.4</v>
      </c>
      <c r="G56">
        <v>7.1999999999999995E-2</v>
      </c>
      <c r="H56">
        <v>150</v>
      </c>
      <c r="I56">
        <v>50</v>
      </c>
      <c r="J56">
        <v>1</v>
      </c>
      <c r="K56">
        <v>45</v>
      </c>
      <c r="L56">
        <v>-10800</v>
      </c>
      <c r="M56">
        <v>0</v>
      </c>
      <c r="N56">
        <v>0</v>
      </c>
      <c r="O56">
        <v>0.05</v>
      </c>
      <c r="P56">
        <v>2</v>
      </c>
      <c r="Q56" t="s">
        <v>124</v>
      </c>
      <c r="R56" t="s">
        <v>194</v>
      </c>
      <c r="S56" t="s">
        <v>195</v>
      </c>
      <c r="T56" t="s">
        <v>196</v>
      </c>
      <c r="U56" t="s">
        <v>128</v>
      </c>
      <c r="V56" t="s">
        <v>129</v>
      </c>
      <c r="W56" t="s">
        <v>165</v>
      </c>
      <c r="X56" t="s">
        <v>130</v>
      </c>
      <c r="Y56" t="s">
        <v>197</v>
      </c>
      <c r="Z56" t="s">
        <v>132</v>
      </c>
      <c r="AA56" t="s">
        <v>167</v>
      </c>
      <c r="AB56" t="s">
        <v>168</v>
      </c>
      <c r="AC56" t="s">
        <v>169</v>
      </c>
      <c r="AD56" t="s">
        <v>142</v>
      </c>
      <c r="AE56" t="s">
        <v>137</v>
      </c>
      <c r="AF56" t="s">
        <v>128</v>
      </c>
    </row>
    <row r="57" spans="1:32" x14ac:dyDescent="0.15">
      <c r="A57" t="s">
        <v>122</v>
      </c>
      <c r="B57" t="s">
        <v>80</v>
      </c>
      <c r="C57" t="s">
        <v>123</v>
      </c>
      <c r="D57" t="s">
        <v>86</v>
      </c>
      <c r="E57">
        <v>0</v>
      </c>
      <c r="F57">
        <v>9.4</v>
      </c>
      <c r="G57">
        <v>7.1999999999999995E-2</v>
      </c>
      <c r="H57">
        <v>150</v>
      </c>
      <c r="I57">
        <v>50</v>
      </c>
      <c r="J57">
        <v>1</v>
      </c>
      <c r="K57">
        <v>45</v>
      </c>
      <c r="L57">
        <v>-10800</v>
      </c>
      <c r="M57">
        <v>0</v>
      </c>
      <c r="N57">
        <v>0</v>
      </c>
      <c r="O57">
        <v>0.05</v>
      </c>
      <c r="P57">
        <v>2</v>
      </c>
      <c r="Q57" t="s">
        <v>124</v>
      </c>
      <c r="R57" t="s">
        <v>198</v>
      </c>
      <c r="S57" t="s">
        <v>199</v>
      </c>
      <c r="T57" t="s">
        <v>200</v>
      </c>
      <c r="U57" t="s">
        <v>128</v>
      </c>
      <c r="V57" t="s">
        <v>129</v>
      </c>
      <c r="W57" t="s">
        <v>165</v>
      </c>
      <c r="X57" t="s">
        <v>130</v>
      </c>
      <c r="Y57" t="s">
        <v>201</v>
      </c>
      <c r="Z57" t="s">
        <v>132</v>
      </c>
      <c r="AA57" t="s">
        <v>167</v>
      </c>
      <c r="AB57" t="s">
        <v>168</v>
      </c>
      <c r="AC57" t="s">
        <v>169</v>
      </c>
      <c r="AD57" t="s">
        <v>142</v>
      </c>
      <c r="AE57" t="s">
        <v>137</v>
      </c>
      <c r="AF57" t="s">
        <v>128</v>
      </c>
    </row>
    <row r="58" spans="1:32" x14ac:dyDescent="0.15">
      <c r="A58" t="s">
        <v>122</v>
      </c>
      <c r="B58" t="s">
        <v>80</v>
      </c>
      <c r="C58" t="s">
        <v>123</v>
      </c>
      <c r="D58" t="s">
        <v>86</v>
      </c>
      <c r="E58">
        <v>0</v>
      </c>
      <c r="F58">
        <v>9.4</v>
      </c>
      <c r="G58">
        <v>7.1999999999999995E-2</v>
      </c>
      <c r="H58">
        <v>150</v>
      </c>
      <c r="I58">
        <v>50</v>
      </c>
      <c r="J58">
        <v>1</v>
      </c>
      <c r="K58">
        <v>45</v>
      </c>
      <c r="L58">
        <v>-10800</v>
      </c>
      <c r="M58">
        <v>0</v>
      </c>
      <c r="N58">
        <v>0</v>
      </c>
      <c r="O58">
        <v>0.05</v>
      </c>
      <c r="P58">
        <v>2</v>
      </c>
      <c r="Q58" t="s">
        <v>124</v>
      </c>
      <c r="R58" t="s">
        <v>202</v>
      </c>
      <c r="S58" t="s">
        <v>203</v>
      </c>
      <c r="T58" t="s">
        <v>204</v>
      </c>
      <c r="U58" t="s">
        <v>128</v>
      </c>
      <c r="V58" t="s">
        <v>129</v>
      </c>
      <c r="W58" t="s">
        <v>165</v>
      </c>
      <c r="X58" t="s">
        <v>130</v>
      </c>
      <c r="Y58" t="s">
        <v>205</v>
      </c>
      <c r="Z58" t="s">
        <v>132</v>
      </c>
      <c r="AA58" t="s">
        <v>167</v>
      </c>
      <c r="AB58" t="s">
        <v>168</v>
      </c>
      <c r="AC58" t="s">
        <v>169</v>
      </c>
      <c r="AD58" t="s">
        <v>142</v>
      </c>
      <c r="AE58" t="s">
        <v>137</v>
      </c>
      <c r="AF58" t="s">
        <v>128</v>
      </c>
    </row>
    <row r="59" spans="1:32" x14ac:dyDescent="0.15">
      <c r="A59" t="s">
        <v>122</v>
      </c>
      <c r="B59" t="s">
        <v>80</v>
      </c>
      <c r="C59" t="s">
        <v>123</v>
      </c>
      <c r="D59" t="s">
        <v>86</v>
      </c>
      <c r="E59">
        <v>0</v>
      </c>
      <c r="F59">
        <v>9.4</v>
      </c>
      <c r="G59">
        <v>7.1999999999999995E-2</v>
      </c>
      <c r="H59">
        <v>150</v>
      </c>
      <c r="I59">
        <v>50</v>
      </c>
      <c r="J59">
        <v>1</v>
      </c>
      <c r="K59">
        <v>45</v>
      </c>
      <c r="L59">
        <v>-10800</v>
      </c>
      <c r="M59">
        <v>0</v>
      </c>
      <c r="N59">
        <v>0</v>
      </c>
      <c r="O59">
        <v>0.05</v>
      </c>
      <c r="P59">
        <v>2</v>
      </c>
      <c r="Q59" t="s">
        <v>124</v>
      </c>
      <c r="R59" t="s">
        <v>206</v>
      </c>
      <c r="S59" t="s">
        <v>207</v>
      </c>
      <c r="T59" t="s">
        <v>208</v>
      </c>
      <c r="U59" t="s">
        <v>128</v>
      </c>
      <c r="V59" t="s">
        <v>129</v>
      </c>
      <c r="W59" t="s">
        <v>165</v>
      </c>
      <c r="X59" t="s">
        <v>130</v>
      </c>
      <c r="Y59" t="s">
        <v>209</v>
      </c>
      <c r="Z59" t="s">
        <v>132</v>
      </c>
      <c r="AA59" t="s">
        <v>167</v>
      </c>
      <c r="AB59" t="s">
        <v>168</v>
      </c>
      <c r="AC59" t="s">
        <v>169</v>
      </c>
      <c r="AD59" t="s">
        <v>142</v>
      </c>
      <c r="AE59" t="s">
        <v>137</v>
      </c>
      <c r="AF59" t="s">
        <v>128</v>
      </c>
    </row>
    <row r="60" spans="1:32" x14ac:dyDescent="0.15">
      <c r="A60" t="s">
        <v>122</v>
      </c>
      <c r="B60" t="s">
        <v>80</v>
      </c>
      <c r="C60" t="s">
        <v>123</v>
      </c>
      <c r="D60" t="s">
        <v>86</v>
      </c>
      <c r="E60">
        <v>0</v>
      </c>
      <c r="F60">
        <v>9.4</v>
      </c>
      <c r="G60">
        <v>8.5000000000000006E-2</v>
      </c>
      <c r="H60">
        <v>105</v>
      </c>
      <c r="I60">
        <v>50</v>
      </c>
      <c r="J60">
        <v>1</v>
      </c>
      <c r="K60">
        <v>45</v>
      </c>
      <c r="L60">
        <v>-49300</v>
      </c>
      <c r="M60">
        <v>0</v>
      </c>
      <c r="N60">
        <v>0</v>
      </c>
      <c r="O60">
        <v>0.05</v>
      </c>
      <c r="P60">
        <v>2</v>
      </c>
      <c r="Q60">
        <v>80</v>
      </c>
      <c r="R60" t="s">
        <v>210</v>
      </c>
      <c r="S60" t="s">
        <v>211</v>
      </c>
      <c r="T60" t="s">
        <v>212</v>
      </c>
      <c r="U60" t="s">
        <v>213</v>
      </c>
      <c r="V60" t="s">
        <v>129</v>
      </c>
      <c r="W60" t="s">
        <v>214</v>
      </c>
      <c r="X60" t="s">
        <v>215</v>
      </c>
      <c r="Y60" t="s">
        <v>216</v>
      </c>
      <c r="Z60" t="s">
        <v>132</v>
      </c>
      <c r="AA60" t="s">
        <v>132</v>
      </c>
      <c r="AB60" t="s">
        <v>217</v>
      </c>
      <c r="AC60" t="s">
        <v>218</v>
      </c>
      <c r="AD60" t="s">
        <v>219</v>
      </c>
      <c r="AE60" t="s">
        <v>219</v>
      </c>
      <c r="AF60" t="s">
        <v>220</v>
      </c>
    </row>
    <row r="61" spans="1:32" x14ac:dyDescent="0.15">
      <c r="A61" t="s">
        <v>122</v>
      </c>
      <c r="B61" t="s">
        <v>80</v>
      </c>
      <c r="C61" t="s">
        <v>123</v>
      </c>
      <c r="D61" t="s">
        <v>86</v>
      </c>
      <c r="E61">
        <v>0</v>
      </c>
    </row>
    <row r="62" spans="1:32" x14ac:dyDescent="0.15">
      <c r="A62" t="s">
        <v>122</v>
      </c>
      <c r="B62" t="s">
        <v>80</v>
      </c>
      <c r="C62" t="s">
        <v>123</v>
      </c>
      <c r="D62" t="s">
        <v>86</v>
      </c>
      <c r="E62">
        <v>0</v>
      </c>
      <c r="F62">
        <v>9.4</v>
      </c>
      <c r="G62">
        <v>8.5000000000000006E-2</v>
      </c>
      <c r="H62">
        <v>105</v>
      </c>
      <c r="I62">
        <v>50</v>
      </c>
      <c r="J62">
        <v>1</v>
      </c>
      <c r="K62">
        <v>45</v>
      </c>
      <c r="L62">
        <v>-49300</v>
      </c>
      <c r="M62">
        <v>0</v>
      </c>
      <c r="N62">
        <v>0</v>
      </c>
      <c r="O62">
        <v>0.05</v>
      </c>
      <c r="P62">
        <v>2</v>
      </c>
      <c r="Q62">
        <v>80</v>
      </c>
      <c r="R62" t="s">
        <v>210</v>
      </c>
      <c r="S62" t="s">
        <v>211</v>
      </c>
      <c r="T62" t="s">
        <v>212</v>
      </c>
      <c r="U62" t="s">
        <v>213</v>
      </c>
      <c r="V62" t="s">
        <v>129</v>
      </c>
      <c r="W62" t="s">
        <v>214</v>
      </c>
      <c r="X62" t="s">
        <v>215</v>
      </c>
      <c r="Y62" t="s">
        <v>216</v>
      </c>
      <c r="Z62" t="s">
        <v>132</v>
      </c>
      <c r="AA62" t="s">
        <v>132</v>
      </c>
      <c r="AB62" t="s">
        <v>217</v>
      </c>
      <c r="AC62" t="s">
        <v>218</v>
      </c>
      <c r="AD62" t="s">
        <v>219</v>
      </c>
      <c r="AE62" t="s">
        <v>219</v>
      </c>
      <c r="AF62" t="s">
        <v>220</v>
      </c>
    </row>
    <row r="63" spans="1:32" x14ac:dyDescent="0.15">
      <c r="A63" t="s">
        <v>122</v>
      </c>
      <c r="B63" t="s">
        <v>80</v>
      </c>
      <c r="C63" t="s">
        <v>123</v>
      </c>
      <c r="D63" t="s">
        <v>86</v>
      </c>
      <c r="E63">
        <v>0</v>
      </c>
      <c r="F63">
        <v>9.4</v>
      </c>
      <c r="G63">
        <v>8.5000000000000006E-2</v>
      </c>
      <c r="H63">
        <v>105</v>
      </c>
      <c r="I63">
        <v>50</v>
      </c>
      <c r="J63">
        <v>1</v>
      </c>
      <c r="K63">
        <v>45</v>
      </c>
      <c r="L63">
        <v>-49300</v>
      </c>
      <c r="M63">
        <v>0</v>
      </c>
      <c r="N63">
        <v>0</v>
      </c>
      <c r="O63">
        <v>0.05</v>
      </c>
      <c r="P63">
        <v>2</v>
      </c>
      <c r="Q63">
        <v>80</v>
      </c>
      <c r="R63" t="s">
        <v>210</v>
      </c>
      <c r="S63" t="s">
        <v>211</v>
      </c>
      <c r="T63" t="s">
        <v>212</v>
      </c>
      <c r="U63" t="s">
        <v>213</v>
      </c>
      <c r="V63" t="s">
        <v>129</v>
      </c>
      <c r="W63" t="s">
        <v>214</v>
      </c>
      <c r="X63" t="s">
        <v>215</v>
      </c>
      <c r="Y63" t="s">
        <v>216</v>
      </c>
      <c r="Z63" t="s">
        <v>132</v>
      </c>
      <c r="AA63" t="s">
        <v>132</v>
      </c>
      <c r="AB63" t="s">
        <v>217</v>
      </c>
      <c r="AC63" t="s">
        <v>218</v>
      </c>
      <c r="AD63" t="s">
        <v>219</v>
      </c>
      <c r="AE63" t="s">
        <v>219</v>
      </c>
      <c r="AF63" t="s">
        <v>220</v>
      </c>
    </row>
    <row r="64" spans="1:32" x14ac:dyDescent="0.15">
      <c r="A64" t="s">
        <v>122</v>
      </c>
      <c r="B64" t="s">
        <v>80</v>
      </c>
      <c r="C64" t="s">
        <v>123</v>
      </c>
      <c r="D64" t="s">
        <v>86</v>
      </c>
      <c r="E64">
        <v>0</v>
      </c>
      <c r="F64">
        <v>9.4</v>
      </c>
      <c r="G64">
        <v>8.5000000000000006E-2</v>
      </c>
      <c r="H64">
        <v>105</v>
      </c>
      <c r="I64">
        <v>50</v>
      </c>
      <c r="J64">
        <v>1</v>
      </c>
      <c r="K64">
        <v>45</v>
      </c>
      <c r="L64">
        <v>-49300</v>
      </c>
      <c r="M64">
        <v>0</v>
      </c>
      <c r="N64">
        <v>0</v>
      </c>
      <c r="O64">
        <v>0.05</v>
      </c>
      <c r="P64">
        <v>2</v>
      </c>
      <c r="Q64">
        <v>80</v>
      </c>
      <c r="R64" t="s">
        <v>210</v>
      </c>
      <c r="S64" t="s">
        <v>211</v>
      </c>
      <c r="T64" t="s">
        <v>212</v>
      </c>
      <c r="U64" t="s">
        <v>213</v>
      </c>
      <c r="V64" t="s">
        <v>129</v>
      </c>
      <c r="W64" t="s">
        <v>214</v>
      </c>
      <c r="X64" t="s">
        <v>215</v>
      </c>
      <c r="Y64" t="s">
        <v>216</v>
      </c>
      <c r="Z64" t="s">
        <v>132</v>
      </c>
      <c r="AA64" t="s">
        <v>132</v>
      </c>
      <c r="AB64" t="s">
        <v>217</v>
      </c>
      <c r="AC64" t="s">
        <v>218</v>
      </c>
      <c r="AD64" t="s">
        <v>219</v>
      </c>
      <c r="AE64" t="s">
        <v>219</v>
      </c>
      <c r="AF64" t="s">
        <v>220</v>
      </c>
    </row>
    <row r="65" spans="1:32" x14ac:dyDescent="0.15">
      <c r="A65" t="s">
        <v>122</v>
      </c>
      <c r="B65" t="s">
        <v>80</v>
      </c>
      <c r="C65" t="s">
        <v>123</v>
      </c>
      <c r="D65" t="s">
        <v>86</v>
      </c>
      <c r="E65">
        <v>0</v>
      </c>
      <c r="F65">
        <v>9.4</v>
      </c>
      <c r="G65">
        <v>8.5000000000000006E-2</v>
      </c>
      <c r="H65">
        <v>105</v>
      </c>
      <c r="I65">
        <v>50</v>
      </c>
      <c r="J65">
        <v>1</v>
      </c>
      <c r="K65">
        <v>45</v>
      </c>
      <c r="L65">
        <v>-49300</v>
      </c>
      <c r="M65">
        <v>0</v>
      </c>
      <c r="N65">
        <v>0</v>
      </c>
      <c r="O65">
        <v>0.05</v>
      </c>
      <c r="P65">
        <v>2</v>
      </c>
      <c r="Q65">
        <v>80</v>
      </c>
      <c r="R65" t="s">
        <v>210</v>
      </c>
      <c r="S65" t="s">
        <v>211</v>
      </c>
      <c r="T65" t="s">
        <v>212</v>
      </c>
      <c r="U65" t="s">
        <v>213</v>
      </c>
      <c r="V65" t="s">
        <v>129</v>
      </c>
      <c r="W65" t="s">
        <v>214</v>
      </c>
      <c r="X65" t="s">
        <v>215</v>
      </c>
      <c r="Y65" t="s">
        <v>216</v>
      </c>
      <c r="Z65" t="s">
        <v>132</v>
      </c>
      <c r="AA65" t="s">
        <v>132</v>
      </c>
      <c r="AB65" t="s">
        <v>217</v>
      </c>
      <c r="AC65" t="s">
        <v>218</v>
      </c>
      <c r="AD65" t="s">
        <v>219</v>
      </c>
      <c r="AE65" t="s">
        <v>219</v>
      </c>
      <c r="AF65" t="s">
        <v>220</v>
      </c>
    </row>
    <row r="66" spans="1:32" x14ac:dyDescent="0.15">
      <c r="A66" t="s">
        <v>221</v>
      </c>
      <c r="B66" t="s">
        <v>222</v>
      </c>
      <c r="C66" t="s">
        <v>222</v>
      </c>
      <c r="D66" t="s">
        <v>223</v>
      </c>
      <c r="E66">
        <v>0</v>
      </c>
      <c r="F66">
        <v>9.4</v>
      </c>
      <c r="G66">
        <v>8.5000000000000006E-2</v>
      </c>
      <c r="H66">
        <v>105</v>
      </c>
      <c r="I66">
        <v>50</v>
      </c>
      <c r="J66">
        <v>1</v>
      </c>
      <c r="K66">
        <v>45</v>
      </c>
      <c r="L66">
        <v>-49300</v>
      </c>
      <c r="M66">
        <v>0</v>
      </c>
      <c r="N66">
        <v>0</v>
      </c>
      <c r="O66">
        <v>0.05</v>
      </c>
      <c r="P66">
        <v>2</v>
      </c>
      <c r="Q66">
        <v>80</v>
      </c>
      <c r="R66" t="s">
        <v>210</v>
      </c>
      <c r="S66" t="s">
        <v>211</v>
      </c>
      <c r="T66" t="s">
        <v>212</v>
      </c>
      <c r="U66" t="s">
        <v>213</v>
      </c>
      <c r="V66" t="s">
        <v>129</v>
      </c>
      <c r="W66" t="s">
        <v>214</v>
      </c>
      <c r="X66" t="s">
        <v>215</v>
      </c>
      <c r="Y66" t="s">
        <v>216</v>
      </c>
      <c r="Z66" t="s">
        <v>132</v>
      </c>
      <c r="AA66" t="s">
        <v>132</v>
      </c>
      <c r="AB66" t="s">
        <v>217</v>
      </c>
      <c r="AC66" t="s">
        <v>218</v>
      </c>
      <c r="AD66" t="s">
        <v>219</v>
      </c>
      <c r="AE66" t="s">
        <v>219</v>
      </c>
      <c r="AF66" t="s">
        <v>220</v>
      </c>
    </row>
    <row r="67" spans="1:32" x14ac:dyDescent="0.15">
      <c r="A67" t="s">
        <v>224</v>
      </c>
      <c r="B67" t="s">
        <v>225</v>
      </c>
      <c r="C67" t="s">
        <v>226</v>
      </c>
      <c r="D67" t="s">
        <v>227</v>
      </c>
      <c r="E67">
        <v>0</v>
      </c>
      <c r="F67">
        <v>9.4</v>
      </c>
      <c r="G67">
        <v>8.5000000000000006E-2</v>
      </c>
      <c r="H67">
        <v>105</v>
      </c>
      <c r="I67">
        <v>50</v>
      </c>
      <c r="J67">
        <v>1</v>
      </c>
      <c r="K67">
        <v>45</v>
      </c>
      <c r="L67">
        <v>-49300</v>
      </c>
      <c r="M67">
        <v>0</v>
      </c>
      <c r="N67">
        <v>0</v>
      </c>
      <c r="O67">
        <v>0.05</v>
      </c>
      <c r="P67">
        <v>2</v>
      </c>
      <c r="Q67">
        <v>80</v>
      </c>
      <c r="R67" t="s">
        <v>210</v>
      </c>
      <c r="S67" t="s">
        <v>211</v>
      </c>
      <c r="T67" t="s">
        <v>212</v>
      </c>
      <c r="U67" t="s">
        <v>213</v>
      </c>
      <c r="V67" t="s">
        <v>129</v>
      </c>
      <c r="W67" t="s">
        <v>214</v>
      </c>
      <c r="X67" t="s">
        <v>215</v>
      </c>
      <c r="Y67" t="s">
        <v>216</v>
      </c>
      <c r="Z67" t="s">
        <v>132</v>
      </c>
      <c r="AA67" t="s">
        <v>132</v>
      </c>
      <c r="AB67" t="s">
        <v>217</v>
      </c>
      <c r="AC67" t="s">
        <v>218</v>
      </c>
      <c r="AD67" t="s">
        <v>219</v>
      </c>
      <c r="AE67" t="s">
        <v>219</v>
      </c>
      <c r="AF67" t="s">
        <v>220</v>
      </c>
    </row>
    <row r="68" spans="1:32" x14ac:dyDescent="0.15">
      <c r="A68" t="s">
        <v>228</v>
      </c>
      <c r="B68" t="s">
        <v>229</v>
      </c>
      <c r="C68" t="s">
        <v>230</v>
      </c>
      <c r="D68" t="s">
        <v>231</v>
      </c>
      <c r="E68">
        <v>0</v>
      </c>
      <c r="F68">
        <v>9.4</v>
      </c>
      <c r="G68">
        <v>8.5000000000000006E-2</v>
      </c>
      <c r="H68">
        <v>105</v>
      </c>
      <c r="I68">
        <v>50</v>
      </c>
      <c r="J68">
        <v>1</v>
      </c>
      <c r="K68">
        <v>45</v>
      </c>
      <c r="L68">
        <v>-49300</v>
      </c>
      <c r="M68">
        <v>0</v>
      </c>
      <c r="N68">
        <v>0</v>
      </c>
      <c r="O68">
        <v>0.05</v>
      </c>
      <c r="P68">
        <v>2</v>
      </c>
      <c r="Q68">
        <v>80</v>
      </c>
      <c r="R68" t="s">
        <v>210</v>
      </c>
      <c r="S68" t="s">
        <v>211</v>
      </c>
      <c r="T68" t="s">
        <v>212</v>
      </c>
      <c r="U68" t="s">
        <v>213</v>
      </c>
      <c r="V68" t="s">
        <v>129</v>
      </c>
      <c r="W68" t="s">
        <v>214</v>
      </c>
      <c r="X68" t="s">
        <v>215</v>
      </c>
      <c r="Y68" t="s">
        <v>216</v>
      </c>
      <c r="Z68" t="s">
        <v>132</v>
      </c>
      <c r="AA68" t="s">
        <v>132</v>
      </c>
      <c r="AB68" t="s">
        <v>217</v>
      </c>
      <c r="AC68" t="s">
        <v>218</v>
      </c>
      <c r="AD68" t="s">
        <v>219</v>
      </c>
      <c r="AE68" t="s">
        <v>219</v>
      </c>
      <c r="AF68" t="s">
        <v>220</v>
      </c>
    </row>
  </sheetData>
  <mergeCells count="5">
    <mergeCell ref="F1:J1"/>
    <mergeCell ref="L1:N1"/>
    <mergeCell ref="O1:P1"/>
    <mergeCell ref="Q1:AF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Clay</vt:lpstr>
      <vt:lpstr>FEM_Data_base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Pooyan Ghasemi</dc:creator>
  <cp:lastModifiedBy>Pooyan Ghasemi</cp:lastModifiedBy>
  <dcterms:created xsi:type="dcterms:W3CDTF">2020-05-24T19:20:12Z</dcterms:created>
  <dcterms:modified xsi:type="dcterms:W3CDTF">2021-04-29T14:42:32Z</dcterms:modified>
</cp:coreProperties>
</file>