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1A402091-9E29-43DE-81FC-D8FCB97FF5C6}" xr6:coauthVersionLast="45" xr6:coauthVersionMax="45" xr10:uidLastSave="{00000000-0000-0000-0000-000000000000}"/>
  <bookViews>
    <workbookView xWindow="-120" yWindow="-120" windowWidth="24240" windowHeight="13140" tabRatio="772" firstSheet="1" activeTab="3" xr2:uid="{00000000-000D-0000-FFFF-FFFF00000000}"/>
  </bookViews>
  <sheets>
    <sheet name="Zone_2_LE" sheetId="155" state="hidden" r:id="rId1"/>
    <sheet name="Zone_2_CLBE" sheetId="162" r:id="rId2"/>
    <sheet name="Zone_2_BE" sheetId="151" r:id="rId3"/>
    <sheet name="Zone_2_CHBE" sheetId="163" r:id="rId4"/>
    <sheet name="Zone_2_HE" sheetId="156" state="hidden" r:id="rId5"/>
    <sheet name="Zone_4_LE" sheetId="157" state="hidden" r:id="rId6"/>
    <sheet name="Zone_4_CLBE" sheetId="164" r:id="rId7"/>
    <sheet name="Zone_4_BE" sheetId="153" r:id="rId8"/>
    <sheet name="Zone_4_CHBE" sheetId="165" r:id="rId9"/>
    <sheet name="Zone_4_HE" sheetId="159" state="hidden" r:id="rId10"/>
    <sheet name="Zone_7_LE" sheetId="160" state="hidden" r:id="rId11"/>
    <sheet name="Zone_7_CLBE" sheetId="166" r:id="rId12"/>
    <sheet name="Zone_7_BE" sheetId="154" r:id="rId13"/>
    <sheet name="Zone_7_CHBE" sheetId="167" r:id="rId14"/>
    <sheet name="Zone_7_CLBE_10" sheetId="169" r:id="rId15"/>
    <sheet name="Zone_7_BE_10" sheetId="170" r:id="rId16"/>
    <sheet name="Zone_10_CHBE_10" sheetId="171" r:id="rId17"/>
    <sheet name="Zone_7_HE" sheetId="161" state="hidden" r:id="rId18"/>
    <sheet name="HS_B4_UB" sheetId="15" state="hidden" r:id="rId19"/>
    <sheet name="HS_E6_obsolete" sheetId="12" state="hidden" r:id="rId20"/>
    <sheet name="HS_E6_UB" sheetId="16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7" i="163" l="1"/>
  <c r="AJ8" i="163"/>
  <c r="AJ9" i="163"/>
  <c r="AJ10" i="163"/>
  <c r="AJ11" i="163"/>
  <c r="AJ12" i="163"/>
  <c r="AJ11" i="151"/>
  <c r="AJ6" i="151"/>
  <c r="AJ7" i="151"/>
  <c r="AJ8" i="151"/>
  <c r="AJ9" i="151"/>
  <c r="AJ10" i="151"/>
  <c r="AJ12" i="151"/>
  <c r="AJ6" i="153"/>
  <c r="AB7" i="164" l="1"/>
  <c r="AB8" i="164"/>
  <c r="AB9" i="164"/>
  <c r="AB10" i="164"/>
  <c r="AB11" i="164"/>
  <c r="AB12" i="164"/>
  <c r="AJ7" i="164"/>
  <c r="AJ8" i="164"/>
  <c r="AJ9" i="164"/>
  <c r="AJ10" i="164"/>
  <c r="AJ11" i="164"/>
  <c r="AJ12" i="164"/>
  <c r="Z7" i="164"/>
  <c r="Z8" i="164"/>
  <c r="Z9" i="164"/>
  <c r="Z10" i="164"/>
  <c r="Z11" i="164"/>
  <c r="Z12" i="164"/>
  <c r="AJ11" i="153"/>
  <c r="AJ12" i="153"/>
  <c r="AJ7" i="153"/>
  <c r="AJ8" i="153"/>
  <c r="AJ9" i="153"/>
  <c r="AJ10" i="153"/>
  <c r="AG51" i="171" l="1"/>
  <c r="AG52" i="171" s="1"/>
  <c r="AG53" i="171" s="1"/>
  <c r="AG54" i="171" s="1"/>
  <c r="AG55" i="171" s="1"/>
  <c r="AG56" i="171" s="1"/>
  <c r="AG57" i="171" s="1"/>
  <c r="AG58" i="171" s="1"/>
  <c r="AG59" i="171" s="1"/>
  <c r="AG50" i="171"/>
  <c r="AH42" i="171"/>
  <c r="AH43" i="171" s="1"/>
  <c r="AH44" i="171" s="1"/>
  <c r="AH45" i="171" s="1"/>
  <c r="AH46" i="171" s="1"/>
  <c r="AH47" i="171" s="1"/>
  <c r="AH48" i="171" s="1"/>
  <c r="AH49" i="171" s="1"/>
  <c r="AH50" i="171" s="1"/>
  <c r="AH51" i="171" s="1"/>
  <c r="AH52" i="171" s="1"/>
  <c r="AH53" i="171" s="1"/>
  <c r="AH54" i="171" s="1"/>
  <c r="AH55" i="171" s="1"/>
  <c r="AH56" i="171" s="1"/>
  <c r="AH57" i="171" s="1"/>
  <c r="AH58" i="171" s="1"/>
  <c r="AH59" i="171" s="1"/>
  <c r="AH41" i="171"/>
  <c r="AH40" i="171"/>
  <c r="AG40" i="171"/>
  <c r="AG41" i="171" s="1"/>
  <c r="AG42" i="171" s="1"/>
  <c r="AG43" i="171" s="1"/>
  <c r="AG44" i="171" s="1"/>
  <c r="AG45" i="171" s="1"/>
  <c r="AG46" i="171" s="1"/>
  <c r="AG47" i="171" s="1"/>
  <c r="AG48" i="171" s="1"/>
  <c r="AF40" i="171"/>
  <c r="AF41" i="171" s="1"/>
  <c r="AF42" i="171" s="1"/>
  <c r="AF43" i="171" s="1"/>
  <c r="AF44" i="171" s="1"/>
  <c r="AF45" i="171" s="1"/>
  <c r="AF46" i="171" s="1"/>
  <c r="AF47" i="171" s="1"/>
  <c r="AF48" i="171" s="1"/>
  <c r="AF49" i="171" s="1"/>
  <c r="AF50" i="171" s="1"/>
  <c r="AF51" i="171" s="1"/>
  <c r="AF52" i="171" s="1"/>
  <c r="AF53" i="171" s="1"/>
  <c r="AF54" i="171" s="1"/>
  <c r="AF55" i="171" s="1"/>
  <c r="AF56" i="171" s="1"/>
  <c r="AF57" i="171" s="1"/>
  <c r="AF58" i="171" s="1"/>
  <c r="AF59" i="171" s="1"/>
  <c r="G16" i="171"/>
  <c r="X10" i="171"/>
  <c r="Q10" i="171"/>
  <c r="R10" i="171" s="1"/>
  <c r="AD9" i="171"/>
  <c r="AC9" i="171"/>
  <c r="X9" i="171"/>
  <c r="P9" i="171"/>
  <c r="O9" i="171"/>
  <c r="X8" i="171"/>
  <c r="Q8" i="171"/>
  <c r="R8" i="171" s="1"/>
  <c r="AD7" i="171"/>
  <c r="AC7" i="171"/>
  <c r="X7" i="171"/>
  <c r="P7" i="171"/>
  <c r="O7" i="171"/>
  <c r="X6" i="171"/>
  <c r="Q6" i="171"/>
  <c r="R6" i="171" s="1"/>
  <c r="B4" i="171"/>
  <c r="A1" i="171"/>
  <c r="B5" i="171" s="1"/>
  <c r="AG52" i="170"/>
  <c r="AG53" i="170" s="1"/>
  <c r="AG54" i="170" s="1"/>
  <c r="AG55" i="170" s="1"/>
  <c r="AG56" i="170" s="1"/>
  <c r="AG57" i="170" s="1"/>
  <c r="AG58" i="170" s="1"/>
  <c r="AG59" i="170" s="1"/>
  <c r="AB8" i="170" s="1"/>
  <c r="AG51" i="170"/>
  <c r="AG50" i="170"/>
  <c r="AG41" i="170"/>
  <c r="AG42" i="170" s="1"/>
  <c r="AG43" i="170" s="1"/>
  <c r="AG44" i="170" s="1"/>
  <c r="AG45" i="170" s="1"/>
  <c r="AG46" i="170" s="1"/>
  <c r="AG47" i="170" s="1"/>
  <c r="AG48" i="170" s="1"/>
  <c r="AF41" i="170"/>
  <c r="AF42" i="170" s="1"/>
  <c r="AF43" i="170" s="1"/>
  <c r="AF44" i="170" s="1"/>
  <c r="AF45" i="170" s="1"/>
  <c r="AF46" i="170" s="1"/>
  <c r="AF47" i="170" s="1"/>
  <c r="AF48" i="170" s="1"/>
  <c r="AF49" i="170" s="1"/>
  <c r="AF50" i="170" s="1"/>
  <c r="AF51" i="170" s="1"/>
  <c r="AF52" i="170" s="1"/>
  <c r="AF53" i="170" s="1"/>
  <c r="AF54" i="170" s="1"/>
  <c r="AF55" i="170" s="1"/>
  <c r="AF56" i="170" s="1"/>
  <c r="AF57" i="170" s="1"/>
  <c r="AF58" i="170" s="1"/>
  <c r="AF59" i="170" s="1"/>
  <c r="Z8" i="170" s="1"/>
  <c r="AH40" i="170"/>
  <c r="AH41" i="170" s="1"/>
  <c r="AH42" i="170" s="1"/>
  <c r="AH43" i="170" s="1"/>
  <c r="AH44" i="170" s="1"/>
  <c r="AH45" i="170" s="1"/>
  <c r="AH46" i="170" s="1"/>
  <c r="AH47" i="170" s="1"/>
  <c r="AH48" i="170" s="1"/>
  <c r="AH49" i="170" s="1"/>
  <c r="AH50" i="170" s="1"/>
  <c r="AH51" i="170" s="1"/>
  <c r="AH52" i="170" s="1"/>
  <c r="AH53" i="170" s="1"/>
  <c r="AH54" i="170" s="1"/>
  <c r="AH55" i="170" s="1"/>
  <c r="AH56" i="170" s="1"/>
  <c r="AH57" i="170" s="1"/>
  <c r="AH58" i="170" s="1"/>
  <c r="AH59" i="170" s="1"/>
  <c r="AJ8" i="170" s="1"/>
  <c r="AG40" i="170"/>
  <c r="AF40" i="170"/>
  <c r="G16" i="170"/>
  <c r="R10" i="170"/>
  <c r="R8" i="170"/>
  <c r="R6" i="170"/>
  <c r="AB6" i="170" s="1"/>
  <c r="B4" i="170"/>
  <c r="A1" i="170"/>
  <c r="B5" i="170" s="1"/>
  <c r="AG50" i="169"/>
  <c r="AG51" i="169" s="1"/>
  <c r="AG52" i="169" s="1"/>
  <c r="AG53" i="169" s="1"/>
  <c r="AG54" i="169" s="1"/>
  <c r="AG55" i="169" s="1"/>
  <c r="AG56" i="169" s="1"/>
  <c r="AG57" i="169" s="1"/>
  <c r="AG58" i="169" s="1"/>
  <c r="AG59" i="169" s="1"/>
  <c r="AH41" i="169"/>
  <c r="AH42" i="169" s="1"/>
  <c r="AH43" i="169" s="1"/>
  <c r="AH44" i="169" s="1"/>
  <c r="AH45" i="169" s="1"/>
  <c r="AH46" i="169" s="1"/>
  <c r="AH47" i="169" s="1"/>
  <c r="AH48" i="169" s="1"/>
  <c r="AH49" i="169" s="1"/>
  <c r="AH50" i="169" s="1"/>
  <c r="AH51" i="169" s="1"/>
  <c r="AH52" i="169" s="1"/>
  <c r="AH53" i="169" s="1"/>
  <c r="AH54" i="169" s="1"/>
  <c r="AH55" i="169" s="1"/>
  <c r="AH56" i="169" s="1"/>
  <c r="AH57" i="169" s="1"/>
  <c r="AH58" i="169" s="1"/>
  <c r="AH59" i="169" s="1"/>
  <c r="AG41" i="169"/>
  <c r="AG42" i="169" s="1"/>
  <c r="AG43" i="169" s="1"/>
  <c r="AG44" i="169" s="1"/>
  <c r="AG45" i="169" s="1"/>
  <c r="AG46" i="169" s="1"/>
  <c r="AG47" i="169" s="1"/>
  <c r="AG48" i="169" s="1"/>
  <c r="AF41" i="169"/>
  <c r="AF42" i="169" s="1"/>
  <c r="AF43" i="169" s="1"/>
  <c r="AF44" i="169" s="1"/>
  <c r="AF45" i="169" s="1"/>
  <c r="AF46" i="169" s="1"/>
  <c r="AF47" i="169" s="1"/>
  <c r="AF48" i="169" s="1"/>
  <c r="AF49" i="169" s="1"/>
  <c r="AF50" i="169" s="1"/>
  <c r="AF51" i="169" s="1"/>
  <c r="AF52" i="169" s="1"/>
  <c r="AF53" i="169" s="1"/>
  <c r="AF54" i="169" s="1"/>
  <c r="AF55" i="169" s="1"/>
  <c r="AF56" i="169" s="1"/>
  <c r="AF57" i="169" s="1"/>
  <c r="AF58" i="169" s="1"/>
  <c r="AF59" i="169" s="1"/>
  <c r="AH40" i="169"/>
  <c r="AG40" i="169"/>
  <c r="AF40" i="169"/>
  <c r="G16" i="169"/>
  <c r="X10" i="169"/>
  <c r="Q10" i="169"/>
  <c r="R10" i="169" s="1"/>
  <c r="AD9" i="169"/>
  <c r="AC9" i="169"/>
  <c r="X9" i="169"/>
  <c r="P9" i="169"/>
  <c r="O9" i="169"/>
  <c r="X8" i="169"/>
  <c r="Q8" i="169"/>
  <c r="R8" i="169" s="1"/>
  <c r="AD7" i="169"/>
  <c r="AC7" i="169"/>
  <c r="X7" i="169"/>
  <c r="P7" i="169"/>
  <c r="O7" i="169"/>
  <c r="X6" i="169"/>
  <c r="Q6" i="169"/>
  <c r="R6" i="169" s="1"/>
  <c r="B4" i="169"/>
  <c r="A1" i="169"/>
  <c r="B5" i="169" s="1"/>
  <c r="AB6" i="171" l="1"/>
  <c r="Z6" i="171"/>
  <c r="AJ6" i="171"/>
  <c r="AB10" i="169"/>
  <c r="AJ10" i="169"/>
  <c r="Z10" i="169"/>
  <c r="AB8" i="171"/>
  <c r="AJ8" i="171"/>
  <c r="Z8" i="171"/>
  <c r="AJ6" i="169"/>
  <c r="Z6" i="169"/>
  <c r="AB6" i="169"/>
  <c r="AJ10" i="171"/>
  <c r="AB10" i="171"/>
  <c r="Z10" i="171"/>
  <c r="AJ8" i="169"/>
  <c r="AB8" i="169"/>
  <c r="Z8" i="169"/>
  <c r="AB10" i="170"/>
  <c r="Z6" i="170"/>
  <c r="Z10" i="170"/>
  <c r="AJ6" i="170"/>
  <c r="AJ10" i="170"/>
  <c r="X7" i="167" l="1"/>
  <c r="X8" i="167"/>
  <c r="X9" i="167"/>
  <c r="X10" i="167"/>
  <c r="X6" i="167"/>
  <c r="X7" i="166"/>
  <c r="X8" i="166"/>
  <c r="X9" i="166"/>
  <c r="X10" i="166"/>
  <c r="X6" i="166"/>
  <c r="P12" i="165"/>
  <c r="X7" i="165"/>
  <c r="X8" i="165"/>
  <c r="X9" i="165"/>
  <c r="X10" i="165"/>
  <c r="X11" i="165"/>
  <c r="X12" i="165"/>
  <c r="X6" i="165"/>
  <c r="X7" i="164"/>
  <c r="X8" i="164"/>
  <c r="X9" i="164"/>
  <c r="X10" i="164"/>
  <c r="X11" i="164"/>
  <c r="X12" i="164"/>
  <c r="X6" i="164"/>
  <c r="X8" i="163"/>
  <c r="X9" i="163"/>
  <c r="X10" i="163"/>
  <c r="X11" i="163"/>
  <c r="X12" i="163"/>
  <c r="X7" i="163"/>
  <c r="X6" i="163"/>
  <c r="X7" i="162"/>
  <c r="X8" i="162"/>
  <c r="X9" i="162"/>
  <c r="X10" i="162"/>
  <c r="X11" i="162"/>
  <c r="X12" i="162"/>
  <c r="X6" i="162"/>
  <c r="AB8" i="167" l="1"/>
  <c r="Z8" i="167"/>
  <c r="AD10" i="162" l="1"/>
  <c r="AD12" i="162"/>
  <c r="AD7" i="162"/>
  <c r="AD10" i="163"/>
  <c r="AD12" i="163"/>
  <c r="AD7" i="163"/>
  <c r="AD8" i="164"/>
  <c r="AD9" i="164"/>
  <c r="AD12" i="164"/>
  <c r="AD7" i="164"/>
  <c r="AD8" i="165"/>
  <c r="AD9" i="165"/>
  <c r="AD12" i="165"/>
  <c r="AD7" i="165"/>
  <c r="AD9" i="166"/>
  <c r="AD7" i="166"/>
  <c r="AD9" i="167"/>
  <c r="AD7" i="167"/>
  <c r="AC9" i="167"/>
  <c r="AC7" i="167"/>
  <c r="Q8" i="167"/>
  <c r="R8" i="167" s="1"/>
  <c r="Q10" i="167"/>
  <c r="Q6" i="167"/>
  <c r="R6" i="167" s="1"/>
  <c r="O9" i="167"/>
  <c r="P9" i="167"/>
  <c r="P7" i="167"/>
  <c r="O7" i="167"/>
  <c r="AG51" i="167"/>
  <c r="AG52" i="167" s="1"/>
  <c r="AG53" i="167" s="1"/>
  <c r="AG54" i="167" s="1"/>
  <c r="AG55" i="167" s="1"/>
  <c r="AG56" i="167" s="1"/>
  <c r="AG57" i="167" s="1"/>
  <c r="AG58" i="167" s="1"/>
  <c r="AG59" i="167" s="1"/>
  <c r="AG50" i="167"/>
  <c r="AF43" i="167"/>
  <c r="AF44" i="167" s="1"/>
  <c r="AF45" i="167" s="1"/>
  <c r="AF46" i="167" s="1"/>
  <c r="AF47" i="167" s="1"/>
  <c r="AF48" i="167" s="1"/>
  <c r="AF49" i="167" s="1"/>
  <c r="AF50" i="167" s="1"/>
  <c r="AF51" i="167" s="1"/>
  <c r="AF52" i="167" s="1"/>
  <c r="AF53" i="167" s="1"/>
  <c r="AF54" i="167" s="1"/>
  <c r="AF55" i="167" s="1"/>
  <c r="AF56" i="167" s="1"/>
  <c r="AF57" i="167" s="1"/>
  <c r="AF58" i="167" s="1"/>
  <c r="AF59" i="167" s="1"/>
  <c r="AF42" i="167"/>
  <c r="AH41" i="167"/>
  <c r="AH42" i="167" s="1"/>
  <c r="AH43" i="167" s="1"/>
  <c r="AH44" i="167" s="1"/>
  <c r="AH45" i="167" s="1"/>
  <c r="AH46" i="167" s="1"/>
  <c r="AH47" i="167" s="1"/>
  <c r="AH48" i="167" s="1"/>
  <c r="AH49" i="167" s="1"/>
  <c r="AH50" i="167" s="1"/>
  <c r="AH51" i="167" s="1"/>
  <c r="AH52" i="167" s="1"/>
  <c r="AH53" i="167" s="1"/>
  <c r="AH54" i="167" s="1"/>
  <c r="AH55" i="167" s="1"/>
  <c r="AH56" i="167" s="1"/>
  <c r="AH57" i="167" s="1"/>
  <c r="AH58" i="167" s="1"/>
  <c r="AH59" i="167" s="1"/>
  <c r="AF41" i="167"/>
  <c r="AH40" i="167"/>
  <c r="AG40" i="167"/>
  <c r="AG41" i="167" s="1"/>
  <c r="AG42" i="167" s="1"/>
  <c r="AG43" i="167" s="1"/>
  <c r="AG44" i="167" s="1"/>
  <c r="AG45" i="167" s="1"/>
  <c r="AG46" i="167" s="1"/>
  <c r="AG47" i="167" s="1"/>
  <c r="AG48" i="167" s="1"/>
  <c r="AF40" i="167"/>
  <c r="G16" i="167"/>
  <c r="R10" i="167"/>
  <c r="B4" i="167"/>
  <c r="A1" i="167"/>
  <c r="B5" i="167" s="1"/>
  <c r="AC9" i="166"/>
  <c r="AC7" i="166"/>
  <c r="Q8" i="166"/>
  <c r="Q10" i="166"/>
  <c r="Q6" i="166"/>
  <c r="O9" i="166"/>
  <c r="P9" i="166"/>
  <c r="P7" i="166"/>
  <c r="O7" i="166"/>
  <c r="AG50" i="166"/>
  <c r="AG51" i="166" s="1"/>
  <c r="AG52" i="166" s="1"/>
  <c r="AG53" i="166" s="1"/>
  <c r="AG54" i="166" s="1"/>
  <c r="AG55" i="166" s="1"/>
  <c r="AG56" i="166" s="1"/>
  <c r="AG57" i="166" s="1"/>
  <c r="AG58" i="166" s="1"/>
  <c r="AG59" i="166" s="1"/>
  <c r="AG41" i="166"/>
  <c r="AG42" i="166" s="1"/>
  <c r="AG43" i="166" s="1"/>
  <c r="AG44" i="166" s="1"/>
  <c r="AG45" i="166" s="1"/>
  <c r="AG46" i="166" s="1"/>
  <c r="AG47" i="166" s="1"/>
  <c r="AG48" i="166" s="1"/>
  <c r="AF41" i="166"/>
  <c r="AF42" i="166" s="1"/>
  <c r="AF43" i="166" s="1"/>
  <c r="AF44" i="166" s="1"/>
  <c r="AF45" i="166" s="1"/>
  <c r="AF46" i="166" s="1"/>
  <c r="AF47" i="166" s="1"/>
  <c r="AF48" i="166" s="1"/>
  <c r="AF49" i="166" s="1"/>
  <c r="AF50" i="166" s="1"/>
  <c r="AF51" i="166" s="1"/>
  <c r="AF52" i="166" s="1"/>
  <c r="AF53" i="166" s="1"/>
  <c r="AF54" i="166" s="1"/>
  <c r="AF55" i="166" s="1"/>
  <c r="AF56" i="166" s="1"/>
  <c r="AF57" i="166" s="1"/>
  <c r="AF58" i="166" s="1"/>
  <c r="AF59" i="166" s="1"/>
  <c r="AH40" i="166"/>
  <c r="AH41" i="166" s="1"/>
  <c r="AH42" i="166" s="1"/>
  <c r="AH43" i="166" s="1"/>
  <c r="AH44" i="166" s="1"/>
  <c r="AH45" i="166" s="1"/>
  <c r="AH46" i="166" s="1"/>
  <c r="AH47" i="166" s="1"/>
  <c r="AH48" i="166" s="1"/>
  <c r="AH49" i="166" s="1"/>
  <c r="AH50" i="166" s="1"/>
  <c r="AH51" i="166" s="1"/>
  <c r="AH52" i="166" s="1"/>
  <c r="AH53" i="166" s="1"/>
  <c r="AH54" i="166" s="1"/>
  <c r="AG40" i="166"/>
  <c r="AF40" i="166"/>
  <c r="G16" i="166"/>
  <c r="R10" i="166"/>
  <c r="AJ10" i="166" s="1"/>
  <c r="R8" i="166"/>
  <c r="AB8" i="166" s="1"/>
  <c r="R6" i="166"/>
  <c r="B4" i="166"/>
  <c r="A1" i="166"/>
  <c r="B5" i="166" s="1"/>
  <c r="AC8" i="165"/>
  <c r="AC9" i="165"/>
  <c r="AC12" i="165"/>
  <c r="AC7" i="165"/>
  <c r="Q10" i="165"/>
  <c r="R10" i="165" s="1"/>
  <c r="AB10" i="165" s="1"/>
  <c r="Q11" i="165"/>
  <c r="Q6" i="165"/>
  <c r="P8" i="165"/>
  <c r="P9" i="165"/>
  <c r="P7" i="165"/>
  <c r="O8" i="165"/>
  <c r="O9" i="165"/>
  <c r="O12" i="165"/>
  <c r="O7" i="165"/>
  <c r="AG51" i="165"/>
  <c r="AG52" i="165" s="1"/>
  <c r="AG53" i="165" s="1"/>
  <c r="AG54" i="165" s="1"/>
  <c r="AG55" i="165" s="1"/>
  <c r="AG56" i="165" s="1"/>
  <c r="AG57" i="165" s="1"/>
  <c r="AG58" i="165" s="1"/>
  <c r="AG59" i="165" s="1"/>
  <c r="AG50" i="165"/>
  <c r="AF43" i="165"/>
  <c r="AF44" i="165" s="1"/>
  <c r="AF45" i="165" s="1"/>
  <c r="AF46" i="165" s="1"/>
  <c r="AF47" i="165" s="1"/>
  <c r="AF48" i="165" s="1"/>
  <c r="AF49" i="165" s="1"/>
  <c r="AF50" i="165" s="1"/>
  <c r="AF51" i="165" s="1"/>
  <c r="AF52" i="165" s="1"/>
  <c r="AF53" i="165" s="1"/>
  <c r="AF54" i="165" s="1"/>
  <c r="AF55" i="165" s="1"/>
  <c r="AF56" i="165" s="1"/>
  <c r="AF57" i="165" s="1"/>
  <c r="AF58" i="165" s="1"/>
  <c r="AF59" i="165" s="1"/>
  <c r="AF42" i="165"/>
  <c r="AH41" i="165"/>
  <c r="AH42" i="165" s="1"/>
  <c r="AH43" i="165" s="1"/>
  <c r="AH44" i="165" s="1"/>
  <c r="AH45" i="165" s="1"/>
  <c r="AH46" i="165" s="1"/>
  <c r="AH47" i="165" s="1"/>
  <c r="AH48" i="165" s="1"/>
  <c r="AH49" i="165" s="1"/>
  <c r="AH50" i="165" s="1"/>
  <c r="AH51" i="165" s="1"/>
  <c r="AH52" i="165" s="1"/>
  <c r="AH53" i="165" s="1"/>
  <c r="AH54" i="165" s="1"/>
  <c r="AH55" i="165" s="1"/>
  <c r="AH56" i="165" s="1"/>
  <c r="AH57" i="165" s="1"/>
  <c r="AF41" i="165"/>
  <c r="AH40" i="165"/>
  <c r="AG40" i="165"/>
  <c r="AG41" i="165" s="1"/>
  <c r="AG42" i="165" s="1"/>
  <c r="AG43" i="165" s="1"/>
  <c r="AG44" i="165" s="1"/>
  <c r="AG45" i="165" s="1"/>
  <c r="AG46" i="165" s="1"/>
  <c r="AG47" i="165" s="1"/>
  <c r="AG48" i="165" s="1"/>
  <c r="AF40" i="165"/>
  <c r="G16" i="165"/>
  <c r="R11" i="165"/>
  <c r="R6" i="165"/>
  <c r="B4" i="165"/>
  <c r="A1" i="165"/>
  <c r="B5" i="165" s="1"/>
  <c r="AC8" i="164"/>
  <c r="AC9" i="164"/>
  <c r="AC12" i="164"/>
  <c r="AC7" i="164"/>
  <c r="Q10" i="164"/>
  <c r="Q11" i="164"/>
  <c r="Q6" i="164"/>
  <c r="R6" i="164" s="1"/>
  <c r="AJ6" i="164" s="1"/>
  <c r="P7" i="164"/>
  <c r="P8" i="164"/>
  <c r="P9" i="164"/>
  <c r="P12" i="164"/>
  <c r="O8" i="164"/>
  <c r="O9" i="164"/>
  <c r="O12" i="164"/>
  <c r="O7" i="164"/>
  <c r="AG50" i="164"/>
  <c r="AG51" i="164" s="1"/>
  <c r="AG52" i="164" s="1"/>
  <c r="AG53" i="164" s="1"/>
  <c r="AG54" i="164" s="1"/>
  <c r="AG55" i="164" s="1"/>
  <c r="AG56" i="164" s="1"/>
  <c r="AG57" i="164" s="1"/>
  <c r="AG58" i="164" s="1"/>
  <c r="AG59" i="164" s="1"/>
  <c r="AH41" i="164"/>
  <c r="AH42" i="164" s="1"/>
  <c r="AH43" i="164" s="1"/>
  <c r="AH44" i="164" s="1"/>
  <c r="AH45" i="164" s="1"/>
  <c r="AH46" i="164" s="1"/>
  <c r="AH47" i="164" s="1"/>
  <c r="AH48" i="164" s="1"/>
  <c r="AH49" i="164" s="1"/>
  <c r="AH50" i="164" s="1"/>
  <c r="AH51" i="164" s="1"/>
  <c r="AH52" i="164" s="1"/>
  <c r="AH53" i="164" s="1"/>
  <c r="AH54" i="164" s="1"/>
  <c r="AH55" i="164" s="1"/>
  <c r="AH56" i="164" s="1"/>
  <c r="AH57" i="164" s="1"/>
  <c r="AH58" i="164" s="1"/>
  <c r="AH59" i="164" s="1"/>
  <c r="AG41" i="164"/>
  <c r="AG42" i="164" s="1"/>
  <c r="AG43" i="164" s="1"/>
  <c r="AG44" i="164" s="1"/>
  <c r="AG45" i="164" s="1"/>
  <c r="AG46" i="164" s="1"/>
  <c r="AG47" i="164" s="1"/>
  <c r="AG48" i="164" s="1"/>
  <c r="AF41" i="164"/>
  <c r="AF42" i="164" s="1"/>
  <c r="AF43" i="164" s="1"/>
  <c r="AF44" i="164" s="1"/>
  <c r="AF45" i="164" s="1"/>
  <c r="AF46" i="164" s="1"/>
  <c r="AF47" i="164" s="1"/>
  <c r="AF48" i="164" s="1"/>
  <c r="AF49" i="164" s="1"/>
  <c r="AF50" i="164" s="1"/>
  <c r="AF51" i="164" s="1"/>
  <c r="AF52" i="164" s="1"/>
  <c r="AF53" i="164" s="1"/>
  <c r="AF54" i="164" s="1"/>
  <c r="AF55" i="164" s="1"/>
  <c r="AF56" i="164" s="1"/>
  <c r="AF57" i="164" s="1"/>
  <c r="AF58" i="164" s="1"/>
  <c r="AF59" i="164" s="1"/>
  <c r="AH40" i="164"/>
  <c r="AG40" i="164"/>
  <c r="AF40" i="164"/>
  <c r="G16" i="164"/>
  <c r="R11" i="164"/>
  <c r="R10" i="164"/>
  <c r="B4" i="164"/>
  <c r="A1" i="164"/>
  <c r="B5" i="164" s="1"/>
  <c r="AC10" i="163"/>
  <c r="AC12" i="163"/>
  <c r="AC7" i="163"/>
  <c r="Q8" i="163"/>
  <c r="Q9" i="163"/>
  <c r="R9" i="163" s="1"/>
  <c r="Q11" i="163"/>
  <c r="R11" i="163" s="1"/>
  <c r="Q6" i="163"/>
  <c r="P10" i="163"/>
  <c r="P12" i="163"/>
  <c r="P7" i="163"/>
  <c r="O10" i="163"/>
  <c r="O12" i="163"/>
  <c r="O7" i="163"/>
  <c r="AG50" i="163"/>
  <c r="AG51" i="163" s="1"/>
  <c r="AG52" i="163" s="1"/>
  <c r="AG53" i="163" s="1"/>
  <c r="AG54" i="163" s="1"/>
  <c r="AG55" i="163" s="1"/>
  <c r="AG56" i="163" s="1"/>
  <c r="AG57" i="163" s="1"/>
  <c r="AG58" i="163" s="1"/>
  <c r="AG59" i="163" s="1"/>
  <c r="AH41" i="163"/>
  <c r="AH42" i="163" s="1"/>
  <c r="AH43" i="163" s="1"/>
  <c r="AH44" i="163" s="1"/>
  <c r="AH45" i="163" s="1"/>
  <c r="AH46" i="163" s="1"/>
  <c r="AH47" i="163" s="1"/>
  <c r="AH48" i="163" s="1"/>
  <c r="AH49" i="163" s="1"/>
  <c r="AH50" i="163" s="1"/>
  <c r="AH51" i="163" s="1"/>
  <c r="AH52" i="163" s="1"/>
  <c r="AH53" i="163" s="1"/>
  <c r="AH54" i="163" s="1"/>
  <c r="AH55" i="163" s="1"/>
  <c r="AH56" i="163" s="1"/>
  <c r="AH57" i="163" s="1"/>
  <c r="AH58" i="163" s="1"/>
  <c r="AH59" i="163" s="1"/>
  <c r="AG41" i="163"/>
  <c r="AG42" i="163" s="1"/>
  <c r="AG43" i="163" s="1"/>
  <c r="AG44" i="163" s="1"/>
  <c r="AG45" i="163" s="1"/>
  <c r="AG46" i="163" s="1"/>
  <c r="AG47" i="163" s="1"/>
  <c r="AG48" i="163" s="1"/>
  <c r="AF41" i="163"/>
  <c r="AF42" i="163" s="1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H40" i="163"/>
  <c r="AG40" i="163"/>
  <c r="AF40" i="163"/>
  <c r="G16" i="163"/>
  <c r="R8" i="163"/>
  <c r="R6" i="163"/>
  <c r="B4" i="163"/>
  <c r="A1" i="163"/>
  <c r="B5" i="163" s="1"/>
  <c r="AC10" i="162"/>
  <c r="AC12" i="162"/>
  <c r="AC7" i="162"/>
  <c r="Q8" i="162"/>
  <c r="R8" i="162" s="1"/>
  <c r="Q9" i="162"/>
  <c r="R9" i="162" s="1"/>
  <c r="AB9" i="162" s="1"/>
  <c r="Q11" i="162"/>
  <c r="Q6" i="162"/>
  <c r="R6" i="162" s="1"/>
  <c r="P7" i="162"/>
  <c r="P10" i="162"/>
  <c r="P12" i="162"/>
  <c r="O10" i="162"/>
  <c r="O12" i="162"/>
  <c r="O7" i="162"/>
  <c r="AG50" i="162"/>
  <c r="AG51" i="162" s="1"/>
  <c r="AG52" i="162" s="1"/>
  <c r="AG53" i="162" s="1"/>
  <c r="AG54" i="162" s="1"/>
  <c r="AG55" i="162" s="1"/>
  <c r="AG56" i="162" s="1"/>
  <c r="AG57" i="162" s="1"/>
  <c r="AG58" i="162" s="1"/>
  <c r="AG59" i="162" s="1"/>
  <c r="AH41" i="162"/>
  <c r="AH42" i="162" s="1"/>
  <c r="AH43" i="162" s="1"/>
  <c r="AH44" i="162" s="1"/>
  <c r="AH45" i="162" s="1"/>
  <c r="AH46" i="162" s="1"/>
  <c r="AH47" i="162" s="1"/>
  <c r="AH48" i="162" s="1"/>
  <c r="AH49" i="162" s="1"/>
  <c r="AH50" i="162" s="1"/>
  <c r="AH51" i="162" s="1"/>
  <c r="AH52" i="162" s="1"/>
  <c r="AH53" i="162" s="1"/>
  <c r="AH54" i="162" s="1"/>
  <c r="AH55" i="162" s="1"/>
  <c r="AH56" i="162" s="1"/>
  <c r="AH57" i="162" s="1"/>
  <c r="AH58" i="162" s="1"/>
  <c r="AH59" i="162" s="1"/>
  <c r="AG41" i="162"/>
  <c r="AG42" i="162" s="1"/>
  <c r="AG43" i="162" s="1"/>
  <c r="AG44" i="162" s="1"/>
  <c r="AG45" i="162" s="1"/>
  <c r="AG46" i="162" s="1"/>
  <c r="AG47" i="162" s="1"/>
  <c r="AG48" i="162" s="1"/>
  <c r="AF41" i="162"/>
  <c r="AF42" i="162" s="1"/>
  <c r="AF43" i="162" s="1"/>
  <c r="AF44" i="162" s="1"/>
  <c r="AF45" i="162" s="1"/>
  <c r="AF46" i="162" s="1"/>
  <c r="AF47" i="162" s="1"/>
  <c r="AF48" i="162" s="1"/>
  <c r="AF49" i="162" s="1"/>
  <c r="AF50" i="162" s="1"/>
  <c r="AF51" i="162" s="1"/>
  <c r="AF52" i="162" s="1"/>
  <c r="AF53" i="162" s="1"/>
  <c r="AF54" i="162" s="1"/>
  <c r="AF55" i="162" s="1"/>
  <c r="AF56" i="162" s="1"/>
  <c r="AF57" i="162" s="1"/>
  <c r="AF58" i="162" s="1"/>
  <c r="AF59" i="162" s="1"/>
  <c r="AH40" i="162"/>
  <c r="AG40" i="162"/>
  <c r="AF40" i="162"/>
  <c r="G16" i="162"/>
  <c r="R11" i="162"/>
  <c r="Z11" i="162" s="1"/>
  <c r="B4" i="162"/>
  <c r="A1" i="162"/>
  <c r="B5" i="162" s="1"/>
  <c r="AJ8" i="167" l="1"/>
  <c r="AB6" i="167"/>
  <c r="AJ6" i="167"/>
  <c r="Z6" i="167"/>
  <c r="AB10" i="167"/>
  <c r="AJ10" i="167"/>
  <c r="Z10" i="167"/>
  <c r="AH55" i="166"/>
  <c r="AH56" i="166" s="1"/>
  <c r="AH57" i="166" s="1"/>
  <c r="AH58" i="166" s="1"/>
  <c r="AH59" i="166" s="1"/>
  <c r="AJ8" i="166"/>
  <c r="AJ6" i="166"/>
  <c r="Z6" i="166"/>
  <c r="Z10" i="166"/>
  <c r="AB6" i="166"/>
  <c r="AB10" i="166"/>
  <c r="Z8" i="166"/>
  <c r="AJ6" i="165"/>
  <c r="AB6" i="165"/>
  <c r="Z6" i="165"/>
  <c r="AB11" i="165"/>
  <c r="AJ11" i="165"/>
  <c r="Z11" i="165"/>
  <c r="AJ10" i="165"/>
  <c r="AH58" i="165"/>
  <c r="AH59" i="165" s="1"/>
  <c r="Z10" i="165"/>
  <c r="Z6" i="164"/>
  <c r="AB6" i="164"/>
  <c r="Z9" i="163"/>
  <c r="AB9" i="163"/>
  <c r="AJ6" i="163"/>
  <c r="AB6" i="163"/>
  <c r="Z6" i="163"/>
  <c r="Z11" i="163"/>
  <c r="AB11" i="163"/>
  <c r="AB8" i="163"/>
  <c r="Z8" i="163"/>
  <c r="AJ6" i="162"/>
  <c r="AJ9" i="162"/>
  <c r="AB6" i="162"/>
  <c r="AJ8" i="162"/>
  <c r="AB8" i="162"/>
  <c r="AB11" i="162"/>
  <c r="Z8" i="162"/>
  <c r="Z6" i="162"/>
  <c r="Z9" i="162"/>
  <c r="Z6" i="154"/>
  <c r="AJ6" i="156"/>
  <c r="AA10" i="156" l="1"/>
  <c r="AA12" i="156"/>
  <c r="AA7" i="156"/>
  <c r="Z6" i="151"/>
  <c r="AG50" i="161"/>
  <c r="AG51" i="161" s="1"/>
  <c r="AG52" i="161" s="1"/>
  <c r="AG53" i="161" s="1"/>
  <c r="AG54" i="161" s="1"/>
  <c r="AG55" i="161" s="1"/>
  <c r="AG56" i="161" s="1"/>
  <c r="AG57" i="161" s="1"/>
  <c r="AG58" i="161" s="1"/>
  <c r="AG59" i="161" s="1"/>
  <c r="AG41" i="161"/>
  <c r="AG42" i="161" s="1"/>
  <c r="AG43" i="161" s="1"/>
  <c r="AG44" i="161" s="1"/>
  <c r="AG45" i="161" s="1"/>
  <c r="AG46" i="161" s="1"/>
  <c r="AG47" i="161" s="1"/>
  <c r="AG48" i="161" s="1"/>
  <c r="AH40" i="161"/>
  <c r="AH41" i="161" s="1"/>
  <c r="AH42" i="161" s="1"/>
  <c r="AH43" i="161" s="1"/>
  <c r="AH44" i="161" s="1"/>
  <c r="AH45" i="161" s="1"/>
  <c r="AH46" i="161" s="1"/>
  <c r="AH47" i="161" s="1"/>
  <c r="AH48" i="161" s="1"/>
  <c r="AH49" i="161" s="1"/>
  <c r="AH50" i="161" s="1"/>
  <c r="AH51" i="161" s="1"/>
  <c r="AH52" i="161" s="1"/>
  <c r="AH53" i="161" s="1"/>
  <c r="AH54" i="161" s="1"/>
  <c r="AH55" i="161" s="1"/>
  <c r="AH56" i="161" s="1"/>
  <c r="AH57" i="161" s="1"/>
  <c r="AH58" i="161" s="1"/>
  <c r="AG40" i="161"/>
  <c r="AF40" i="161"/>
  <c r="AF41" i="161" s="1"/>
  <c r="AF42" i="161" s="1"/>
  <c r="AF43" i="161" s="1"/>
  <c r="AF44" i="161" s="1"/>
  <c r="AF45" i="161" s="1"/>
  <c r="AF46" i="161" s="1"/>
  <c r="AF47" i="161" s="1"/>
  <c r="AF48" i="161" s="1"/>
  <c r="AF49" i="161" s="1"/>
  <c r="AF50" i="161" s="1"/>
  <c r="AF51" i="161" s="1"/>
  <c r="AF52" i="161" s="1"/>
  <c r="AF53" i="161" s="1"/>
  <c r="AF54" i="161" s="1"/>
  <c r="AF55" i="161" s="1"/>
  <c r="AF56" i="161" s="1"/>
  <c r="AF57" i="161" s="1"/>
  <c r="AF58" i="161" s="1"/>
  <c r="G16" i="161"/>
  <c r="R10" i="161"/>
  <c r="R8" i="161"/>
  <c r="R6" i="161"/>
  <c r="AB6" i="161" s="1"/>
  <c r="B4" i="161"/>
  <c r="A1" i="161"/>
  <c r="B5" i="161" s="1"/>
  <c r="AG51" i="160"/>
  <c r="AG52" i="160" s="1"/>
  <c r="AG53" i="160" s="1"/>
  <c r="AG54" i="160" s="1"/>
  <c r="AG55" i="160" s="1"/>
  <c r="AG56" i="160" s="1"/>
  <c r="AG57" i="160" s="1"/>
  <c r="AG58" i="160" s="1"/>
  <c r="AG59" i="160" s="1"/>
  <c r="AG50" i="160"/>
  <c r="AH40" i="160"/>
  <c r="AH41" i="160" s="1"/>
  <c r="AH42" i="160" s="1"/>
  <c r="AH43" i="160" s="1"/>
  <c r="AH44" i="160" s="1"/>
  <c r="AH45" i="160" s="1"/>
  <c r="AH46" i="160" s="1"/>
  <c r="AH47" i="160" s="1"/>
  <c r="AH48" i="160" s="1"/>
  <c r="AH49" i="160" s="1"/>
  <c r="AH50" i="160" s="1"/>
  <c r="AH51" i="160" s="1"/>
  <c r="AH52" i="160" s="1"/>
  <c r="AH53" i="160" s="1"/>
  <c r="AH54" i="160" s="1"/>
  <c r="AH55" i="160" s="1"/>
  <c r="AH56" i="160" s="1"/>
  <c r="AH57" i="160" s="1"/>
  <c r="AH58" i="160" s="1"/>
  <c r="AH59" i="160" s="1"/>
  <c r="AG40" i="160"/>
  <c r="AG41" i="160" s="1"/>
  <c r="AG42" i="160" s="1"/>
  <c r="AG43" i="160" s="1"/>
  <c r="AG44" i="160" s="1"/>
  <c r="AG45" i="160" s="1"/>
  <c r="AG46" i="160" s="1"/>
  <c r="AG47" i="160" s="1"/>
  <c r="AG48" i="160" s="1"/>
  <c r="AF40" i="160"/>
  <c r="AF41" i="160" s="1"/>
  <c r="AF42" i="160" s="1"/>
  <c r="AF43" i="160" s="1"/>
  <c r="AF44" i="160" s="1"/>
  <c r="AF45" i="160" s="1"/>
  <c r="AF46" i="160" s="1"/>
  <c r="AF47" i="160" s="1"/>
  <c r="AF48" i="160" s="1"/>
  <c r="AF49" i="160" s="1"/>
  <c r="AF50" i="160" s="1"/>
  <c r="AF51" i="160" s="1"/>
  <c r="AF52" i="160" s="1"/>
  <c r="AF53" i="160" s="1"/>
  <c r="AF54" i="160" s="1"/>
  <c r="AF55" i="160" s="1"/>
  <c r="AF56" i="160" s="1"/>
  <c r="AF57" i="160" s="1"/>
  <c r="AF58" i="160" s="1"/>
  <c r="AF59" i="160" s="1"/>
  <c r="G16" i="160"/>
  <c r="R10" i="160"/>
  <c r="AJ10" i="160" s="1"/>
  <c r="R8" i="160"/>
  <c r="AJ8" i="160" s="1"/>
  <c r="R6" i="160"/>
  <c r="AJ6" i="160" s="1"/>
  <c r="B4" i="160"/>
  <c r="A1" i="160"/>
  <c r="B5" i="160" s="1"/>
  <c r="AB10" i="154"/>
  <c r="AB8" i="161" l="1"/>
  <c r="AB10" i="161"/>
  <c r="AF59" i="161"/>
  <c r="Z10" i="161"/>
  <c r="AH59" i="161"/>
  <c r="AJ10" i="161"/>
  <c r="AB8" i="160"/>
  <c r="Z8" i="160"/>
  <c r="Z6" i="160"/>
  <c r="Z10" i="160"/>
  <c r="AB6" i="160"/>
  <c r="AB10" i="160"/>
  <c r="AB11" i="153"/>
  <c r="AB11" i="159"/>
  <c r="AG51" i="159"/>
  <c r="AG52" i="159" s="1"/>
  <c r="AG53" i="159" s="1"/>
  <c r="AG54" i="159" s="1"/>
  <c r="AG55" i="159" s="1"/>
  <c r="AG56" i="159" s="1"/>
  <c r="AG57" i="159" s="1"/>
  <c r="AG58" i="159" s="1"/>
  <c r="AG59" i="159" s="1"/>
  <c r="AG50" i="159"/>
  <c r="AF43" i="159"/>
  <c r="AF44" i="159" s="1"/>
  <c r="AF45" i="159" s="1"/>
  <c r="AF46" i="159" s="1"/>
  <c r="AF47" i="159" s="1"/>
  <c r="AF48" i="159" s="1"/>
  <c r="AF49" i="159" s="1"/>
  <c r="AF50" i="159" s="1"/>
  <c r="AF51" i="159" s="1"/>
  <c r="AF52" i="159" s="1"/>
  <c r="AF53" i="159" s="1"/>
  <c r="AF54" i="159" s="1"/>
  <c r="AF55" i="159" s="1"/>
  <c r="AF56" i="159" s="1"/>
  <c r="AF57" i="159" s="1"/>
  <c r="AF58" i="159" s="1"/>
  <c r="AF59" i="159" s="1"/>
  <c r="AF42" i="159"/>
  <c r="AH41" i="159"/>
  <c r="AH42" i="159" s="1"/>
  <c r="AH43" i="159" s="1"/>
  <c r="AH44" i="159" s="1"/>
  <c r="AH45" i="159" s="1"/>
  <c r="AH46" i="159" s="1"/>
  <c r="AH47" i="159" s="1"/>
  <c r="AH48" i="159" s="1"/>
  <c r="AH49" i="159" s="1"/>
  <c r="AH50" i="159" s="1"/>
  <c r="AH51" i="159" s="1"/>
  <c r="AH52" i="159" s="1"/>
  <c r="AH53" i="159" s="1"/>
  <c r="AH54" i="159" s="1"/>
  <c r="AH55" i="159" s="1"/>
  <c r="AH56" i="159" s="1"/>
  <c r="AH57" i="159" s="1"/>
  <c r="AH58" i="159" s="1"/>
  <c r="AH59" i="159" s="1"/>
  <c r="AF41" i="159"/>
  <c r="AH40" i="159"/>
  <c r="AG40" i="159"/>
  <c r="AG41" i="159" s="1"/>
  <c r="AG42" i="159" s="1"/>
  <c r="AG43" i="159" s="1"/>
  <c r="AG44" i="159" s="1"/>
  <c r="AG45" i="159" s="1"/>
  <c r="AG46" i="159" s="1"/>
  <c r="AG47" i="159" s="1"/>
  <c r="AG48" i="159" s="1"/>
  <c r="AF40" i="159"/>
  <c r="G16" i="159"/>
  <c r="R11" i="159"/>
  <c r="R10" i="159"/>
  <c r="R6" i="159"/>
  <c r="B4" i="159"/>
  <c r="A1" i="159"/>
  <c r="B5" i="159" s="1"/>
  <c r="AB11" i="157"/>
  <c r="O7" i="157"/>
  <c r="AG51" i="157"/>
  <c r="AG52" i="157" s="1"/>
  <c r="AG53" i="157" s="1"/>
  <c r="AG50" i="157"/>
  <c r="AF43" i="157"/>
  <c r="AF44" i="157" s="1"/>
  <c r="AF45" i="157" s="1"/>
  <c r="AF46" i="157" s="1"/>
  <c r="AF47" i="157" s="1"/>
  <c r="AF48" i="157" s="1"/>
  <c r="AF49" i="157" s="1"/>
  <c r="AF50" i="157" s="1"/>
  <c r="AF51" i="157" s="1"/>
  <c r="AF52" i="157" s="1"/>
  <c r="AF53" i="157" s="1"/>
  <c r="AF42" i="157"/>
  <c r="AH41" i="157"/>
  <c r="AH42" i="157" s="1"/>
  <c r="AH43" i="157" s="1"/>
  <c r="AH44" i="157" s="1"/>
  <c r="AH45" i="157" s="1"/>
  <c r="AH46" i="157" s="1"/>
  <c r="AH47" i="157" s="1"/>
  <c r="AH48" i="157" s="1"/>
  <c r="AH49" i="157" s="1"/>
  <c r="AH50" i="157" s="1"/>
  <c r="AH51" i="157" s="1"/>
  <c r="AH52" i="157" s="1"/>
  <c r="AH53" i="157" s="1"/>
  <c r="AF41" i="157"/>
  <c r="AH40" i="157"/>
  <c r="AG40" i="157"/>
  <c r="AG41" i="157" s="1"/>
  <c r="AG42" i="157" s="1"/>
  <c r="AG43" i="157" s="1"/>
  <c r="AG44" i="157" s="1"/>
  <c r="AG45" i="157" s="1"/>
  <c r="AG46" i="157" s="1"/>
  <c r="AG47" i="157" s="1"/>
  <c r="AG48" i="157" s="1"/>
  <c r="AF40" i="157"/>
  <c r="G16" i="157"/>
  <c r="R11" i="157"/>
  <c r="R10" i="157"/>
  <c r="R6" i="157"/>
  <c r="B4" i="157"/>
  <c r="A1" i="157"/>
  <c r="B5" i="157" s="1"/>
  <c r="AB11" i="155"/>
  <c r="AB11" i="151"/>
  <c r="AJ11" i="156"/>
  <c r="AJ10" i="154"/>
  <c r="Z10" i="154"/>
  <c r="Z11" i="155"/>
  <c r="Z11" i="151"/>
  <c r="Z11" i="156"/>
  <c r="R8" i="154"/>
  <c r="R10" i="154"/>
  <c r="R6" i="154"/>
  <c r="R10" i="153"/>
  <c r="R11" i="153"/>
  <c r="Z11" i="153" s="1"/>
  <c r="R6" i="153"/>
  <c r="R8" i="155"/>
  <c r="AB8" i="155" s="1"/>
  <c r="R9" i="155"/>
  <c r="R11" i="155"/>
  <c r="R6" i="155"/>
  <c r="AJ6" i="155" s="1"/>
  <c r="R8" i="151"/>
  <c r="R9" i="151"/>
  <c r="R11" i="151"/>
  <c r="R6" i="151"/>
  <c r="R11" i="156"/>
  <c r="R9" i="156"/>
  <c r="AB9" i="156" s="1"/>
  <c r="R8" i="156"/>
  <c r="AB8" i="156" s="1"/>
  <c r="R6" i="156"/>
  <c r="AG50" i="156"/>
  <c r="AG51" i="156" s="1"/>
  <c r="AG52" i="156" s="1"/>
  <c r="AG53" i="156" s="1"/>
  <c r="AG54" i="156" s="1"/>
  <c r="AG55" i="156" s="1"/>
  <c r="AG56" i="156" s="1"/>
  <c r="AG57" i="156" s="1"/>
  <c r="AG58" i="156" s="1"/>
  <c r="AG59" i="156" s="1"/>
  <c r="AG41" i="156"/>
  <c r="AG42" i="156" s="1"/>
  <c r="AG43" i="156" s="1"/>
  <c r="AG44" i="156" s="1"/>
  <c r="AG45" i="156" s="1"/>
  <c r="AG46" i="156" s="1"/>
  <c r="AG47" i="156" s="1"/>
  <c r="AG48" i="156" s="1"/>
  <c r="AF41" i="156"/>
  <c r="AF42" i="156" s="1"/>
  <c r="AF43" i="156" s="1"/>
  <c r="AF44" i="156" s="1"/>
  <c r="AF45" i="156" s="1"/>
  <c r="AF46" i="156" s="1"/>
  <c r="AF47" i="156" s="1"/>
  <c r="AF48" i="156" s="1"/>
  <c r="AF49" i="156" s="1"/>
  <c r="AF50" i="156" s="1"/>
  <c r="AF51" i="156" s="1"/>
  <c r="AF52" i="156" s="1"/>
  <c r="AF53" i="156" s="1"/>
  <c r="AF54" i="156" s="1"/>
  <c r="AF55" i="156" s="1"/>
  <c r="AF56" i="156" s="1"/>
  <c r="AF57" i="156" s="1"/>
  <c r="AF58" i="156" s="1"/>
  <c r="AF59" i="156" s="1"/>
  <c r="AH40" i="156"/>
  <c r="AH41" i="156" s="1"/>
  <c r="AH42" i="156" s="1"/>
  <c r="AH43" i="156" s="1"/>
  <c r="AH44" i="156" s="1"/>
  <c r="AH45" i="156" s="1"/>
  <c r="AH46" i="156" s="1"/>
  <c r="AH47" i="156" s="1"/>
  <c r="AH48" i="156" s="1"/>
  <c r="AH49" i="156" s="1"/>
  <c r="AH50" i="156" s="1"/>
  <c r="AH51" i="156" s="1"/>
  <c r="AH52" i="156" s="1"/>
  <c r="AH53" i="156" s="1"/>
  <c r="AH54" i="156" s="1"/>
  <c r="AH55" i="156" s="1"/>
  <c r="AH56" i="156" s="1"/>
  <c r="AH57" i="156" s="1"/>
  <c r="AH58" i="156" s="1"/>
  <c r="AH59" i="156" s="1"/>
  <c r="AG40" i="156"/>
  <c r="AF40" i="156"/>
  <c r="G16" i="156"/>
  <c r="AJ9" i="156"/>
  <c r="Z9" i="156"/>
  <c r="AB6" i="156"/>
  <c r="Z6" i="156"/>
  <c r="B4" i="156"/>
  <c r="A1" i="156"/>
  <c r="B5" i="156" s="1"/>
  <c r="AG51" i="155"/>
  <c r="AG52" i="155" s="1"/>
  <c r="AG53" i="155" s="1"/>
  <c r="AG54" i="155" s="1"/>
  <c r="AG55" i="155" s="1"/>
  <c r="AG56" i="155" s="1"/>
  <c r="AG57" i="155" s="1"/>
  <c r="AG58" i="155" s="1"/>
  <c r="AG59" i="155" s="1"/>
  <c r="AG50" i="155"/>
  <c r="AF41" i="155"/>
  <c r="AF42" i="155" s="1"/>
  <c r="AF43" i="155" s="1"/>
  <c r="AF44" i="155" s="1"/>
  <c r="AF45" i="155" s="1"/>
  <c r="AF46" i="155" s="1"/>
  <c r="AF47" i="155" s="1"/>
  <c r="AF48" i="155" s="1"/>
  <c r="AF49" i="155" s="1"/>
  <c r="AF50" i="155" s="1"/>
  <c r="AF51" i="155" s="1"/>
  <c r="AF52" i="155" s="1"/>
  <c r="AF53" i="155" s="1"/>
  <c r="AF54" i="155" s="1"/>
  <c r="AF55" i="155" s="1"/>
  <c r="AF56" i="155" s="1"/>
  <c r="AF57" i="155" s="1"/>
  <c r="AF58" i="155" s="1"/>
  <c r="AF59" i="155" s="1"/>
  <c r="AH40" i="155"/>
  <c r="AH41" i="155" s="1"/>
  <c r="AH42" i="155" s="1"/>
  <c r="AH43" i="155" s="1"/>
  <c r="AH44" i="155" s="1"/>
  <c r="AH45" i="155" s="1"/>
  <c r="AH46" i="155" s="1"/>
  <c r="AH47" i="155" s="1"/>
  <c r="AH48" i="155" s="1"/>
  <c r="AH49" i="155" s="1"/>
  <c r="AH50" i="155" s="1"/>
  <c r="AH51" i="155" s="1"/>
  <c r="AH52" i="155" s="1"/>
  <c r="AH53" i="155" s="1"/>
  <c r="AH54" i="155" s="1"/>
  <c r="AH55" i="155" s="1"/>
  <c r="AH56" i="155" s="1"/>
  <c r="AH57" i="155" s="1"/>
  <c r="AH58" i="155" s="1"/>
  <c r="AH59" i="155" s="1"/>
  <c r="AG40" i="155"/>
  <c r="AG41" i="155" s="1"/>
  <c r="AG42" i="155" s="1"/>
  <c r="AG43" i="155" s="1"/>
  <c r="AG44" i="155" s="1"/>
  <c r="AG45" i="155" s="1"/>
  <c r="AG46" i="155" s="1"/>
  <c r="AG47" i="155" s="1"/>
  <c r="AG48" i="155" s="1"/>
  <c r="AF40" i="155"/>
  <c r="G16" i="155"/>
  <c r="AJ9" i="155"/>
  <c r="AB9" i="155"/>
  <c r="Z9" i="155"/>
  <c r="Z8" i="155"/>
  <c r="AB6" i="155"/>
  <c r="Z6" i="155"/>
  <c r="B4" i="155"/>
  <c r="A1" i="155"/>
  <c r="B5" i="155" s="1"/>
  <c r="Z6" i="153"/>
  <c r="AJ6" i="161" l="1"/>
  <c r="AJ8" i="161"/>
  <c r="Z6" i="161"/>
  <c r="Z8" i="161"/>
  <c r="AB10" i="159"/>
  <c r="AB6" i="159"/>
  <c r="AJ6" i="159"/>
  <c r="AJ11" i="159"/>
  <c r="AJ10" i="159"/>
  <c r="Z10" i="159"/>
  <c r="Z11" i="159"/>
  <c r="Z6" i="159"/>
  <c r="AG54" i="157"/>
  <c r="AG55" i="157" s="1"/>
  <c r="AG56" i="157" s="1"/>
  <c r="AG57" i="157" s="1"/>
  <c r="AG58" i="157" s="1"/>
  <c r="AG59" i="157" s="1"/>
  <c r="AB6" i="157" s="1"/>
  <c r="AB10" i="157"/>
  <c r="AJ11" i="157"/>
  <c r="AH54" i="157"/>
  <c r="AH55" i="157" s="1"/>
  <c r="AH56" i="157" s="1"/>
  <c r="AH57" i="157" s="1"/>
  <c r="AH58" i="157" s="1"/>
  <c r="AH59" i="157" s="1"/>
  <c r="AJ6" i="157" s="1"/>
  <c r="AJ10" i="157"/>
  <c r="AF54" i="157"/>
  <c r="AF55" i="157" s="1"/>
  <c r="AF56" i="157" s="1"/>
  <c r="AF57" i="157" s="1"/>
  <c r="AF58" i="157" s="1"/>
  <c r="AF59" i="157" s="1"/>
  <c r="Z6" i="157" s="1"/>
  <c r="Z11" i="157"/>
  <c r="Z10" i="157"/>
  <c r="AJ8" i="155"/>
  <c r="Z8" i="156"/>
  <c r="AJ8" i="156"/>
  <c r="AG50" i="154" l="1"/>
  <c r="AG51" i="154" s="1"/>
  <c r="AG52" i="154" s="1"/>
  <c r="AG53" i="154" s="1"/>
  <c r="AH41" i="154"/>
  <c r="AH42" i="154" s="1"/>
  <c r="AH43" i="154" s="1"/>
  <c r="AH44" i="154" s="1"/>
  <c r="AH45" i="154" s="1"/>
  <c r="AH46" i="154" s="1"/>
  <c r="AH47" i="154" s="1"/>
  <c r="AH48" i="154" s="1"/>
  <c r="AH49" i="154" s="1"/>
  <c r="AH50" i="154" s="1"/>
  <c r="AH51" i="154" s="1"/>
  <c r="AH52" i="154" s="1"/>
  <c r="AH53" i="154" s="1"/>
  <c r="AG41" i="154"/>
  <c r="AG42" i="154" s="1"/>
  <c r="AG43" i="154" s="1"/>
  <c r="AG44" i="154" s="1"/>
  <c r="AG45" i="154" s="1"/>
  <c r="AG46" i="154" s="1"/>
  <c r="AG47" i="154" s="1"/>
  <c r="AG48" i="154" s="1"/>
  <c r="AF41" i="154"/>
  <c r="AF42" i="154" s="1"/>
  <c r="AF43" i="154" s="1"/>
  <c r="AF44" i="154" s="1"/>
  <c r="AF45" i="154" s="1"/>
  <c r="AF46" i="154" s="1"/>
  <c r="AF47" i="154" s="1"/>
  <c r="AF48" i="154" s="1"/>
  <c r="AF49" i="154" s="1"/>
  <c r="AF50" i="154" s="1"/>
  <c r="AF51" i="154" s="1"/>
  <c r="AF52" i="154" s="1"/>
  <c r="AF53" i="154" s="1"/>
  <c r="AF54" i="154" s="1"/>
  <c r="AF55" i="154" s="1"/>
  <c r="AF56" i="154" s="1"/>
  <c r="AF57" i="154" s="1"/>
  <c r="AF58" i="154" s="1"/>
  <c r="AF59" i="154" s="1"/>
  <c r="AH40" i="154"/>
  <c r="AG40" i="154"/>
  <c r="AF40" i="154"/>
  <c r="G16" i="154"/>
  <c r="B4" i="154"/>
  <c r="A1" i="154"/>
  <c r="B5" i="154" s="1"/>
  <c r="AG50" i="153"/>
  <c r="AG51" i="153" s="1"/>
  <c r="AG52" i="153" s="1"/>
  <c r="AG53" i="153" s="1"/>
  <c r="AG54" i="153" s="1"/>
  <c r="AG55" i="153" s="1"/>
  <c r="AG56" i="153" s="1"/>
  <c r="AG57" i="153" s="1"/>
  <c r="AG58" i="153" s="1"/>
  <c r="AG59" i="153" s="1"/>
  <c r="AH40" i="153"/>
  <c r="AH41" i="153" s="1"/>
  <c r="AH42" i="153" s="1"/>
  <c r="AH43" i="153" s="1"/>
  <c r="AH44" i="153" s="1"/>
  <c r="AH45" i="153" s="1"/>
  <c r="AH46" i="153" s="1"/>
  <c r="AH47" i="153" s="1"/>
  <c r="AH48" i="153" s="1"/>
  <c r="AH49" i="153" s="1"/>
  <c r="AH50" i="153" s="1"/>
  <c r="AH51" i="153" s="1"/>
  <c r="AH52" i="153" s="1"/>
  <c r="AH53" i="153" s="1"/>
  <c r="AH54" i="153" s="1"/>
  <c r="AH55" i="153" s="1"/>
  <c r="AH56" i="153" s="1"/>
  <c r="AH57" i="153" s="1"/>
  <c r="AH58" i="153" s="1"/>
  <c r="AH59" i="153" s="1"/>
  <c r="AG40" i="153"/>
  <c r="AG41" i="153" s="1"/>
  <c r="AG42" i="153" s="1"/>
  <c r="AG43" i="153" s="1"/>
  <c r="AG44" i="153" s="1"/>
  <c r="AG45" i="153" s="1"/>
  <c r="AG46" i="153" s="1"/>
  <c r="AG47" i="153" s="1"/>
  <c r="AG48" i="153" s="1"/>
  <c r="AF40" i="153"/>
  <c r="AF41" i="153" s="1"/>
  <c r="AF42" i="153" s="1"/>
  <c r="AF43" i="153" s="1"/>
  <c r="AF44" i="153" s="1"/>
  <c r="AF45" i="153" s="1"/>
  <c r="AF46" i="153" s="1"/>
  <c r="AF47" i="153" s="1"/>
  <c r="AF48" i="153" s="1"/>
  <c r="AF49" i="153" s="1"/>
  <c r="AF50" i="153" s="1"/>
  <c r="AF51" i="153" s="1"/>
  <c r="AF52" i="153" s="1"/>
  <c r="AF53" i="153" s="1"/>
  <c r="AF54" i="153" s="1"/>
  <c r="AF55" i="153" s="1"/>
  <c r="AF56" i="153" s="1"/>
  <c r="AF57" i="153" s="1"/>
  <c r="AF58" i="153" s="1"/>
  <c r="AF59" i="153" s="1"/>
  <c r="G16" i="153"/>
  <c r="AB10" i="153"/>
  <c r="AB6" i="153"/>
  <c r="B4" i="153"/>
  <c r="A1" i="153"/>
  <c r="B5" i="153" s="1"/>
  <c r="AB6" i="151"/>
  <c r="Z8" i="151"/>
  <c r="Z9" i="151"/>
  <c r="AB9" i="151"/>
  <c r="AG54" i="154" l="1"/>
  <c r="AG55" i="154" s="1"/>
  <c r="AG56" i="154" s="1"/>
  <c r="AG57" i="154" s="1"/>
  <c r="AG58" i="154" s="1"/>
  <c r="AG59" i="154" s="1"/>
  <c r="AB6" i="154" s="1"/>
  <c r="AH54" i="154"/>
  <c r="AH55" i="154" s="1"/>
  <c r="AH56" i="154" s="1"/>
  <c r="AH57" i="154" s="1"/>
  <c r="AH58" i="154" s="1"/>
  <c r="AH59" i="154" s="1"/>
  <c r="AJ6" i="154" s="1"/>
  <c r="AJ8" i="154"/>
  <c r="Z8" i="154"/>
  <c r="Z10" i="153"/>
  <c r="AG50" i="151"/>
  <c r="AG51" i="151" s="1"/>
  <c r="AG52" i="151" s="1"/>
  <c r="AG53" i="151" s="1"/>
  <c r="AG54" i="151" s="1"/>
  <c r="AG55" i="151" s="1"/>
  <c r="AG56" i="151" s="1"/>
  <c r="AG57" i="151" s="1"/>
  <c r="AH41" i="151"/>
  <c r="AH42" i="151" s="1"/>
  <c r="AH43" i="151" s="1"/>
  <c r="AH44" i="151" s="1"/>
  <c r="AH45" i="151" s="1"/>
  <c r="AH46" i="151" s="1"/>
  <c r="AH47" i="151" s="1"/>
  <c r="AH48" i="151" s="1"/>
  <c r="AH49" i="151" s="1"/>
  <c r="AH40" i="151"/>
  <c r="AG40" i="151"/>
  <c r="AG41" i="151" s="1"/>
  <c r="AG42" i="151" s="1"/>
  <c r="AG43" i="151" s="1"/>
  <c r="AG44" i="151" s="1"/>
  <c r="AG45" i="151" s="1"/>
  <c r="AG46" i="151" s="1"/>
  <c r="AG47" i="151" s="1"/>
  <c r="AG48" i="151" s="1"/>
  <c r="AF40" i="151"/>
  <c r="AF41" i="151" s="1"/>
  <c r="AF42" i="151" s="1"/>
  <c r="AF43" i="151" s="1"/>
  <c r="AF44" i="151" s="1"/>
  <c r="AF45" i="151" s="1"/>
  <c r="AF46" i="151" s="1"/>
  <c r="AF47" i="151" s="1"/>
  <c r="AF48" i="151" s="1"/>
  <c r="AF49" i="151" s="1"/>
  <c r="G16" i="151"/>
  <c r="B4" i="151"/>
  <c r="A1" i="151"/>
  <c r="B5" i="151" s="1"/>
  <c r="AB8" i="154" l="1"/>
  <c r="AH50" i="151"/>
  <c r="AH51" i="151" s="1"/>
  <c r="AH52" i="151" s="1"/>
  <c r="AH53" i="151" s="1"/>
  <c r="AH54" i="151" s="1"/>
  <c r="AH55" i="151" s="1"/>
  <c r="AH56" i="151" s="1"/>
  <c r="AG58" i="151"/>
  <c r="AG59" i="151" s="1"/>
  <c r="AF50" i="151"/>
  <c r="AF51" i="151" s="1"/>
  <c r="AF52" i="151" s="1"/>
  <c r="AF53" i="151" s="1"/>
  <c r="AF54" i="151" s="1"/>
  <c r="AF55" i="151" s="1"/>
  <c r="AF56" i="151" s="1"/>
  <c r="AF57" i="151" s="1"/>
  <c r="AB8" i="151"/>
  <c r="AH57" i="151" l="1"/>
  <c r="AF58" i="151"/>
  <c r="AF59" i="151" s="1"/>
  <c r="AH58" i="151" l="1"/>
  <c r="AH59" i="151" s="1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E3E96F-A920-40C5-ADC9-9249C0D716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819B4F8-4CB6-4250-88AC-688AC8D9A20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575B608-A209-4884-AB7B-F69C2FE563B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6DEC192-B17A-43C6-A6A2-91A64168E7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0F7C2C-C475-450E-8646-491484DA1C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4BAE026-2ED8-49EB-B4A4-192FEBCE297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7067223-A8AA-4098-A8D1-8E35EB5AF1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0CE0C50-0A19-44BB-B15F-DC649A2C17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250B18E-5AF2-4005-AAAD-585F0387AB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5AC0C7E-EFB1-48D7-B75C-3437C2DF3F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A6A6177-11FE-4EB8-A028-378EAF02EF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ED09F08B-FF5D-4411-88B7-FB357164F22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7F27E7B-AEDF-437D-A988-109E3B25309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AEDC51-3997-4E87-AC09-22AB09E3E5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083669-293D-4726-AC3B-CC4712C93DC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1EE0A1E-A0B1-4C80-AB8E-BA91229867B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5F77FC15-2B4B-4C3E-AA5B-DDEDB648E6F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B3B3F08C-4179-4C76-96D2-94D487F760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EF87DAD-AFCC-4FB3-8261-EF5E4A69953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86DDFDA-8D2D-4F90-B5EC-C717E171A7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5429F16-38BC-4184-9080-F87556A959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EA01B00-1639-4784-88B5-C26817B659B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9FA9A7C1-A9F0-47CA-9624-7E4735DBB2F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AD34191-F506-4735-BE67-674DFC70FC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6A2C988-0DD0-4BC1-8B8B-0324BFBEF03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1A05875-DA9E-435E-9A39-4C9253EE3CA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36F742C-F4D6-4546-878B-3E95804B06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1D44845F-9640-43FA-A74D-6753D278FB6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B5B197A-212D-4B99-8E0A-72385603FD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A145429-5B51-4A29-B115-AE9D9D8129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68377A59-EA01-4A8F-8AA8-0950B2ADABD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A92AED0-1262-4DB8-9E1D-2E6EDC8C7A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B0B9873-F61E-4215-B697-D06E1F16B70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25683F3-18B9-4184-B7EC-E469B5E26CF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9D9D74C-C279-461F-8CE7-F88B20902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0413FE7-E8D7-4B44-9096-CD87283324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E361FFB-C37E-4E71-BB7B-2E1A9D45840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34B2D9A-66B5-4AD5-879A-8BCCF219892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3285736-1DB2-4D54-813B-F31959FBAD9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7F421F0-2FC1-463F-86EF-570528C6FBF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78D8E0D-81DA-4713-A16B-BA8FC36A33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0C69930F-780B-47AB-8B20-506A4DB2716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782A2E3-1D61-4B34-8D58-F749F7261C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A266893-78CF-493C-9796-18BDDF42B2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CC0FC01-DC55-4A5F-A644-F3A5CA140DB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96CFF335-F80A-4EF5-A14D-8C2388CE13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080603D-E38C-40F5-87CA-1F5EB14975F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88393D7-CE9E-4F70-A67E-A3F5A0B23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D0E73CD-80A1-416F-994A-6BD0EBD20A4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31513CD-063B-40F5-A57C-4FE226631CE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E375D67-7489-4588-878D-1394D4C4AC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0695BFD-96ED-42E4-8A3B-3660A1FA70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AF4F58F4-937F-4D65-B0D1-82CCDFBAFD9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5BE264C3-BA7D-491E-9534-EFF5BE1B4CB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6780B66-BF59-4BA7-BE31-4836151AE9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9C4FD929-FE4C-4CDE-B147-B7F4A192DE1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D6EFB64-9077-4C3E-BE63-415036BDC3C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B92A3385-34F5-4C40-A5BF-6A7A053AE2A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4F6869D5-DCF4-41D6-93E0-A39571D72FD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6878D9E-7C8F-486A-8805-A8E1C619F1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BB92930-788D-4543-A414-56A89D90655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BFED89D-AAC2-4A8E-AA6F-1E3B2FA313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DEA71C42-D76E-4BEB-AB85-F44DF8BCB94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C8CEBDA-8CE5-4E08-B3AF-9B87E67155C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971D4E9B-3EC8-40D3-AB36-1CA7437CDF7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791F26C-78E9-47D1-B935-9EE5EDB6739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D5BC2F8-A9F6-4B72-B9FB-08144E6671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4A31F5E-482D-419D-B113-B794942C3F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D682689-24C9-4D93-8DF8-43DC11CD543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B16BB0C-3EB4-49BE-B3CA-55A278DFDC4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A025717-DC18-456E-AB86-76A6039EF38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D3168D-F187-4ED1-804A-047E909CB2D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4A23AE7-3B90-4F2D-BD7F-002DA411913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954090BD-A6DC-47DB-AFD2-1C1BA09BEB2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3BA33A73-5F30-4A22-966D-53060467B6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7A7C3EDE-2681-43B3-A892-4DBD8801BEA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9E0B2AF-5F59-46D5-ABAF-B51539D75AE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3F227FB-8957-4345-BCB4-C93B6200994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D5A4028-FBB9-4C95-8310-D3B3F06C577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357682E-B4C9-48D4-944E-D3575BC5B5C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10B08083-40BD-43BF-888A-BE241038D2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AB73A173-C95D-4D97-B5F6-217B9F7516A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0BDFF28-50C9-4054-9332-949BC2A930C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7D5763B-BA97-434D-9791-05784912AE4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75DDB016-325D-4992-91CC-39453F8AA5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BF64F702-444C-45CE-986C-B52BD02A975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7C2BE82-4BD2-452A-AB9C-647575D6D5B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E325BB6-2A24-41BB-AA3D-4E16AD7CDB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F0A18E06-4ADF-4B64-BC35-5052F40AB71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1FCF4B7-05DE-467C-9ADE-E21110CE383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D07437BA-EF72-4F9F-BFC4-6C1A083618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4422F09-C7AD-4207-8A75-4331AAC3DC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88C001E8-A8E6-47F5-BE20-3BB54C3FD95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3D2BB29-9504-496A-A8C5-BBBE4767252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6CD07B6-C414-4013-8AA5-4657784D65A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849396A-5972-462D-A3D1-1B611C9F6CD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C88B874-9722-4188-94C9-139640DFDE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9FD727B-8452-43F6-A285-29626533AC5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42CEE98-5FBB-4FFB-A4B3-B73DDC8F71F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9FF7100-07EA-4370-9BB3-F239EF85FF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9F0DC66F-CE85-47ED-992C-BD291305AD6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A6E7B36F-FFAA-4393-BF53-40DA97B3DDE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849A1CC-7056-4EFE-B694-EC417A60BD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BB36046F-DE9B-414C-A49B-FAAAD08674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08475EC-4895-44B8-888D-3E92097651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35BFA64-1124-4A1B-9F46-0F73A4D661B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7AB8A8A-845E-4B43-B3B9-E67A9A37FF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7D74167-BB84-4446-A20B-63ED9BBAA87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754F0C9D-9825-4902-A23B-28968B5C0CB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376CBA2-4C84-4442-A312-C2603D3121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C08183F8-81C5-4D6E-8E58-940631BE9DF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F5134ED2-363C-4B18-9767-9A7B06F6C1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46FC6ED-FE1A-4E8C-B25A-9719C87452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506C532-A641-434E-B796-66C94BD3873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4B236F34-4313-4BF3-AE25-A48F10F5DE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632A42E-0AAC-46BB-8945-B8479032AC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B334CAC-33EC-4702-AE7E-1C608E5912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4D7EB403-DE15-4875-B981-8C8FCA64C4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557F9D63-39F3-4DC0-BCB8-644AB7F891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9D12AA-8F3A-45C5-B6B3-E04C4BC8AA8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3C0A470-4493-41DE-B89C-14F7138BF84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C65A5E4-DFF7-4EAC-9AF1-1AEE7B74C5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B27794C-1019-44B6-9A9D-1FB824DF0A3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ADD2DC36-10A9-4009-B4FF-88BC6AF0B0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3814349E-EBFB-400F-AF1E-9570A2E8E5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63637790-1724-44FE-8541-4A8F66224B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5A30BBC0-7463-4E28-AB76-C1AF53482F8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734BB5EC-5C8B-4B28-91BF-DE65150CC7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1CB2F42-CFFE-4E11-B3DF-2B6D2A13C9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7166FEBA-FF66-4243-9F6C-DEDD5421774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7FCD492-5C0A-4945-B8F7-4C496020A1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8D1CE10-9FC8-41BD-B949-3313ABB2A17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421C68F-F035-41FA-8FE3-B1B1C03939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B09E7D7C-C6FC-49A8-B401-ACE589D3ECE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E3241C6-9BC8-452C-B9B1-C49BDECAE9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E1C1974-D90B-4951-AE8C-261716E0BCF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1DD0D2C-0716-4FEB-B791-4C06149657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F288C20-CDAE-419C-9AE8-C2835D6216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4EAC267D-C14E-4FE1-9766-6543A852348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DC382524-9091-4150-9676-907430AE865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E8202C3-4C15-4C41-88F3-CF0A1475B40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5183C87-7CED-4EF5-9009-8D101C3B04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C95F38CC-BB07-48E4-B943-CDE52433265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68BB396-03F1-457E-AB50-8CA5A07926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664DC76-EE33-4AF3-8083-29DB475E84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BFA1426-292F-4C72-8658-C0357AE3A58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F7191EDD-551D-492E-8D6B-3BC00A2EEE2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45C002AC-56D9-4D9B-8FED-4A5641B34B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62175F6-B623-49FE-97EF-F20681B02C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6566FAD9-C493-4830-9109-63CB7EA7F38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A86285FA-5148-443F-A10F-D778341344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E04D5C6-C869-4081-B72C-D309DE60EA0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F05FBD8-E49E-415C-8F97-CBAA38144D7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C68C2E4C-B2C7-4481-BCBF-60991CB78CE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82E8976A-4976-4660-BA5F-265236EAB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F1C4A4C-36E9-49FB-AE74-C16ACFA620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634F702-0693-409F-B94F-B6A8B6379D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8ABFB4E-9DA8-4FEE-915C-F1F0BB69341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3EEBCCC-3CF5-4AA1-94B8-E63DB43D09D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1AA891E-05A3-4394-BDE0-25A18CC8B1B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24E715C-132D-4F22-9759-FB91E3CF4D7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C23C488-835D-41F0-9CD6-E8015442F3A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60ABBE1-BCC2-4C9B-A224-4C2E616D1F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24EE539-0B0B-4742-952E-9963050530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85E90A7-2804-40B5-87AC-6B524F0BA39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155DBBCC-0BFF-4582-8366-99C7BA0B33C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9CB6246-C158-4954-8BB9-7998471511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1C49D20-9F92-4B68-B820-C2A7B21AF25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3FB1EC0D-1472-4D57-B82A-38CDE997D0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8D7ABAB8-AAE4-4986-96DC-15235D054C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149EF062-7DBF-4382-86FD-A818E4DE251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C48CEC1-941C-430B-A39A-6557F3E272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6A55627-4F5D-49D0-91A3-8744D4FA528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8E419FB5-13BC-42C9-BB82-37BC35F2A6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41AE2F7-ADB3-4ED4-90D6-3A4CF9755C6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9D941AF1-A467-44E5-A45F-1A69F938EE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70551D4D-AE9B-4077-A05E-AB7A131D43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FA15859C-4114-4961-BFC0-CEE5B9931ACA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49CB5CD-F0D4-4F7D-A864-6315EFC7831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381377B6-0A79-40B9-9DCB-0242AE686F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E14F210E-8BDA-4967-BB76-669281012AD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A4AA1BA5-85D6-4142-B63C-32DBDBC0DBF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1A82BA2-A5C7-40C7-B2A2-A3DB5F6486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FBCC840-A2F3-432E-9FA0-60F128D0BDA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6E88F8F-C25F-43D6-864C-E6A2C375BE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E5A2F58-D8A4-40BC-AF76-913B03696C8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20B55305-C0BF-4CF6-8E5F-5330B4E95D0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87D4927A-43DF-4CC3-9C5B-EC897D10241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42A6DCE3-E81F-49A2-8722-80114BB2109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2732B1A4-E97C-416D-9BB1-8E6A5E097ED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238B557A-A83A-49A7-B29B-B777629401C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C2A14E34-C693-4096-AB5A-0DE2E77C870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7969ED5-B272-46DC-A374-D221E3D159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CEF0314-D4A2-4A2C-B546-43CC0E02D8D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4AAF346-9139-4F8E-8807-916ADA50E73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E457576-B621-4D3D-8D05-5782079CE4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2E2172B5-6184-4CAA-AC83-4CF3EAB92AC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58C8299D-2AF4-4DBA-A149-0B46F3B86FE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B04B57A-5FF0-4AD8-885C-855C9A4E46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CBFB50A5-3014-4CFA-BEC2-EFA206F0297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B0B7DB5-00CF-41DE-9510-CC8B601D70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AA99684A-09E2-44DF-94BF-B6FD9FDBD32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2" authorId="2" shapeId="0" xr:uid="{F8DB7ECD-6424-4F73-A371-3944F074958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3B1F5799-97B5-4166-A884-AF94E2B86DF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A423CB2-B0F2-4331-88B8-56C20E9EA76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986151E-FB34-46B7-BF60-C2722E41655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884340C7-F3F5-4BF2-A18A-7FDD5F27111C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tc={8991A492-03C0-4C9A-B1C5-128A6BD97A1A}</author>
    <author>Evelina Vaitkunaitè</author>
  </authors>
  <commentList>
    <comment ref="A1" authorId="0" shapeId="0" xr:uid="{22BD9912-6491-49B0-AED2-97852575D83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326B69E-0E76-4A42-A80F-D9D88DFC19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FD1E5A5-EC22-4FB1-99BD-61B6FDDD441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C4E2D09-EEE2-448A-A9C9-EE9DEA19369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312EAC8-DE61-482A-8311-23BE1640344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C198A76D-C1FB-4437-A1CB-E47F639E4D8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D5A3A4D5-5733-4AFB-B570-FB31B5F6E7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27A7B76-D29C-4A22-8446-3B39ECAFE29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AA2C70D-BF0E-4B63-B05D-799E8B26288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BC63DC8F-68E0-44F7-9341-473BD26077D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E755857E-0C20-4DCA-903C-E02E0059B75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X11" authorId="3" shapeId="0" xr:uid="{8991A492-03C0-4C9A-B1C5-128A6BD97A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taken from WTG 1, zone 1 because it has a similar depth  = 39-55m. THere is also measurements from locations in zone 2, but depth here is higher than 60 m</t>
      </text>
    </comment>
    <comment ref="R12" authorId="2" shapeId="0" xr:uid="{80411A64-118F-44F6-974A-1CFED0D53B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FA8B99A-120D-4385-A947-E297807EF3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7A1BBFF-F06F-40CE-BE37-BDD16A0340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8E0D38C-D326-47A4-BD52-F256E54DF4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4" shapeId="0" xr:uid="{8488A304-9B97-496C-976B-1124CCEBF33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5BEE0D0-732D-4AEA-89A4-DA4E701BBA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188C066-D470-4B43-9143-800DE9C7ADF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E7E3F02-8015-4913-A194-3B3F3C200F5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EA70CB7-931E-47E2-97E8-C84786F7A2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C31F3B50-33AD-43FE-9C9C-0DC0EEAA147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FAE9D9E6-951B-4D79-ADEC-EBBA7EA9CA1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81FA1B4F-32B0-46D8-99E6-EAF83683FAF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C2AA8A18-F5B0-45AB-8054-FF2B0C88F3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A8A5590C-1483-4C19-AA63-9DE5706496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211D1784-D9A3-4D04-BEF4-E9DA92A3DEC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F4ACEB75-02FD-41C3-9E80-5180C7E57AB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086324D-646A-4117-B4F5-AF261CEEE26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8141B54-5D1F-446E-A084-768239CE4A9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7C7B415-CF44-4C8A-ABF4-062CB0B9D3A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731C215B-C21D-437B-82CD-C3E7148B32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85F541FB-5555-48CF-A7F5-9F6AF33BF03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49C40B9-FCDB-43F4-BA26-887D3935C8B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8F80C83-9540-4B7C-B3E9-A27D03DFC5A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C1A9745-6849-4DDA-8F54-141262F118F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F222EDE-30E9-4122-A101-6A7DE6A47A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32ABA6B3-4EFB-4B92-9318-43A32CD853F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F608E975-3C27-4D73-B036-7F1BFA334FA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FAB347A0-A2C3-4783-BE15-FA2EA655131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31BEE541-50B2-47DC-AD56-16EC01C762B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D2A4361-FB0D-41E6-BEE6-717E78CCAE8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6DEBB447-461B-4874-BE5D-512695D6EF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6FAEEFF5-2525-40CE-A690-24514397E63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1D3AC8A-2425-4D66-A394-3BFF5A77F8C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6152B96-AD98-4AC2-830B-1934FD8BF65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AD8069B-7722-4437-9057-5F71DFF30C92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39B69AA-357A-4348-B509-BA659D0ED49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B889C8F-7B56-453E-ADFE-09B5EE728B4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B12215A5-1F33-417C-BD64-E746B861E702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F6296D2-8F37-4A20-8D46-7A7F7B8A6A4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76779076-DBE8-420F-BC96-08A887857F7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4A6D2017-2773-40DC-B767-D7957B66CDD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4D7B273D-58FA-476C-AD27-70100022BDE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0C9F2FE-0950-4949-9C1E-82A9D26FF8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39D4A5A-C9F3-4314-B32C-75352051D49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C3AF1A5-6FFE-42EF-97E7-309614F22C5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33D169D9-C291-4447-917D-CF8FAAE8833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EBADC579-1AEB-4A11-BC06-3B712D9B8C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96FE02D0-1FE4-4DA3-A0D0-644CA666A5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CD094E5-75D8-45CC-9A00-B3FDD26215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A4759719-9F2E-47B1-96BB-E1911D8F165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1BB14B7-C457-4BEC-B20D-4EB8E8DD50A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3CC1A5E-80EA-4086-A8CF-188EE586E77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889F433-7F4E-465A-AA8D-CF71783783D3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DD036449-90FC-4BBD-8EED-43EDAD77547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0876A0B-FA5D-4DCE-AC2E-A9B6DDD1E4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L6" authorId="2" shapeId="0" xr:uid="{4C1BB165-4CF0-42A7-BB4B-622CA854F8F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why you used the previous sand formulation ????</t>
        </r>
      </text>
    </comment>
    <comment ref="R6" authorId="2" shapeId="0" xr:uid="{C7687840-FB24-4D17-9770-A505106762D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26EEB926-8739-4232-BFCD-935724E2760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2B9688B-17D5-4131-B8FC-E2FB666F6262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0745889-DA2D-484B-88E1-427F762DB0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D9" authorId="0" shapeId="0" xr:uid="{46EB34AA-4C7C-48B1-9304-4D8750C31D0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566D72DD-30B0-4069-BD67-3E3DB0EADB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7CED748-555C-4A94-9F80-FE4B1375935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616997C-B8DD-4A24-9A36-38035F4FBB6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0FFAF61-AF41-4194-B2FA-6FDD1E4304D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<sst xmlns="http://schemas.openxmlformats.org/spreadsheetml/2006/main" count="3183" uniqueCount="108">
  <si>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</si>
  <si>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</si>
  <si>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</si>
  <si>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</si>
  <si>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</si>
  <si>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</si>
  <si>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</si>
  <si>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</si>
  <si>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</si>
  <si>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</si>
  <si>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</si>
  <si>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</si>
  <si>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</si>
  <si>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</si>
  <si>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</si>
  <si>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</si>
  <si>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</si>
  <si>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</si>
  <si>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</si>
  <si>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</si>
  <si>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</si>
  <si>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</si>
  <si>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</si>
  <si>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</si>
  <si>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</si>
  <si>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</si>
  <si>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</si>
  <si>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</si>
  <si>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</si>
  <si>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</si>
  <si>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</si>
  <si>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</si>
  <si>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</si>
  <si>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</si>
  <si>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</si>
  <si>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</si>
  <si>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</si>
  <si>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</si>
  <si>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</si>
  <si>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</si>
  <si>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</si>
  <si>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</si>
  <si>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</si>
  <si>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</si>
  <si>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</si>
  <si>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</si>
  <si>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</si>
  <si>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</si>
  <si>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</si>
  <si>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</si>
  <si>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</si>
  <si>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</si>
  <si>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</si>
  <si>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</si>
  <si>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</si>
  <si>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</si>
  <si>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</si>
  <si>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</si>
  <si>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</si>
  <si>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</si>
  <si>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</si>
  <si>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</si>
  <si>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</si>
  <si>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</si>
  <si>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</si>
  <si>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</si>
  <si>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</si>
  <si>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</si>
  <si>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</si>
  <si>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</si>
  <si>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</si>
  <si>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</si>
  <si>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</si>
  <si>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</si>
  <si>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</si>
  <si>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</si>
  <si>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</si>
  <si>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</si>
  <si>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</si>
  <si>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</si>
  <si>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</si>
  <si>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</si>
  <si>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</si>
  <si>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</si>
  <si>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</si>
  <si>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</si>
  <si>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</si>
  <si>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</si>
  <si>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</si>
  <si>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</si>
  <si>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</si>
  <si>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</si>
  <si>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</si>
  <si>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</si>
  <si>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</si>
  <si>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</si>
  <si>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</si>
  <si>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</si>
  <si>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</si>
  <si>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</si>
  <si>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</si>
  <si>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</si>
  <si>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</si>
  <si>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</si>
  <si>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</si>
  <si>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</si>
  <si>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Kirsch sand</t>
  </si>
  <si>
    <t>Kirsch soft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</si>
</sst>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.00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11" fillId="0" borderId="0" xfId="1"/>
    <xf numFmtId="0" fontId="7" fillId="0" borderId="0" xfId="1" applyFont="1"/>
    <xf numFmtId="0" fontId="11" fillId="0" borderId="0" xfId="1" applyAlignment="1">
      <alignment horizontal="center" vertical="center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11" fillId="0" borderId="0" xfId="1" applyAlignment="1">
      <alignment horizontal="left"/>
    </xf>
    <xf numFmtId="0" fontId="11" fillId="0" borderId="0" xfId="1" applyAlignment="1"/>
    <xf numFmtId="0" fontId="3" fillId="0" borderId="0" xfId="1" applyFont="1" applyAlignment="1"/>
    <xf numFmtId="0" fontId="11" fillId="0" borderId="0" xfId="1" applyAlignment="1">
      <alignment horizontal="center"/>
    </xf>
    <xf numFmtId="0" fontId="2" fillId="0" borderId="0" xfId="1" applyFont="1" applyAlignment="1"/>
    <xf numFmtId="0" fontId="3" fillId="0" borderId="0" xfId="1" applyFont="1"/>
    <xf numFmtId="0" fontId="2" fillId="0" borderId="0" xfId="1" applyFont="1" applyFill="1"/>
    <xf numFmtId="0" fontId="2" fillId="0" borderId="0" xfId="1" applyFont="1" applyAlignment="1">
      <alignment horizontal="center" vertical="center"/>
    </xf>
    <xf numFmtId="0" fontId="2" fillId="0" borderId="0" xfId="1" quotePrefix="1" applyFont="1" applyAlignment="1" applyProtection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11" fillId="0" borderId="0" xfId="1" applyAlignment="1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1" fontId="2" fillId="0" borderId="0" xfId="1" applyNumberFormat="1" applyFont="1"/>
    <xf numFmtId="0" fontId="2" fillId="0" borderId="0" xfId="1" quotePrefix="1" applyFont="1" applyAlignment="1">
      <alignment horizontal="right"/>
    </xf>
    <xf numFmtId="164" fontId="2" fillId="0" borderId="0" xfId="1" applyNumberFormat="1" applyFont="1"/>
    <xf numFmtId="0" fontId="11" fillId="0" borderId="0" xfId="1" applyAlignment="1">
      <alignment vertical="center" wrapText="1"/>
    </xf>
    <xf numFmtId="2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11" fillId="0" borderId="0" xfId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0" fillId="0" borderId="0" xfId="1" applyFont="1"/>
    <xf numFmtId="0" fontId="3" fillId="0" borderId="0" xfId="1" applyFont="1" applyAlignment="1">
      <alignment horizontal="center" vertical="center" wrapText="1"/>
    </xf>
    <xf numFmtId="165" fontId="2" fillId="0" borderId="0" xfId="1" applyNumberFormat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7" fontId="2" fillId="0" borderId="0" xfId="1" applyNumberFormat="1" applyFont="1" applyFill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Normal" xfId="0" builtinId="0"/>
    <cellStyle name="Normal 2" xfId="1" xr:uid="{552F32EA-5476-4460-A856-A7400DE53AEF}"/>
    <cellStyle name="Normal 2 2" xfId="2" xr:uid="{8081F8D7-64DD-4731-9D5D-EB57B48E81BB}"/>
  </cellStyles>
  <dxfs count="3648"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F3E66-AD47-4CAB-B481-DBD1E0D6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67E9A5-2A97-4D94-A891-23B57B52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C1F4-F4F9-4375-AD4F-368BEB55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7A532-E695-433F-806D-CFA4411C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3AC2E-5437-4C74-A5DA-A47FDAD7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253C6-A6F9-4163-B1EB-84A22D64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75973D-613D-4EF3-84ED-0EF99E606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60F77-1881-41C4-80E5-D9A1CF15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E7FE8-3845-4B2B-B2D7-293E7DDDF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B2D4-079E-4C3C-923D-0D5F02EC4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CE7E6C-7D2C-44D9-82A6-206EA5B2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8</xdr:col>
      <xdr:colOff>266700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27857A-8860-4293-8518-7C1B007C4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124575"/>
          <a:ext cx="1905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336313</xdr:colOff>
      <xdr:row>60</xdr:row>
      <xdr:rowOff>145790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F78A0-E9E3-4ABD-B4E3-B7B4F050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DC384-7043-43B6-ADB4-967A9B10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28781-F26C-499B-A616-B5E1DA793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6AAA03-3BFA-4A72-836D-67E2DF9E0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3644-4FA3-43F0-8F6E-0A46CDEE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85A0A-3A39-44E3-AD4F-17764B4A1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338218</xdr:colOff>
      <xdr:row>60</xdr:row>
      <xdr:rowOff>147695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D03C4-5D49-4D1C-8E08-B7E7F677E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86668" cy="7167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øren Dam Nielsen" id="{0B95801C-883E-42F1-B0E8-D42327B1A83D}" userId="S::SDNN@COWI.Com::07ff2b87-a297-48b6-83d6-41c330a8b8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1" dT="2021-03-06T07:51:50.90" personId="{0B95801C-883E-42F1-B0E8-D42327B1A83D}" id="{8991A492-03C0-4C9A-B1C5-128A6BD97A1A}">
    <text>This is taken from WTG 1, zone 1 because it has a similar depth  = 39-55m. THere is also measurements from locations in zone 2, but depth here is higher than 60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4A8B-8397-4934-B6E1-EBBEBD3C8892}">
  <sheetPr>
    <tabColor theme="2"/>
  </sheetPr>
  <dimension ref="A1:AO255"/>
  <sheetViews>
    <sheetView zoomScaleNormal="100" workbookViewId="0">
      <selection activeCell="F23" sqref="F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9"/>
      <c r="S3" s="79"/>
      <c r="T3" s="74"/>
      <c r="U3" s="79"/>
      <c r="V3" s="79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9" si="0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30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/>
      <c r="AB7" s="50"/>
      <c r="AC7" s="51">
        <v>7410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36</v>
      </c>
      <c r="R8" s="50">
        <f t="shared" ref="R8:R11" si="1">Q8-5</f>
        <v>31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99.799999999999969</v>
      </c>
      <c r="AA8" s="53"/>
      <c r="AB8" s="50">
        <f t="shared" ref="AB8:AB11" si="2">VLOOKUP(R8,$AE$39:$AG$59,3)</f>
        <v>10080</v>
      </c>
      <c r="AC8" s="51"/>
      <c r="AD8" s="51"/>
      <c r="AE8" s="51"/>
      <c r="AF8" s="51"/>
      <c r="AG8" s="51"/>
      <c r="AH8" s="51"/>
      <c r="AI8" s="51"/>
      <c r="AJ8" s="50">
        <f t="shared" si="0"/>
        <v>42.000000000000007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34</v>
      </c>
      <c r="R9" s="50">
        <f t="shared" si="1"/>
        <v>29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3">VLOOKUP(R9,$AE$39:$AF$59,2)</f>
        <v>92.999999999999972</v>
      </c>
      <c r="AA9" s="53"/>
      <c r="AB9" s="50">
        <f t="shared" si="2"/>
        <v>8640</v>
      </c>
      <c r="AC9" s="51"/>
      <c r="AD9" s="51"/>
      <c r="AE9" s="51"/>
      <c r="AF9" s="51"/>
      <c r="AG9" s="51"/>
      <c r="AH9" s="51"/>
      <c r="AI9" s="51"/>
      <c r="AJ9" s="50">
        <f t="shared" si="0"/>
        <v>36.000000000000007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89.5</v>
      </c>
      <c r="P10" s="51">
        <v>5.3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/>
      <c r="AB10" s="50"/>
      <c r="AC10" s="51">
        <v>85730</v>
      </c>
      <c r="AD10" s="51">
        <v>6777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34</v>
      </c>
      <c r="R11" s="50">
        <f t="shared" si="1"/>
        <v>29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3"/>
        <v>92.999999999999972</v>
      </c>
      <c r="AA11" s="53"/>
      <c r="AB11" s="50">
        <f t="shared" si="2"/>
        <v>8640</v>
      </c>
      <c r="AC11" s="51"/>
      <c r="AD11" s="51"/>
      <c r="AE11" s="51"/>
      <c r="AF11" s="51"/>
      <c r="AG11" s="51"/>
      <c r="AH11" s="51"/>
      <c r="AI11" s="51"/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163.9</v>
      </c>
      <c r="P12" s="51">
        <v>5.3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/>
      <c r="AB12" s="50"/>
      <c r="AC12" s="51">
        <v>187000</v>
      </c>
      <c r="AD12" s="51">
        <v>7844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AJ6:AJ15 N6:N14 AM6:AO14 S10:T13 Q6:R14 Z6:Z15 AB6:AB15 W12:Y13 W11 Y11">
    <cfRule type="expression" dxfId="3647" priority="204">
      <formula>$L6="API sand"</formula>
    </cfRule>
  </conditionalFormatting>
  <conditionalFormatting sqref="R18:S20 R29:S36 S21:S28 AD21:AD28 AB18:AB35 AK6:AL14 N6:N14">
    <cfRule type="expression" dxfId="3646" priority="203">
      <formula>$M6="API sand"</formula>
    </cfRule>
  </conditionalFormatting>
  <conditionalFormatting sqref="R18:T20 R29:T36 S21:T28 AD21:AD28 AB18:AB35 AK6:AL14 N6:N14">
    <cfRule type="expression" dxfId="3645" priority="202">
      <formula>$M6="API clay"</formula>
    </cfRule>
  </conditionalFormatting>
  <conditionalFormatting sqref="U18:W36 AM6:AN14 N6:P14 AC6:AI13 AA6:AA14 U6:V14">
    <cfRule type="expression" dxfId="3644" priority="199">
      <formula>$L6="Stiff clay w/o free water"</formula>
    </cfRule>
    <cfRule type="expression" dxfId="3643" priority="201">
      <formula>$L6="API clay"</formula>
    </cfRule>
  </conditionalFormatting>
  <conditionalFormatting sqref="U18:Y36 AM6:AN14 N6:P14 AC6:AI13 AA6:AA14 U6:V14">
    <cfRule type="expression" dxfId="3642" priority="200">
      <formula>$L6="Kirsch soft clay"</formula>
    </cfRule>
  </conditionalFormatting>
  <conditionalFormatting sqref="U18:Y36 AM6:AN14 N6:P14 AC6:AI13 AA6:AA14 U6:V14">
    <cfRule type="expression" dxfId="3641" priority="198">
      <formula>$L6="Kirsch stiff clay"</formula>
    </cfRule>
  </conditionalFormatting>
  <conditionalFormatting sqref="W10:Y10 AJ6:AJ15 N6:N14 AM6:AO14 S10:T13 Q6:R14 Z6:Z15 AB6:AB15 W12:Y13 W11 Y11">
    <cfRule type="expression" dxfId="3640" priority="197">
      <formula>$L6="Kirsch sand"</formula>
    </cfRule>
  </conditionalFormatting>
  <conditionalFormatting sqref="AC18:AI18 AC19:AD19 AI19 AM6:AN14 N6:N14">
    <cfRule type="expression" dxfId="3639" priority="196">
      <formula>$L6="Modified Weak rock"</formula>
    </cfRule>
  </conditionalFormatting>
  <conditionalFormatting sqref="U18:V36 AM6:AN14 N6:P14 AC6:AI13 AA6:AA14 U6:V14">
    <cfRule type="expression" dxfId="3638" priority="195">
      <formula>$L6="Reese stiff clay"</formula>
    </cfRule>
  </conditionalFormatting>
  <conditionalFormatting sqref="N18:N36 Q18:Q36 AM18:AN36">
    <cfRule type="expression" dxfId="3637" priority="194">
      <formula>$L18="API sand"</formula>
    </cfRule>
  </conditionalFormatting>
  <conditionalFormatting sqref="N18:N36 AB36 AJ18:AL36 Z18:Z36">
    <cfRule type="expression" dxfId="3636" priority="193">
      <formula>$M18="API sand"</formula>
    </cfRule>
  </conditionalFormatting>
  <conditionalFormatting sqref="Z36:AB36 AK18:AL36 N18:N36 Z18:AA35">
    <cfRule type="expression" dxfId="3635" priority="192">
      <formula>$M18="API clay"</formula>
    </cfRule>
  </conditionalFormatting>
  <conditionalFormatting sqref="N18:P18 AM18:AN36 N29:P36 N19:N28 P19:P28">
    <cfRule type="expression" dxfId="3634" priority="189">
      <formula>$L18="Stiff clay w/o free water"</formula>
    </cfRule>
    <cfRule type="expression" dxfId="3633" priority="191">
      <formula>$L18="API clay"</formula>
    </cfRule>
  </conditionalFormatting>
  <conditionalFormatting sqref="N18:P18 AM18:AN36 N29:P36 N19:N28 P19:P28">
    <cfRule type="expression" dxfId="3632" priority="190">
      <formula>$L18="Kirsch soft clay"</formula>
    </cfRule>
  </conditionalFormatting>
  <conditionalFormatting sqref="N18:P18 AM18:AN36 N29:P36 N19:N28 P19:P28">
    <cfRule type="expression" dxfId="3631" priority="188">
      <formula>$L18="Kirsch stiff clay"</formula>
    </cfRule>
  </conditionalFormatting>
  <conditionalFormatting sqref="N18:N36 Q18:Q36 X18:Y36 AM18:AN36">
    <cfRule type="expression" dxfId="3630" priority="187">
      <formula>$L18="Kirsch sand"</formula>
    </cfRule>
  </conditionalFormatting>
  <conditionalFormatting sqref="N18:N36 AM18:AN36 AC20:AD36 AI20:AI36">
    <cfRule type="expression" dxfId="3629" priority="186">
      <formula>$L18="Modified Weak rock"</formula>
    </cfRule>
  </conditionalFormatting>
  <conditionalFormatting sqref="N18:P18 AM18:AN36 N29:P36 N19:N28 P19:P28">
    <cfRule type="expression" dxfId="3628" priority="185">
      <formula>$L18="Reese stiff clay"</formula>
    </cfRule>
  </conditionalFormatting>
  <conditionalFormatting sqref="AM6:AN14 N6:P14 AC6:AI13 AA6:AA14 U6:V14">
    <cfRule type="expression" dxfId="3627" priority="184">
      <formula>$L6="PISA clay"</formula>
    </cfRule>
  </conditionalFormatting>
  <conditionalFormatting sqref="AM6:AN14 N6:N14">
    <cfRule type="expression" dxfId="3626" priority="183">
      <formula>$L6="PISA sand"</formula>
    </cfRule>
  </conditionalFormatting>
  <conditionalFormatting sqref="O19:O21">
    <cfRule type="expression" dxfId="3625" priority="182">
      <formula>$L19="API sand"</formula>
    </cfRule>
  </conditionalFormatting>
  <conditionalFormatting sqref="O19:O21">
    <cfRule type="expression" dxfId="3624" priority="181">
      <formula>$L19="Kirsch sand"</formula>
    </cfRule>
  </conditionalFormatting>
  <conditionalFormatting sqref="O22:O28">
    <cfRule type="expression" dxfId="3623" priority="180">
      <formula>$L22="API sand"</formula>
    </cfRule>
  </conditionalFormatting>
  <conditionalFormatting sqref="O22:O28">
    <cfRule type="expression" dxfId="3622" priority="179">
      <formula>$L22="Kirsch sand"</formula>
    </cfRule>
  </conditionalFormatting>
  <conditionalFormatting sqref="S6:T9 W6:Y9">
    <cfRule type="expression" dxfId="3621" priority="178">
      <formula>$L6="API sand"</formula>
    </cfRule>
  </conditionalFormatting>
  <conditionalFormatting sqref="S6:T9 W6:Y9">
    <cfRule type="expression" dxfId="3620" priority="177">
      <formula>$L6="Kirsch sand"</formula>
    </cfRule>
  </conditionalFormatting>
  <conditionalFormatting sqref="AE37:AH37">
    <cfRule type="expression" dxfId="3619" priority="205">
      <formula>$L19="Modified Weak rock"</formula>
    </cfRule>
  </conditionalFormatting>
  <conditionalFormatting sqref="S14:T14 W14:Y14">
    <cfRule type="expression" dxfId="3618" priority="176">
      <formula>$L14="API sand"</formula>
    </cfRule>
  </conditionalFormatting>
  <conditionalFormatting sqref="S14:T14 W14:Y14">
    <cfRule type="expression" dxfId="3617" priority="175">
      <formula>$L14="Kirsch sand"</formula>
    </cfRule>
  </conditionalFormatting>
  <conditionalFormatting sqref="AD14:AI14">
    <cfRule type="expression" dxfId="3616" priority="172">
      <formula>$L14="Stiff clay w/o free water"</formula>
    </cfRule>
    <cfRule type="expression" dxfId="3615" priority="174">
      <formula>$L14="API clay"</formula>
    </cfRule>
  </conditionalFormatting>
  <conditionalFormatting sqref="AD14:AI14">
    <cfRule type="expression" dxfId="3614" priority="173">
      <formula>$L14="Kirsch soft clay"</formula>
    </cfRule>
  </conditionalFormatting>
  <conditionalFormatting sqref="AD14:AI14">
    <cfRule type="expression" dxfId="3613" priority="171">
      <formula>$L14="Kirsch stiff clay"</formula>
    </cfRule>
  </conditionalFormatting>
  <conditionalFormatting sqref="AD14:AI14">
    <cfRule type="expression" dxfId="3612" priority="170">
      <formula>$L14="Reese stiff clay"</formula>
    </cfRule>
  </conditionalFormatting>
  <conditionalFormatting sqref="AD14:AI14">
    <cfRule type="expression" dxfId="3611" priority="169">
      <formula>$L14="PISA clay"</formula>
    </cfRule>
  </conditionalFormatting>
  <conditionalFormatting sqref="AM15:AN15">
    <cfRule type="expression" dxfId="3610" priority="168">
      <formula>$L15="API sand"</formula>
    </cfRule>
  </conditionalFormatting>
  <conditionalFormatting sqref="AK15:AL15">
    <cfRule type="expression" dxfId="3609" priority="167">
      <formula>$M15="API sand"</formula>
    </cfRule>
  </conditionalFormatting>
  <conditionalFormatting sqref="AK15:AL15">
    <cfRule type="expression" dxfId="3608" priority="166">
      <formula>$M15="API clay"</formula>
    </cfRule>
  </conditionalFormatting>
  <conditionalFormatting sqref="AM15:AN15">
    <cfRule type="expression" dxfId="3607" priority="163">
      <formula>$L15="Stiff clay w/o free water"</formula>
    </cfRule>
    <cfRule type="expression" dxfId="3606" priority="165">
      <formula>$L15="API clay"</formula>
    </cfRule>
  </conditionalFormatting>
  <conditionalFormatting sqref="AM15:AN15">
    <cfRule type="expression" dxfId="3605" priority="164">
      <formula>$L15="Kirsch soft clay"</formula>
    </cfRule>
  </conditionalFormatting>
  <conditionalFormatting sqref="AM15:AN15">
    <cfRule type="expression" dxfId="3604" priority="162">
      <formula>$L15="Kirsch stiff clay"</formula>
    </cfRule>
  </conditionalFormatting>
  <conditionalFormatting sqref="AM15:AN15">
    <cfRule type="expression" dxfId="3603" priority="161">
      <formula>$L15="Kirsch sand"</formula>
    </cfRule>
  </conditionalFormatting>
  <conditionalFormatting sqref="AM15:AN15">
    <cfRule type="expression" dxfId="3602" priority="160">
      <formula>$L15="Modified Weak rock"</formula>
    </cfRule>
  </conditionalFormatting>
  <conditionalFormatting sqref="AM15:AN15">
    <cfRule type="expression" dxfId="3601" priority="159">
      <formula>$L15="Reese stiff clay"</formula>
    </cfRule>
  </conditionalFormatting>
  <conditionalFormatting sqref="AM15:AN15">
    <cfRule type="expression" dxfId="3600" priority="158">
      <formula>$L15="PISA clay"</formula>
    </cfRule>
  </conditionalFormatting>
  <conditionalFormatting sqref="AM15:AN15">
    <cfRule type="expression" dxfId="3599" priority="157">
      <formula>$L15="PISA sand"</formula>
    </cfRule>
  </conditionalFormatting>
  <conditionalFormatting sqref="N15 Q15 S15:T15 W15 Y15">
    <cfRule type="expression" dxfId="3598" priority="156">
      <formula>$L15="API sand"</formula>
    </cfRule>
  </conditionalFormatting>
  <conditionalFormatting sqref="N15">
    <cfRule type="expression" dxfId="3597" priority="155">
      <formula>$M15="API sand"</formula>
    </cfRule>
  </conditionalFormatting>
  <conditionalFormatting sqref="N15">
    <cfRule type="expression" dxfId="3596" priority="154">
      <formula>$M15="API clay"</formula>
    </cfRule>
  </conditionalFormatting>
  <conditionalFormatting sqref="N15:P15">
    <cfRule type="expression" dxfId="3595" priority="151">
      <formula>$L15="Stiff clay w/o free water"</formula>
    </cfRule>
    <cfRule type="expression" dxfId="3594" priority="153">
      <formula>$L15="API clay"</formula>
    </cfRule>
  </conditionalFormatting>
  <conditionalFormatting sqref="N15:P15">
    <cfRule type="expression" dxfId="3593" priority="152">
      <formula>$L15="Kirsch soft clay"</formula>
    </cfRule>
  </conditionalFormatting>
  <conditionalFormatting sqref="N15:P15">
    <cfRule type="expression" dxfId="3592" priority="150">
      <formula>$L15="Kirsch stiff clay"</formula>
    </cfRule>
  </conditionalFormatting>
  <conditionalFormatting sqref="N15 Q15 S15:T15 W15 Y15">
    <cfRule type="expression" dxfId="3591" priority="149">
      <formula>$L15="Kirsch sand"</formula>
    </cfRule>
  </conditionalFormatting>
  <conditionalFormatting sqref="N15">
    <cfRule type="expression" dxfId="3590" priority="148">
      <formula>$L15="Modified Weak rock"</formula>
    </cfRule>
  </conditionalFormatting>
  <conditionalFormatting sqref="N15:P15">
    <cfRule type="expression" dxfId="3589" priority="147">
      <formula>$L15="Reese stiff clay"</formula>
    </cfRule>
  </conditionalFormatting>
  <conditionalFormatting sqref="N15:P15">
    <cfRule type="expression" dxfId="3588" priority="146">
      <formula>$L15="PISA clay"</formula>
    </cfRule>
  </conditionalFormatting>
  <conditionalFormatting sqref="N15">
    <cfRule type="expression" dxfId="3587" priority="145">
      <formula>$L15="PISA sand"</formula>
    </cfRule>
  </conditionalFormatting>
  <conditionalFormatting sqref="R15">
    <cfRule type="expression" dxfId="3586" priority="144">
      <formula>$L15="API sand"</formula>
    </cfRule>
  </conditionalFormatting>
  <conditionalFormatting sqref="R15">
    <cfRule type="expression" dxfId="3585" priority="143">
      <formula>$L15="Kirsch sand"</formula>
    </cfRule>
  </conditionalFormatting>
  <conditionalFormatting sqref="AD15:AI15">
    <cfRule type="expression" dxfId="3584" priority="140">
      <formula>$L15="Stiff clay w/o free water"</formula>
    </cfRule>
    <cfRule type="expression" dxfId="3583" priority="142">
      <formula>$L15="API clay"</formula>
    </cfRule>
  </conditionalFormatting>
  <conditionalFormatting sqref="AD15:AI15">
    <cfRule type="expression" dxfId="3582" priority="141">
      <formula>$L15="Kirsch soft clay"</formula>
    </cfRule>
  </conditionalFormatting>
  <conditionalFormatting sqref="AD15:AI15">
    <cfRule type="expression" dxfId="3581" priority="139">
      <formula>$L15="Kirsch stiff clay"</formula>
    </cfRule>
  </conditionalFormatting>
  <conditionalFormatting sqref="AD15:AI15">
    <cfRule type="expression" dxfId="3580" priority="138">
      <formula>$L15="Reese stiff clay"</formula>
    </cfRule>
  </conditionalFormatting>
  <conditionalFormatting sqref="AD15:AI15">
    <cfRule type="expression" dxfId="3579" priority="137">
      <formula>$L15="PISA clay"</formula>
    </cfRule>
  </conditionalFormatting>
  <conditionalFormatting sqref="AA15">
    <cfRule type="expression" dxfId="3578" priority="134">
      <formula>$L15="Stiff clay w/o free water"</formula>
    </cfRule>
    <cfRule type="expression" dxfId="3577" priority="136">
      <formula>$L15="API clay"</formula>
    </cfRule>
  </conditionalFormatting>
  <conditionalFormatting sqref="AA15">
    <cfRule type="expression" dxfId="3576" priority="135">
      <formula>$L15="Kirsch soft clay"</formula>
    </cfRule>
  </conditionalFormatting>
  <conditionalFormatting sqref="AA15">
    <cfRule type="expression" dxfId="3575" priority="133">
      <formula>$L15="Kirsch stiff clay"</formula>
    </cfRule>
  </conditionalFormatting>
  <conditionalFormatting sqref="AA15">
    <cfRule type="expression" dxfId="3574" priority="132">
      <formula>$L15="Reese stiff clay"</formula>
    </cfRule>
  </conditionalFormatting>
  <conditionalFormatting sqref="AA15">
    <cfRule type="expression" dxfId="3573" priority="131">
      <formula>$L15="PISA clay"</formula>
    </cfRule>
  </conditionalFormatting>
  <conditionalFormatting sqref="AC15">
    <cfRule type="expression" dxfId="3572" priority="128">
      <formula>$L15="Stiff clay w/o free water"</formula>
    </cfRule>
    <cfRule type="expression" dxfId="3571" priority="130">
      <formula>$L15="API clay"</formula>
    </cfRule>
  </conditionalFormatting>
  <conditionalFormatting sqref="AC15">
    <cfRule type="expression" dxfId="3570" priority="129">
      <formula>$L15="Kirsch soft clay"</formula>
    </cfRule>
  </conditionalFormatting>
  <conditionalFormatting sqref="AC15">
    <cfRule type="expression" dxfId="3569" priority="127">
      <formula>$L15="Kirsch stiff clay"</formula>
    </cfRule>
  </conditionalFormatting>
  <conditionalFormatting sqref="AC15">
    <cfRule type="expression" dxfId="3568" priority="126">
      <formula>$L15="Reese stiff clay"</formula>
    </cfRule>
  </conditionalFormatting>
  <conditionalFormatting sqref="AC15">
    <cfRule type="expression" dxfId="3567" priority="125">
      <formula>$L15="PISA clay"</formula>
    </cfRule>
  </conditionalFormatting>
  <conditionalFormatting sqref="X15">
    <cfRule type="expression" dxfId="3566" priority="124">
      <formula>$L15="API sand"</formula>
    </cfRule>
  </conditionalFormatting>
  <conditionalFormatting sqref="X15">
    <cfRule type="expression" dxfId="3565" priority="123">
      <formula>$L15="Kirsch sand"</formula>
    </cfRule>
  </conditionalFormatting>
  <conditionalFormatting sqref="AM16:AN16">
    <cfRule type="expression" dxfId="3564" priority="122">
      <formula>$L16="API sand"</formula>
    </cfRule>
  </conditionalFormatting>
  <conditionalFormatting sqref="AK16:AL16">
    <cfRule type="expression" dxfId="3563" priority="121">
      <formula>$M16="API sand"</formula>
    </cfRule>
  </conditionalFormatting>
  <conditionalFormatting sqref="AK16:AL16">
    <cfRule type="expression" dxfId="3562" priority="120">
      <formula>$M16="API clay"</formula>
    </cfRule>
  </conditionalFormatting>
  <conditionalFormatting sqref="AM16:AN16">
    <cfRule type="expression" dxfId="3561" priority="117">
      <formula>$L16="Stiff clay w/o free water"</formula>
    </cfRule>
    <cfRule type="expression" dxfId="3560" priority="119">
      <formula>$L16="API clay"</formula>
    </cfRule>
  </conditionalFormatting>
  <conditionalFormatting sqref="AM16:AN16">
    <cfRule type="expression" dxfId="3559" priority="118">
      <formula>$L16="Kirsch soft clay"</formula>
    </cfRule>
  </conditionalFormatting>
  <conditionalFormatting sqref="AM16:AN16">
    <cfRule type="expression" dxfId="3558" priority="116">
      <formula>$L16="Kirsch stiff clay"</formula>
    </cfRule>
  </conditionalFormatting>
  <conditionalFormatting sqref="AM16:AN16">
    <cfRule type="expression" dxfId="3557" priority="115">
      <formula>$L16="Kirsch sand"</formula>
    </cfRule>
  </conditionalFormatting>
  <conditionalFormatting sqref="AM16:AN16">
    <cfRule type="expression" dxfId="3556" priority="114">
      <formula>$L16="Modified Weak rock"</formula>
    </cfRule>
  </conditionalFormatting>
  <conditionalFormatting sqref="AM16:AN16">
    <cfRule type="expression" dxfId="3555" priority="113">
      <formula>$L16="Reese stiff clay"</formula>
    </cfRule>
  </conditionalFormatting>
  <conditionalFormatting sqref="AM16:AN16">
    <cfRule type="expression" dxfId="3554" priority="112">
      <formula>$L16="PISA clay"</formula>
    </cfRule>
  </conditionalFormatting>
  <conditionalFormatting sqref="AM16:AN16">
    <cfRule type="expression" dxfId="3553" priority="111">
      <formula>$L16="PISA sand"</formula>
    </cfRule>
  </conditionalFormatting>
  <conditionalFormatting sqref="N16 Q16 S16:T16 W16:Y16">
    <cfRule type="expression" dxfId="3552" priority="110">
      <formula>$L16="API sand"</formula>
    </cfRule>
  </conditionalFormatting>
  <conditionalFormatting sqref="N16">
    <cfRule type="expression" dxfId="3551" priority="109">
      <formula>$M16="API sand"</formula>
    </cfRule>
  </conditionalFormatting>
  <conditionalFormatting sqref="N16">
    <cfRule type="expression" dxfId="3550" priority="108">
      <formula>$M16="API clay"</formula>
    </cfRule>
  </conditionalFormatting>
  <conditionalFormatting sqref="N16:P16">
    <cfRule type="expression" dxfId="3549" priority="105">
      <formula>$L16="Stiff clay w/o free water"</formula>
    </cfRule>
    <cfRule type="expression" dxfId="3548" priority="107">
      <formula>$L16="API clay"</formula>
    </cfRule>
  </conditionalFormatting>
  <conditionalFormatting sqref="N16:P16">
    <cfRule type="expression" dxfId="3547" priority="106">
      <formula>$L16="Kirsch soft clay"</formula>
    </cfRule>
  </conditionalFormatting>
  <conditionalFormatting sqref="N16:P16">
    <cfRule type="expression" dxfId="3546" priority="104">
      <formula>$L16="Kirsch stiff clay"</formula>
    </cfRule>
  </conditionalFormatting>
  <conditionalFormatting sqref="N16 Q16 S16:T16 W16:Y16">
    <cfRule type="expression" dxfId="3545" priority="103">
      <formula>$L16="Kirsch sand"</formula>
    </cfRule>
  </conditionalFormatting>
  <conditionalFormatting sqref="N16">
    <cfRule type="expression" dxfId="3544" priority="102">
      <formula>$L16="Modified Weak rock"</formula>
    </cfRule>
  </conditionalFormatting>
  <conditionalFormatting sqref="N16:P16">
    <cfRule type="expression" dxfId="3543" priority="101">
      <formula>$L16="Reese stiff clay"</formula>
    </cfRule>
  </conditionalFormatting>
  <conditionalFormatting sqref="N16:P16">
    <cfRule type="expression" dxfId="3542" priority="100">
      <formula>$L16="PISA clay"</formula>
    </cfRule>
  </conditionalFormatting>
  <conditionalFormatting sqref="N16">
    <cfRule type="expression" dxfId="3541" priority="99">
      <formula>$L16="PISA sand"</formula>
    </cfRule>
  </conditionalFormatting>
  <conditionalFormatting sqref="R16">
    <cfRule type="expression" dxfId="3540" priority="98">
      <formula>$L16="API sand"</formula>
    </cfRule>
  </conditionalFormatting>
  <conditionalFormatting sqref="R16">
    <cfRule type="expression" dxfId="3539" priority="97">
      <formula>$L16="Kirsch sand"</formula>
    </cfRule>
  </conditionalFormatting>
  <conditionalFormatting sqref="AC16:AI16">
    <cfRule type="expression" dxfId="3538" priority="94">
      <formula>$L16="Stiff clay w/o free water"</formula>
    </cfRule>
    <cfRule type="expression" dxfId="3537" priority="96">
      <formula>$L16="API clay"</formula>
    </cfRule>
  </conditionalFormatting>
  <conditionalFormatting sqref="AC16:AI16">
    <cfRule type="expression" dxfId="3536" priority="95">
      <formula>$L16="Kirsch soft clay"</formula>
    </cfRule>
  </conditionalFormatting>
  <conditionalFormatting sqref="AC16:AI16">
    <cfRule type="expression" dxfId="3535" priority="93">
      <formula>$L16="Kirsch stiff clay"</formula>
    </cfRule>
  </conditionalFormatting>
  <conditionalFormatting sqref="AC16:AI16">
    <cfRule type="expression" dxfId="3534" priority="92">
      <formula>$L16="Reese stiff clay"</formula>
    </cfRule>
  </conditionalFormatting>
  <conditionalFormatting sqref="AC16:AI16">
    <cfRule type="expression" dxfId="3533" priority="91">
      <formula>$L16="PISA clay"</formula>
    </cfRule>
  </conditionalFormatting>
  <conditionalFormatting sqref="AA16">
    <cfRule type="expression" dxfId="3532" priority="88">
      <formula>$L16="Stiff clay w/o free water"</formula>
    </cfRule>
    <cfRule type="expression" dxfId="3531" priority="90">
      <formula>$L16="API clay"</formula>
    </cfRule>
  </conditionalFormatting>
  <conditionalFormatting sqref="AA16">
    <cfRule type="expression" dxfId="3530" priority="89">
      <formula>$L16="Kirsch soft clay"</formula>
    </cfRule>
  </conditionalFormatting>
  <conditionalFormatting sqref="AA16">
    <cfRule type="expression" dxfId="3529" priority="87">
      <formula>$L16="Kirsch stiff clay"</formula>
    </cfRule>
  </conditionalFormatting>
  <conditionalFormatting sqref="AA16">
    <cfRule type="expression" dxfId="3528" priority="86">
      <formula>$L16="Reese stiff clay"</formula>
    </cfRule>
  </conditionalFormatting>
  <conditionalFormatting sqref="AA16">
    <cfRule type="expression" dxfId="3527" priority="85">
      <formula>$L16="PISA clay"</formula>
    </cfRule>
  </conditionalFormatting>
  <conditionalFormatting sqref="AM17:AN17">
    <cfRule type="expression" dxfId="3526" priority="84">
      <formula>$L17="API sand"</formula>
    </cfRule>
  </conditionalFormatting>
  <conditionalFormatting sqref="AK17:AL17">
    <cfRule type="expression" dxfId="3525" priority="83">
      <formula>$M17="API sand"</formula>
    </cfRule>
  </conditionalFormatting>
  <conditionalFormatting sqref="AK17:AL17">
    <cfRule type="expression" dxfId="3524" priority="82">
      <formula>$M17="API clay"</formula>
    </cfRule>
  </conditionalFormatting>
  <conditionalFormatting sqref="AM17:AN17">
    <cfRule type="expression" dxfId="3523" priority="79">
      <formula>$L17="Stiff clay w/o free water"</formula>
    </cfRule>
    <cfRule type="expression" dxfId="3522" priority="81">
      <formula>$L17="API clay"</formula>
    </cfRule>
  </conditionalFormatting>
  <conditionalFormatting sqref="AM17:AN17">
    <cfRule type="expression" dxfId="3521" priority="80">
      <formula>$L17="Kirsch soft clay"</formula>
    </cfRule>
  </conditionalFormatting>
  <conditionalFormatting sqref="AM17:AN17">
    <cfRule type="expression" dxfId="3520" priority="78">
      <formula>$L17="Kirsch stiff clay"</formula>
    </cfRule>
  </conditionalFormatting>
  <conditionalFormatting sqref="AM17:AN17">
    <cfRule type="expression" dxfId="3519" priority="77">
      <formula>$L17="Kirsch sand"</formula>
    </cfRule>
  </conditionalFormatting>
  <conditionalFormatting sqref="AM17:AN17">
    <cfRule type="expression" dxfId="3518" priority="76">
      <formula>$L17="Modified Weak rock"</formula>
    </cfRule>
  </conditionalFormatting>
  <conditionalFormatting sqref="AM17:AN17">
    <cfRule type="expression" dxfId="3517" priority="75">
      <formula>$L17="Reese stiff clay"</formula>
    </cfRule>
  </conditionalFormatting>
  <conditionalFormatting sqref="AM17:AN17">
    <cfRule type="expression" dxfId="3516" priority="74">
      <formula>$L17="PISA clay"</formula>
    </cfRule>
  </conditionalFormatting>
  <conditionalFormatting sqref="AM17:AN17">
    <cfRule type="expression" dxfId="3515" priority="73">
      <formula>$L17="PISA sand"</formula>
    </cfRule>
  </conditionalFormatting>
  <conditionalFormatting sqref="N17 Q17 S17:T17 W17 Y17">
    <cfRule type="expression" dxfId="3514" priority="72">
      <formula>$L17="API sand"</formula>
    </cfRule>
  </conditionalFormatting>
  <conditionalFormatting sqref="N17">
    <cfRule type="expression" dxfId="3513" priority="71">
      <formula>$M17="API sand"</formula>
    </cfRule>
  </conditionalFormatting>
  <conditionalFormatting sqref="N17">
    <cfRule type="expression" dxfId="3512" priority="70">
      <formula>$M17="API clay"</formula>
    </cfRule>
  </conditionalFormatting>
  <conditionalFormatting sqref="N17:P17">
    <cfRule type="expression" dxfId="3511" priority="67">
      <formula>$L17="Stiff clay w/o free water"</formula>
    </cfRule>
    <cfRule type="expression" dxfId="3510" priority="69">
      <formula>$L17="API clay"</formula>
    </cfRule>
  </conditionalFormatting>
  <conditionalFormatting sqref="N17:P17">
    <cfRule type="expression" dxfId="3509" priority="68">
      <formula>$L17="Kirsch soft clay"</formula>
    </cfRule>
  </conditionalFormatting>
  <conditionalFormatting sqref="N17:P17">
    <cfRule type="expression" dxfId="3508" priority="66">
      <formula>$L17="Kirsch stiff clay"</formula>
    </cfRule>
  </conditionalFormatting>
  <conditionalFormatting sqref="N17 Q17 S17:T17 W17 Y17">
    <cfRule type="expression" dxfId="3507" priority="65">
      <formula>$L17="Kirsch sand"</formula>
    </cfRule>
  </conditionalFormatting>
  <conditionalFormatting sqref="N17">
    <cfRule type="expression" dxfId="3506" priority="64">
      <formula>$L17="Modified Weak rock"</formula>
    </cfRule>
  </conditionalFormatting>
  <conditionalFormatting sqref="N17:P17">
    <cfRule type="expression" dxfId="3505" priority="63">
      <formula>$L17="Reese stiff clay"</formula>
    </cfRule>
  </conditionalFormatting>
  <conditionalFormatting sqref="N17:P17">
    <cfRule type="expression" dxfId="3504" priority="62">
      <formula>$L17="PISA clay"</formula>
    </cfRule>
  </conditionalFormatting>
  <conditionalFormatting sqref="N17">
    <cfRule type="expression" dxfId="3503" priority="61">
      <formula>$L17="PISA sand"</formula>
    </cfRule>
  </conditionalFormatting>
  <conditionalFormatting sqref="R17">
    <cfRule type="expression" dxfId="3502" priority="60">
      <formula>$L17="API sand"</formula>
    </cfRule>
  </conditionalFormatting>
  <conditionalFormatting sqref="R17">
    <cfRule type="expression" dxfId="3501" priority="59">
      <formula>$L17="Kirsch sand"</formula>
    </cfRule>
  </conditionalFormatting>
  <conditionalFormatting sqref="AD17:AI17">
    <cfRule type="expression" dxfId="3500" priority="56">
      <formula>$L17="Stiff clay w/o free water"</formula>
    </cfRule>
    <cfRule type="expression" dxfId="3499" priority="58">
      <formula>$L17="API clay"</formula>
    </cfRule>
  </conditionalFormatting>
  <conditionalFormatting sqref="AD17:AI17">
    <cfRule type="expression" dxfId="3498" priority="57">
      <formula>$L17="Kirsch soft clay"</formula>
    </cfRule>
  </conditionalFormatting>
  <conditionalFormatting sqref="AD17:AI17">
    <cfRule type="expression" dxfId="3497" priority="55">
      <formula>$L17="Kirsch stiff clay"</formula>
    </cfRule>
  </conditionalFormatting>
  <conditionalFormatting sqref="AD17:AI17">
    <cfRule type="expression" dxfId="3496" priority="54">
      <formula>$L17="Reese stiff clay"</formula>
    </cfRule>
  </conditionalFormatting>
  <conditionalFormatting sqref="AD17:AI17">
    <cfRule type="expression" dxfId="3495" priority="53">
      <formula>$L17="PISA clay"</formula>
    </cfRule>
  </conditionalFormatting>
  <conditionalFormatting sqref="AA17">
    <cfRule type="expression" dxfId="3494" priority="50">
      <formula>$L17="Stiff clay w/o free water"</formula>
    </cfRule>
    <cfRule type="expression" dxfId="3493" priority="52">
      <formula>$L17="API clay"</formula>
    </cfRule>
  </conditionalFormatting>
  <conditionalFormatting sqref="AA17">
    <cfRule type="expression" dxfId="3492" priority="51">
      <formula>$L17="Kirsch soft clay"</formula>
    </cfRule>
  </conditionalFormatting>
  <conditionalFormatting sqref="AA17">
    <cfRule type="expression" dxfId="3491" priority="49">
      <formula>$L17="Kirsch stiff clay"</formula>
    </cfRule>
  </conditionalFormatting>
  <conditionalFormatting sqref="AA17">
    <cfRule type="expression" dxfId="3490" priority="48">
      <formula>$L17="Reese stiff clay"</formula>
    </cfRule>
  </conditionalFormatting>
  <conditionalFormatting sqref="AA17">
    <cfRule type="expression" dxfId="3489" priority="47">
      <formula>$L17="PISA clay"</formula>
    </cfRule>
  </conditionalFormatting>
  <conditionalFormatting sqref="AC17">
    <cfRule type="expression" dxfId="3488" priority="44">
      <formula>$L17="Stiff clay w/o free water"</formula>
    </cfRule>
    <cfRule type="expression" dxfId="3487" priority="46">
      <formula>$L17="API clay"</formula>
    </cfRule>
  </conditionalFormatting>
  <conditionalFormatting sqref="AC17">
    <cfRule type="expression" dxfId="3486" priority="45">
      <formula>$L17="Kirsch soft clay"</formula>
    </cfRule>
  </conditionalFormatting>
  <conditionalFormatting sqref="AC17">
    <cfRule type="expression" dxfId="3485" priority="43">
      <formula>$L17="Kirsch stiff clay"</formula>
    </cfRule>
  </conditionalFormatting>
  <conditionalFormatting sqref="AC17">
    <cfRule type="expression" dxfId="3484" priority="42">
      <formula>$L17="Reese stiff clay"</formula>
    </cfRule>
  </conditionalFormatting>
  <conditionalFormatting sqref="AC17">
    <cfRule type="expression" dxfId="3483" priority="41">
      <formula>$L17="PISA clay"</formula>
    </cfRule>
  </conditionalFormatting>
  <conditionalFormatting sqref="X17">
    <cfRule type="expression" dxfId="3482" priority="40">
      <formula>$L17="API sand"</formula>
    </cfRule>
  </conditionalFormatting>
  <conditionalFormatting sqref="X17">
    <cfRule type="expression" dxfId="3481" priority="39">
      <formula>$L17="Kirsch sand"</formula>
    </cfRule>
  </conditionalFormatting>
  <conditionalFormatting sqref="Z16:Z17">
    <cfRule type="expression" dxfId="3480" priority="38">
      <formula>$L16="API sand"</formula>
    </cfRule>
  </conditionalFormatting>
  <conditionalFormatting sqref="Z16:Z17">
    <cfRule type="expression" dxfId="3479" priority="37">
      <formula>$L16="Kirsch sand"</formula>
    </cfRule>
  </conditionalFormatting>
  <conditionalFormatting sqref="AB16:AB17">
    <cfRule type="expression" dxfId="3478" priority="36">
      <formula>$L16="API sand"</formula>
    </cfRule>
  </conditionalFormatting>
  <conditionalFormatting sqref="AB16:AB17">
    <cfRule type="expression" dxfId="3477" priority="35">
      <formula>$L16="Kirsch sand"</formula>
    </cfRule>
  </conditionalFormatting>
  <conditionalFormatting sqref="AJ16:AJ17">
    <cfRule type="expression" dxfId="3476" priority="34">
      <formula>$L16="API sand"</formula>
    </cfRule>
  </conditionalFormatting>
  <conditionalFormatting sqref="AJ16:AJ17">
    <cfRule type="expression" dxfId="3475" priority="33">
      <formula>$L16="Kirsch sand"</formula>
    </cfRule>
  </conditionalFormatting>
  <conditionalFormatting sqref="U15:V15">
    <cfRule type="expression" dxfId="3474" priority="30">
      <formula>$L15="Stiff clay w/o free water"</formula>
    </cfRule>
    <cfRule type="expression" dxfId="3473" priority="32">
      <formula>$L15="API clay"</formula>
    </cfRule>
  </conditionalFormatting>
  <conditionalFormatting sqref="U15:V15">
    <cfRule type="expression" dxfId="3472" priority="31">
      <formula>$L15="Kirsch soft clay"</formula>
    </cfRule>
  </conditionalFormatting>
  <conditionalFormatting sqref="U15:V15">
    <cfRule type="expression" dxfId="3471" priority="29">
      <formula>$L15="Kirsch stiff clay"</formula>
    </cfRule>
  </conditionalFormatting>
  <conditionalFormatting sqref="U15:V15">
    <cfRule type="expression" dxfId="3470" priority="28">
      <formula>$L15="Reese stiff clay"</formula>
    </cfRule>
  </conditionalFormatting>
  <conditionalFormatting sqref="U15:V15">
    <cfRule type="expression" dxfId="3469" priority="27">
      <formula>$L15="PISA clay"</formula>
    </cfRule>
  </conditionalFormatting>
  <conditionalFormatting sqref="U16:V16">
    <cfRule type="expression" dxfId="3468" priority="24">
      <formula>$L16="Stiff clay w/o free water"</formula>
    </cfRule>
    <cfRule type="expression" dxfId="3467" priority="26">
      <formula>$L16="API clay"</formula>
    </cfRule>
  </conditionalFormatting>
  <conditionalFormatting sqref="U16:V16">
    <cfRule type="expression" dxfId="3466" priority="25">
      <formula>$L16="Kirsch soft clay"</formula>
    </cfRule>
  </conditionalFormatting>
  <conditionalFormatting sqref="U16:V16">
    <cfRule type="expression" dxfId="3465" priority="23">
      <formula>$L16="Kirsch stiff clay"</formula>
    </cfRule>
  </conditionalFormatting>
  <conditionalFormatting sqref="U16:V16">
    <cfRule type="expression" dxfId="3464" priority="22">
      <formula>$L16="Reese stiff clay"</formula>
    </cfRule>
  </conditionalFormatting>
  <conditionalFormatting sqref="U16:V16">
    <cfRule type="expression" dxfId="3463" priority="21">
      <formula>$L16="PISA clay"</formula>
    </cfRule>
  </conditionalFormatting>
  <conditionalFormatting sqref="U17:V17">
    <cfRule type="expression" dxfId="3462" priority="18">
      <formula>$L17="Stiff clay w/o free water"</formula>
    </cfRule>
    <cfRule type="expression" dxfId="3461" priority="20">
      <formula>$L17="API clay"</formula>
    </cfRule>
  </conditionalFormatting>
  <conditionalFormatting sqref="U17:V17">
    <cfRule type="expression" dxfId="3460" priority="19">
      <formula>$L17="Kirsch soft clay"</formula>
    </cfRule>
  </conditionalFormatting>
  <conditionalFormatting sqref="U17:V17">
    <cfRule type="expression" dxfId="3459" priority="17">
      <formula>$L17="Kirsch stiff clay"</formula>
    </cfRule>
  </conditionalFormatting>
  <conditionalFormatting sqref="U17:V17">
    <cfRule type="expression" dxfId="3458" priority="16">
      <formula>$L17="Reese stiff clay"</formula>
    </cfRule>
  </conditionalFormatting>
  <conditionalFormatting sqref="U17:V17">
    <cfRule type="expression" dxfId="3457" priority="15">
      <formula>$L17="PISA clay"</formula>
    </cfRule>
  </conditionalFormatting>
  <conditionalFormatting sqref="AO15">
    <cfRule type="expression" dxfId="3456" priority="14">
      <formula>$L15="API sand"</formula>
    </cfRule>
  </conditionalFormatting>
  <conditionalFormatting sqref="AO15">
    <cfRule type="expression" dxfId="3455" priority="13">
      <formula>$L15="Kirsch sand"</formula>
    </cfRule>
  </conditionalFormatting>
  <conditionalFormatting sqref="AO16">
    <cfRule type="expression" dxfId="3454" priority="12">
      <formula>$L16="API sand"</formula>
    </cfRule>
  </conditionalFormatting>
  <conditionalFormatting sqref="AO16">
    <cfRule type="expression" dxfId="3453" priority="11">
      <formula>$L16="Kirsch sand"</formula>
    </cfRule>
  </conditionalFormatting>
  <conditionalFormatting sqref="AO17">
    <cfRule type="expression" dxfId="3452" priority="10">
      <formula>$L17="API sand"</formula>
    </cfRule>
  </conditionalFormatting>
  <conditionalFormatting sqref="AO17">
    <cfRule type="expression" dxfId="3451" priority="9">
      <formula>$L17="Kirsch sand"</formula>
    </cfRule>
  </conditionalFormatting>
  <conditionalFormatting sqref="AC14">
    <cfRule type="expression" dxfId="3450" priority="6">
      <formula>$L14="Stiff clay w/o free water"</formula>
    </cfRule>
    <cfRule type="expression" dxfId="3449" priority="8">
      <formula>$L14="API clay"</formula>
    </cfRule>
  </conditionalFormatting>
  <conditionalFormatting sqref="AC14">
    <cfRule type="expression" dxfId="3448" priority="7">
      <formula>$L14="Kirsch soft clay"</formula>
    </cfRule>
  </conditionalFormatting>
  <conditionalFormatting sqref="AC14">
    <cfRule type="expression" dxfId="3447" priority="5">
      <formula>$L14="Kirsch stiff clay"</formula>
    </cfRule>
  </conditionalFormatting>
  <conditionalFormatting sqref="AC14">
    <cfRule type="expression" dxfId="3446" priority="4">
      <formula>$L14="Reese stiff clay"</formula>
    </cfRule>
  </conditionalFormatting>
  <conditionalFormatting sqref="AC14">
    <cfRule type="expression" dxfId="3445" priority="3">
      <formula>$L14="PISA clay"</formula>
    </cfRule>
  </conditionalFormatting>
  <conditionalFormatting sqref="X11">
    <cfRule type="expression" dxfId="3444" priority="2">
      <formula>$L11="API sand"</formula>
    </cfRule>
  </conditionalFormatting>
  <conditionalFormatting sqref="X11">
    <cfRule type="expression" dxfId="3443" priority="1">
      <formula>$L11="Kirsch sand"</formula>
    </cfRule>
  </conditionalFormatting>
  <dataValidations count="3">
    <dataValidation type="list" showInputMessage="1" showErrorMessage="1" sqref="M6:M17" xr:uid="{29B37991-9890-4272-ABFE-549ADDDA2ADD}">
      <formula1>"Zero soil,API sand,API clay"</formula1>
    </dataValidation>
    <dataValidation type="list" showInputMessage="1" showErrorMessage="1" sqref="L6:L255" xr:uid="{41B09CF0-2C99-4385-9A58-DA691EA51850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B61DA1-FC26-4D2A-9FDD-7D8A9BBD3CAC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5DC-BEDA-4C6D-A42A-10AE79DAC7B3}">
  <sheetPr>
    <tabColor theme="2"/>
  </sheetPr>
  <dimension ref="A1:AO255"/>
  <sheetViews>
    <sheetView topLeftCell="H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9"/>
      <c r="S3" s="79"/>
      <c r="T3" s="74"/>
      <c r="U3" s="79"/>
      <c r="V3" s="79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109.2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85220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111.7</v>
      </c>
      <c r="P8" s="51">
        <v>273.89999999999998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80880</v>
      </c>
      <c r="AD8" s="51">
        <v>315620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385.7</v>
      </c>
      <c r="P9" s="51">
        <v>10.02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403900</v>
      </c>
      <c r="AD9" s="51">
        <v>14660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45</v>
      </c>
      <c r="R10" s="50">
        <f>Q10-5</f>
        <v>40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/>
      <c r="AB10" s="50">
        <f>VLOOKUP(R10,$AE$39:$AG$59,3)</f>
        <v>12000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46</v>
      </c>
      <c r="R11" s="50">
        <f>Q11-5</f>
        <v>41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/>
      <c r="AB11" s="50">
        <f>VLOOKUP(R11,$AE$39:$AG$59,3)</f>
        <v>12000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566.6</v>
      </c>
      <c r="P12" s="51">
        <v>15.71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773500</v>
      </c>
      <c r="AD12" s="51">
        <v>25040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1:R14 N6:N14 AM6:AO14 AJ6:AJ15 Q6:T10 Z6:Z15 W6:Y13 AB6:AB15">
    <cfRule type="expression" dxfId="1824" priority="200">
      <formula>$L6="API sand"</formula>
    </cfRule>
  </conditionalFormatting>
  <conditionalFormatting sqref="R18:S20 R29:S36 S21:S28 AD21:AD28 AB18:AB35 AK6:AL14 N6:N14">
    <cfRule type="expression" dxfId="1823" priority="199">
      <formula>$M6="API sand"</formula>
    </cfRule>
  </conditionalFormatting>
  <conditionalFormatting sqref="R18:T20 R29:T36 S21:T28 AD21:AD28 AB18:AB35 AK6:AL14 N6:N14">
    <cfRule type="expression" dxfId="1822" priority="198">
      <formula>$M6="API clay"</formula>
    </cfRule>
  </conditionalFormatting>
  <conditionalFormatting sqref="U18:W36 AM6:AN14 N6:P14 AC6:AI13 AA6:AA14 U6:V14">
    <cfRule type="expression" dxfId="1821" priority="195">
      <formula>$L6="Stiff clay w/o free water"</formula>
    </cfRule>
    <cfRule type="expression" dxfId="1820" priority="197">
      <formula>$L6="API clay"</formula>
    </cfRule>
  </conditionalFormatting>
  <conditionalFormatting sqref="U18:Y36 AM6:AN14 N6:P14 AC6:AI13 AA6:AA14 U6:V14">
    <cfRule type="expression" dxfId="1819" priority="196">
      <formula>$L6="Kirsch soft clay"</formula>
    </cfRule>
  </conditionalFormatting>
  <conditionalFormatting sqref="U18:Y36 AM6:AN14 N6:P14 AC6:AI13 AA6:AA14 U6:V14">
    <cfRule type="expression" dxfId="1818" priority="194">
      <formula>$L6="Kirsch stiff clay"</formula>
    </cfRule>
  </conditionalFormatting>
  <conditionalFormatting sqref="S11:T13 Q11:R14 N6:N14 AM6:AO14 AJ6:AJ15 Q6:T10 Z6:Z15 W6:Y13 AB6:AB15">
    <cfRule type="expression" dxfId="1817" priority="193">
      <formula>$L6="Kirsch sand"</formula>
    </cfRule>
  </conditionalFormatting>
  <conditionalFormatting sqref="AC18:AI18 AC19:AD19 AI19 AM6:AN14 N6:N14">
    <cfRule type="expression" dxfId="1816" priority="192">
      <formula>$L6="Modified Weak rock"</formula>
    </cfRule>
  </conditionalFormatting>
  <conditionalFormatting sqref="U18:V36 AM6:AN14 N6:P14 AC6:AI13 AA6:AA14 U6:V14">
    <cfRule type="expression" dxfId="1815" priority="191">
      <formula>$L6="Reese stiff clay"</formula>
    </cfRule>
  </conditionalFormatting>
  <conditionalFormatting sqref="N18:N36 Q18:Q36 AM18:AN36">
    <cfRule type="expression" dxfId="1814" priority="190">
      <formula>$L18="API sand"</formula>
    </cfRule>
  </conditionalFormatting>
  <conditionalFormatting sqref="N18:N36 AB36 AJ18:AL36 Z18:Z36">
    <cfRule type="expression" dxfId="1813" priority="189">
      <formula>$M18="API sand"</formula>
    </cfRule>
  </conditionalFormatting>
  <conditionalFormatting sqref="Z36:AB36 AK18:AL36 N18:N36 Z18:AA35">
    <cfRule type="expression" dxfId="1812" priority="188">
      <formula>$M18="API clay"</formula>
    </cfRule>
  </conditionalFormatting>
  <conditionalFormatting sqref="N18:P18 AM18:AN36 N29:P36 N19:N28 P19:P28">
    <cfRule type="expression" dxfId="1811" priority="185">
      <formula>$L18="Stiff clay w/o free water"</formula>
    </cfRule>
    <cfRule type="expression" dxfId="1810" priority="187">
      <formula>$L18="API clay"</formula>
    </cfRule>
  </conditionalFormatting>
  <conditionalFormatting sqref="N18:P18 AM18:AN36 N29:P36 N19:N28 P19:P28">
    <cfRule type="expression" dxfId="1809" priority="186">
      <formula>$L18="Kirsch soft clay"</formula>
    </cfRule>
  </conditionalFormatting>
  <conditionalFormatting sqref="N18:P18 AM18:AN36 N29:P36 N19:N28 P19:P28">
    <cfRule type="expression" dxfId="1808" priority="184">
      <formula>$L18="Kirsch stiff clay"</formula>
    </cfRule>
  </conditionalFormatting>
  <conditionalFormatting sqref="N18:N36 Q18:Q36 X18:Y36 AM18:AN36">
    <cfRule type="expression" dxfId="1807" priority="183">
      <formula>$L18="Kirsch sand"</formula>
    </cfRule>
  </conditionalFormatting>
  <conditionalFormatting sqref="N18:N36 AM18:AN36 AC20:AD36 AI20:AI36">
    <cfRule type="expression" dxfId="1806" priority="182">
      <formula>$L18="Modified Weak rock"</formula>
    </cfRule>
  </conditionalFormatting>
  <conditionalFormatting sqref="N18:P18 AM18:AN36 N29:P36 N19:N28 P19:P28">
    <cfRule type="expression" dxfId="1805" priority="181">
      <formula>$L18="Reese stiff clay"</formula>
    </cfRule>
  </conditionalFormatting>
  <conditionalFormatting sqref="AM6:AN14 N6:P14 AC6:AI13 AA6:AA14 U6:V14">
    <cfRule type="expression" dxfId="1804" priority="180">
      <formula>$L6="PISA clay"</formula>
    </cfRule>
  </conditionalFormatting>
  <conditionalFormatting sqref="AM6:AN14 N6:N14">
    <cfRule type="expression" dxfId="1803" priority="179">
      <formula>$L6="PISA sand"</formula>
    </cfRule>
  </conditionalFormatting>
  <conditionalFormatting sqref="O19:O21">
    <cfRule type="expression" dxfId="1802" priority="178">
      <formula>$L19="API sand"</formula>
    </cfRule>
  </conditionalFormatting>
  <conditionalFormatting sqref="O19:O21">
    <cfRule type="expression" dxfId="1801" priority="177">
      <formula>$L19="Kirsch sand"</formula>
    </cfRule>
  </conditionalFormatting>
  <conditionalFormatting sqref="O22:O28">
    <cfRule type="expression" dxfId="1800" priority="176">
      <formula>$L22="API sand"</formula>
    </cfRule>
  </conditionalFormatting>
  <conditionalFormatting sqref="O22:O28">
    <cfRule type="expression" dxfId="1799" priority="175">
      <formula>$L22="Kirsch sand"</formula>
    </cfRule>
  </conditionalFormatting>
  <conditionalFormatting sqref="AE37:AH37">
    <cfRule type="expression" dxfId="1798" priority="201">
      <formula>$L19="Modified Weak rock"</formula>
    </cfRule>
  </conditionalFormatting>
  <conditionalFormatting sqref="S14:T14 W14:Y14">
    <cfRule type="expression" dxfId="1797" priority="174">
      <formula>$L14="API sand"</formula>
    </cfRule>
  </conditionalFormatting>
  <conditionalFormatting sqref="S14:T14 W14:Y14">
    <cfRule type="expression" dxfId="1796" priority="173">
      <formula>$L14="Kirsch sand"</formula>
    </cfRule>
  </conditionalFormatting>
  <conditionalFormatting sqref="AD14:AI14">
    <cfRule type="expression" dxfId="1795" priority="170">
      <formula>$L14="Stiff clay w/o free water"</formula>
    </cfRule>
    <cfRule type="expression" dxfId="1794" priority="172">
      <formula>$L14="API clay"</formula>
    </cfRule>
  </conditionalFormatting>
  <conditionalFormatting sqref="AD14:AI14">
    <cfRule type="expression" dxfId="1793" priority="171">
      <formula>$L14="Kirsch soft clay"</formula>
    </cfRule>
  </conditionalFormatting>
  <conditionalFormatting sqref="AD14:AI14">
    <cfRule type="expression" dxfId="1792" priority="169">
      <formula>$L14="Kirsch stiff clay"</formula>
    </cfRule>
  </conditionalFormatting>
  <conditionalFormatting sqref="AD14:AI14">
    <cfRule type="expression" dxfId="1791" priority="168">
      <formula>$L14="Reese stiff clay"</formula>
    </cfRule>
  </conditionalFormatting>
  <conditionalFormatting sqref="AD14:AI14">
    <cfRule type="expression" dxfId="1790" priority="167">
      <formula>$L14="PISA clay"</formula>
    </cfRule>
  </conditionalFormatting>
  <conditionalFormatting sqref="AM15:AN15">
    <cfRule type="expression" dxfId="1789" priority="166">
      <formula>$L15="API sand"</formula>
    </cfRule>
  </conditionalFormatting>
  <conditionalFormatting sqref="AK15:AL15">
    <cfRule type="expression" dxfId="1788" priority="165">
      <formula>$M15="API sand"</formula>
    </cfRule>
  </conditionalFormatting>
  <conditionalFormatting sqref="AK15:AL15">
    <cfRule type="expression" dxfId="1787" priority="164">
      <formula>$M15="API clay"</formula>
    </cfRule>
  </conditionalFormatting>
  <conditionalFormatting sqref="AM15:AN15">
    <cfRule type="expression" dxfId="1786" priority="161">
      <formula>$L15="Stiff clay w/o free water"</formula>
    </cfRule>
    <cfRule type="expression" dxfId="1785" priority="163">
      <formula>$L15="API clay"</formula>
    </cfRule>
  </conditionalFormatting>
  <conditionalFormatting sqref="AM15:AN15">
    <cfRule type="expression" dxfId="1784" priority="162">
      <formula>$L15="Kirsch soft clay"</formula>
    </cfRule>
  </conditionalFormatting>
  <conditionalFormatting sqref="AM15:AN15">
    <cfRule type="expression" dxfId="1783" priority="160">
      <formula>$L15="Kirsch stiff clay"</formula>
    </cfRule>
  </conditionalFormatting>
  <conditionalFormatting sqref="AM15:AN15">
    <cfRule type="expression" dxfId="1782" priority="159">
      <formula>$L15="Kirsch sand"</formula>
    </cfRule>
  </conditionalFormatting>
  <conditionalFormatting sqref="AM15:AN15">
    <cfRule type="expression" dxfId="1781" priority="158">
      <formula>$L15="Modified Weak rock"</formula>
    </cfRule>
  </conditionalFormatting>
  <conditionalFormatting sqref="AM15:AN15">
    <cfRule type="expression" dxfId="1780" priority="157">
      <formula>$L15="Reese stiff clay"</formula>
    </cfRule>
  </conditionalFormatting>
  <conditionalFormatting sqref="AM15:AN15">
    <cfRule type="expression" dxfId="1779" priority="156">
      <formula>$L15="PISA clay"</formula>
    </cfRule>
  </conditionalFormatting>
  <conditionalFormatting sqref="AM15:AN15">
    <cfRule type="expression" dxfId="1778" priority="155">
      <formula>$L15="PISA sand"</formula>
    </cfRule>
  </conditionalFormatting>
  <conditionalFormatting sqref="N15 Q15 S15:T15 W15 Y15">
    <cfRule type="expression" dxfId="1777" priority="154">
      <formula>$L15="API sand"</formula>
    </cfRule>
  </conditionalFormatting>
  <conditionalFormatting sqref="N15">
    <cfRule type="expression" dxfId="1776" priority="153">
      <formula>$M15="API sand"</formula>
    </cfRule>
  </conditionalFormatting>
  <conditionalFormatting sqref="N15">
    <cfRule type="expression" dxfId="1775" priority="152">
      <formula>$M15="API clay"</formula>
    </cfRule>
  </conditionalFormatting>
  <conditionalFormatting sqref="N15:P15">
    <cfRule type="expression" dxfId="1774" priority="149">
      <formula>$L15="Stiff clay w/o free water"</formula>
    </cfRule>
    <cfRule type="expression" dxfId="1773" priority="151">
      <formula>$L15="API clay"</formula>
    </cfRule>
  </conditionalFormatting>
  <conditionalFormatting sqref="N15:P15">
    <cfRule type="expression" dxfId="1772" priority="150">
      <formula>$L15="Kirsch soft clay"</formula>
    </cfRule>
  </conditionalFormatting>
  <conditionalFormatting sqref="N15:P15">
    <cfRule type="expression" dxfId="1771" priority="148">
      <formula>$L15="Kirsch stiff clay"</formula>
    </cfRule>
  </conditionalFormatting>
  <conditionalFormatting sqref="N15 Q15 S15:T15 W15 Y15">
    <cfRule type="expression" dxfId="1770" priority="147">
      <formula>$L15="Kirsch sand"</formula>
    </cfRule>
  </conditionalFormatting>
  <conditionalFormatting sqref="N15">
    <cfRule type="expression" dxfId="1769" priority="146">
      <formula>$L15="Modified Weak rock"</formula>
    </cfRule>
  </conditionalFormatting>
  <conditionalFormatting sqref="N15:P15">
    <cfRule type="expression" dxfId="1768" priority="145">
      <formula>$L15="Reese stiff clay"</formula>
    </cfRule>
  </conditionalFormatting>
  <conditionalFormatting sqref="N15:P15">
    <cfRule type="expression" dxfId="1767" priority="144">
      <formula>$L15="PISA clay"</formula>
    </cfRule>
  </conditionalFormatting>
  <conditionalFormatting sqref="N15">
    <cfRule type="expression" dxfId="1766" priority="143">
      <formula>$L15="PISA sand"</formula>
    </cfRule>
  </conditionalFormatting>
  <conditionalFormatting sqref="R15">
    <cfRule type="expression" dxfId="1765" priority="142">
      <formula>$L15="API sand"</formula>
    </cfRule>
  </conditionalFormatting>
  <conditionalFormatting sqref="R15">
    <cfRule type="expression" dxfId="1764" priority="141">
      <formula>$L15="Kirsch sand"</formula>
    </cfRule>
  </conditionalFormatting>
  <conditionalFormatting sqref="AD15:AI15">
    <cfRule type="expression" dxfId="1763" priority="138">
      <formula>$L15="Stiff clay w/o free water"</formula>
    </cfRule>
    <cfRule type="expression" dxfId="1762" priority="140">
      <formula>$L15="API clay"</formula>
    </cfRule>
  </conditionalFormatting>
  <conditionalFormatting sqref="AD15:AI15">
    <cfRule type="expression" dxfId="1761" priority="139">
      <formula>$L15="Kirsch soft clay"</formula>
    </cfRule>
  </conditionalFormatting>
  <conditionalFormatting sqref="AD15:AI15">
    <cfRule type="expression" dxfId="1760" priority="137">
      <formula>$L15="Kirsch stiff clay"</formula>
    </cfRule>
  </conditionalFormatting>
  <conditionalFormatting sqref="AD15:AI15">
    <cfRule type="expression" dxfId="1759" priority="136">
      <formula>$L15="Reese stiff clay"</formula>
    </cfRule>
  </conditionalFormatting>
  <conditionalFormatting sqref="AD15:AI15">
    <cfRule type="expression" dxfId="1758" priority="135">
      <formula>$L15="PISA clay"</formula>
    </cfRule>
  </conditionalFormatting>
  <conditionalFormatting sqref="AA15">
    <cfRule type="expression" dxfId="1757" priority="132">
      <formula>$L15="Stiff clay w/o free water"</formula>
    </cfRule>
    <cfRule type="expression" dxfId="1756" priority="134">
      <formula>$L15="API clay"</formula>
    </cfRule>
  </conditionalFormatting>
  <conditionalFormatting sqref="AA15">
    <cfRule type="expression" dxfId="1755" priority="133">
      <formula>$L15="Kirsch soft clay"</formula>
    </cfRule>
  </conditionalFormatting>
  <conditionalFormatting sqref="AA15">
    <cfRule type="expression" dxfId="1754" priority="131">
      <formula>$L15="Kirsch stiff clay"</formula>
    </cfRule>
  </conditionalFormatting>
  <conditionalFormatting sqref="AA15">
    <cfRule type="expression" dxfId="1753" priority="130">
      <formula>$L15="Reese stiff clay"</formula>
    </cfRule>
  </conditionalFormatting>
  <conditionalFormatting sqref="AA15">
    <cfRule type="expression" dxfId="1752" priority="129">
      <formula>$L15="PISA clay"</formula>
    </cfRule>
  </conditionalFormatting>
  <conditionalFormatting sqref="AC15">
    <cfRule type="expression" dxfId="1751" priority="126">
      <formula>$L15="Stiff clay w/o free water"</formula>
    </cfRule>
    <cfRule type="expression" dxfId="1750" priority="128">
      <formula>$L15="API clay"</formula>
    </cfRule>
  </conditionalFormatting>
  <conditionalFormatting sqref="AC15">
    <cfRule type="expression" dxfId="1749" priority="127">
      <formula>$L15="Kirsch soft clay"</formula>
    </cfRule>
  </conditionalFormatting>
  <conditionalFormatting sqref="AC15">
    <cfRule type="expression" dxfId="1748" priority="125">
      <formula>$L15="Kirsch stiff clay"</formula>
    </cfRule>
  </conditionalFormatting>
  <conditionalFormatting sqref="AC15">
    <cfRule type="expression" dxfId="1747" priority="124">
      <formula>$L15="Reese stiff clay"</formula>
    </cfRule>
  </conditionalFormatting>
  <conditionalFormatting sqref="AC15">
    <cfRule type="expression" dxfId="1746" priority="123">
      <formula>$L15="PISA clay"</formula>
    </cfRule>
  </conditionalFormatting>
  <conditionalFormatting sqref="X15">
    <cfRule type="expression" dxfId="1745" priority="122">
      <formula>$L15="API sand"</formula>
    </cfRule>
  </conditionalFormatting>
  <conditionalFormatting sqref="X15">
    <cfRule type="expression" dxfId="1744" priority="121">
      <formula>$L15="Kirsch sand"</formula>
    </cfRule>
  </conditionalFormatting>
  <conditionalFormatting sqref="AM16:AN16">
    <cfRule type="expression" dxfId="1743" priority="120">
      <formula>$L16="API sand"</formula>
    </cfRule>
  </conditionalFormatting>
  <conditionalFormatting sqref="AK16:AL16">
    <cfRule type="expression" dxfId="1742" priority="119">
      <formula>$M16="API sand"</formula>
    </cfRule>
  </conditionalFormatting>
  <conditionalFormatting sqref="AK16:AL16">
    <cfRule type="expression" dxfId="1741" priority="118">
      <formula>$M16="API clay"</formula>
    </cfRule>
  </conditionalFormatting>
  <conditionalFormatting sqref="AM16:AN16">
    <cfRule type="expression" dxfId="1740" priority="115">
      <formula>$L16="Stiff clay w/o free water"</formula>
    </cfRule>
    <cfRule type="expression" dxfId="1739" priority="117">
      <formula>$L16="API clay"</formula>
    </cfRule>
  </conditionalFormatting>
  <conditionalFormatting sqref="AM16:AN16">
    <cfRule type="expression" dxfId="1738" priority="116">
      <formula>$L16="Kirsch soft clay"</formula>
    </cfRule>
  </conditionalFormatting>
  <conditionalFormatting sqref="AM16:AN16">
    <cfRule type="expression" dxfId="1737" priority="114">
      <formula>$L16="Kirsch stiff clay"</formula>
    </cfRule>
  </conditionalFormatting>
  <conditionalFormatting sqref="AM16:AN16">
    <cfRule type="expression" dxfId="1736" priority="113">
      <formula>$L16="Kirsch sand"</formula>
    </cfRule>
  </conditionalFormatting>
  <conditionalFormatting sqref="AM16:AN16">
    <cfRule type="expression" dxfId="1735" priority="112">
      <formula>$L16="Modified Weak rock"</formula>
    </cfRule>
  </conditionalFormatting>
  <conditionalFormatting sqref="AM16:AN16">
    <cfRule type="expression" dxfId="1734" priority="111">
      <formula>$L16="Reese stiff clay"</formula>
    </cfRule>
  </conditionalFormatting>
  <conditionalFormatting sqref="AM16:AN16">
    <cfRule type="expression" dxfId="1733" priority="110">
      <formula>$L16="PISA clay"</formula>
    </cfRule>
  </conditionalFormatting>
  <conditionalFormatting sqref="AM16:AN16">
    <cfRule type="expression" dxfId="1732" priority="109">
      <formula>$L16="PISA sand"</formula>
    </cfRule>
  </conditionalFormatting>
  <conditionalFormatting sqref="N16 Q16 S16:T16 W16:Y16">
    <cfRule type="expression" dxfId="1731" priority="108">
      <formula>$L16="API sand"</formula>
    </cfRule>
  </conditionalFormatting>
  <conditionalFormatting sqref="N16">
    <cfRule type="expression" dxfId="1730" priority="107">
      <formula>$M16="API sand"</formula>
    </cfRule>
  </conditionalFormatting>
  <conditionalFormatting sqref="N16">
    <cfRule type="expression" dxfId="1729" priority="106">
      <formula>$M16="API clay"</formula>
    </cfRule>
  </conditionalFormatting>
  <conditionalFormatting sqref="N16:P16">
    <cfRule type="expression" dxfId="1728" priority="103">
      <formula>$L16="Stiff clay w/o free water"</formula>
    </cfRule>
    <cfRule type="expression" dxfId="1727" priority="105">
      <formula>$L16="API clay"</formula>
    </cfRule>
  </conditionalFormatting>
  <conditionalFormatting sqref="N16:P16">
    <cfRule type="expression" dxfId="1726" priority="104">
      <formula>$L16="Kirsch soft clay"</formula>
    </cfRule>
  </conditionalFormatting>
  <conditionalFormatting sqref="N16:P16">
    <cfRule type="expression" dxfId="1725" priority="102">
      <formula>$L16="Kirsch stiff clay"</formula>
    </cfRule>
  </conditionalFormatting>
  <conditionalFormatting sqref="N16 Q16 S16:T16 W16:Y16">
    <cfRule type="expression" dxfId="1724" priority="101">
      <formula>$L16="Kirsch sand"</formula>
    </cfRule>
  </conditionalFormatting>
  <conditionalFormatting sqref="N16">
    <cfRule type="expression" dxfId="1723" priority="100">
      <formula>$L16="Modified Weak rock"</formula>
    </cfRule>
  </conditionalFormatting>
  <conditionalFormatting sqref="N16:P16">
    <cfRule type="expression" dxfId="1722" priority="99">
      <formula>$L16="Reese stiff clay"</formula>
    </cfRule>
  </conditionalFormatting>
  <conditionalFormatting sqref="N16:P16">
    <cfRule type="expression" dxfId="1721" priority="98">
      <formula>$L16="PISA clay"</formula>
    </cfRule>
  </conditionalFormatting>
  <conditionalFormatting sqref="N16">
    <cfRule type="expression" dxfId="1720" priority="97">
      <formula>$L16="PISA sand"</formula>
    </cfRule>
  </conditionalFormatting>
  <conditionalFormatting sqref="R16">
    <cfRule type="expression" dxfId="1719" priority="96">
      <formula>$L16="API sand"</formula>
    </cfRule>
  </conditionalFormatting>
  <conditionalFormatting sqref="R16">
    <cfRule type="expression" dxfId="1718" priority="95">
      <formula>$L16="Kirsch sand"</formula>
    </cfRule>
  </conditionalFormatting>
  <conditionalFormatting sqref="AC16:AI16">
    <cfRule type="expression" dxfId="1717" priority="92">
      <formula>$L16="Stiff clay w/o free water"</formula>
    </cfRule>
    <cfRule type="expression" dxfId="1716" priority="94">
      <formula>$L16="API clay"</formula>
    </cfRule>
  </conditionalFormatting>
  <conditionalFormatting sqref="AC16:AI16">
    <cfRule type="expression" dxfId="1715" priority="93">
      <formula>$L16="Kirsch soft clay"</formula>
    </cfRule>
  </conditionalFormatting>
  <conditionalFormatting sqref="AC16:AI16">
    <cfRule type="expression" dxfId="1714" priority="91">
      <formula>$L16="Kirsch stiff clay"</formula>
    </cfRule>
  </conditionalFormatting>
  <conditionalFormatting sqref="AC16:AI16">
    <cfRule type="expression" dxfId="1713" priority="90">
      <formula>$L16="Reese stiff clay"</formula>
    </cfRule>
  </conditionalFormatting>
  <conditionalFormatting sqref="AC16:AI16">
    <cfRule type="expression" dxfId="1712" priority="89">
      <formula>$L16="PISA clay"</formula>
    </cfRule>
  </conditionalFormatting>
  <conditionalFormatting sqref="AA16">
    <cfRule type="expression" dxfId="1711" priority="86">
      <formula>$L16="Stiff clay w/o free water"</formula>
    </cfRule>
    <cfRule type="expression" dxfId="1710" priority="88">
      <formula>$L16="API clay"</formula>
    </cfRule>
  </conditionalFormatting>
  <conditionalFormatting sqref="AA16">
    <cfRule type="expression" dxfId="1709" priority="87">
      <formula>$L16="Kirsch soft clay"</formula>
    </cfRule>
  </conditionalFormatting>
  <conditionalFormatting sqref="AA16">
    <cfRule type="expression" dxfId="1708" priority="85">
      <formula>$L16="Kirsch stiff clay"</formula>
    </cfRule>
  </conditionalFormatting>
  <conditionalFormatting sqref="AA16">
    <cfRule type="expression" dxfId="1707" priority="84">
      <formula>$L16="Reese stiff clay"</formula>
    </cfRule>
  </conditionalFormatting>
  <conditionalFormatting sqref="AA16">
    <cfRule type="expression" dxfId="1706" priority="83">
      <formula>$L16="PISA clay"</formula>
    </cfRule>
  </conditionalFormatting>
  <conditionalFormatting sqref="AM17:AN17">
    <cfRule type="expression" dxfId="1705" priority="82">
      <formula>$L17="API sand"</formula>
    </cfRule>
  </conditionalFormatting>
  <conditionalFormatting sqref="AK17:AL17">
    <cfRule type="expression" dxfId="1704" priority="81">
      <formula>$M17="API sand"</formula>
    </cfRule>
  </conditionalFormatting>
  <conditionalFormatting sqref="AK17:AL17">
    <cfRule type="expression" dxfId="1703" priority="80">
      <formula>$M17="API clay"</formula>
    </cfRule>
  </conditionalFormatting>
  <conditionalFormatting sqref="AM17:AN17">
    <cfRule type="expression" dxfId="1702" priority="77">
      <formula>$L17="Stiff clay w/o free water"</formula>
    </cfRule>
    <cfRule type="expression" dxfId="1701" priority="79">
      <formula>$L17="API clay"</formula>
    </cfRule>
  </conditionalFormatting>
  <conditionalFormatting sqref="AM17:AN17">
    <cfRule type="expression" dxfId="1700" priority="78">
      <formula>$L17="Kirsch soft clay"</formula>
    </cfRule>
  </conditionalFormatting>
  <conditionalFormatting sqref="AM17:AN17">
    <cfRule type="expression" dxfId="1699" priority="76">
      <formula>$L17="Kirsch stiff clay"</formula>
    </cfRule>
  </conditionalFormatting>
  <conditionalFormatting sqref="AM17:AN17">
    <cfRule type="expression" dxfId="1698" priority="75">
      <formula>$L17="Kirsch sand"</formula>
    </cfRule>
  </conditionalFormatting>
  <conditionalFormatting sqref="AM17:AN17">
    <cfRule type="expression" dxfId="1697" priority="74">
      <formula>$L17="Modified Weak rock"</formula>
    </cfRule>
  </conditionalFormatting>
  <conditionalFormatting sqref="AM17:AN17">
    <cfRule type="expression" dxfId="1696" priority="73">
      <formula>$L17="Reese stiff clay"</formula>
    </cfRule>
  </conditionalFormatting>
  <conditionalFormatting sqref="AM17:AN17">
    <cfRule type="expression" dxfId="1695" priority="72">
      <formula>$L17="PISA clay"</formula>
    </cfRule>
  </conditionalFormatting>
  <conditionalFormatting sqref="AM17:AN17">
    <cfRule type="expression" dxfId="1694" priority="71">
      <formula>$L17="PISA sand"</formula>
    </cfRule>
  </conditionalFormatting>
  <conditionalFormatting sqref="N17 Q17 S17:T17 W17 Y17">
    <cfRule type="expression" dxfId="1693" priority="70">
      <formula>$L17="API sand"</formula>
    </cfRule>
  </conditionalFormatting>
  <conditionalFormatting sqref="N17">
    <cfRule type="expression" dxfId="1692" priority="69">
      <formula>$M17="API sand"</formula>
    </cfRule>
  </conditionalFormatting>
  <conditionalFormatting sqref="N17">
    <cfRule type="expression" dxfId="1691" priority="68">
      <formula>$M17="API clay"</formula>
    </cfRule>
  </conditionalFormatting>
  <conditionalFormatting sqref="N17:P17">
    <cfRule type="expression" dxfId="1690" priority="65">
      <formula>$L17="Stiff clay w/o free water"</formula>
    </cfRule>
    <cfRule type="expression" dxfId="1689" priority="67">
      <formula>$L17="API clay"</formula>
    </cfRule>
  </conditionalFormatting>
  <conditionalFormatting sqref="N17:P17">
    <cfRule type="expression" dxfId="1688" priority="66">
      <formula>$L17="Kirsch soft clay"</formula>
    </cfRule>
  </conditionalFormatting>
  <conditionalFormatting sqref="N17:P17">
    <cfRule type="expression" dxfId="1687" priority="64">
      <formula>$L17="Kirsch stiff clay"</formula>
    </cfRule>
  </conditionalFormatting>
  <conditionalFormatting sqref="N17 Q17 S17:T17 W17 Y17">
    <cfRule type="expression" dxfId="1686" priority="63">
      <formula>$L17="Kirsch sand"</formula>
    </cfRule>
  </conditionalFormatting>
  <conditionalFormatting sqref="N17">
    <cfRule type="expression" dxfId="1685" priority="62">
      <formula>$L17="Modified Weak rock"</formula>
    </cfRule>
  </conditionalFormatting>
  <conditionalFormatting sqref="N17:P17">
    <cfRule type="expression" dxfId="1684" priority="61">
      <formula>$L17="Reese stiff clay"</formula>
    </cfRule>
  </conditionalFormatting>
  <conditionalFormatting sqref="N17:P17">
    <cfRule type="expression" dxfId="1683" priority="60">
      <formula>$L17="PISA clay"</formula>
    </cfRule>
  </conditionalFormatting>
  <conditionalFormatting sqref="N17">
    <cfRule type="expression" dxfId="1682" priority="59">
      <formula>$L17="PISA sand"</formula>
    </cfRule>
  </conditionalFormatting>
  <conditionalFormatting sqref="R17">
    <cfRule type="expression" dxfId="1681" priority="58">
      <formula>$L17="API sand"</formula>
    </cfRule>
  </conditionalFormatting>
  <conditionalFormatting sqref="R17">
    <cfRule type="expression" dxfId="1680" priority="57">
      <formula>$L17="Kirsch sand"</formula>
    </cfRule>
  </conditionalFormatting>
  <conditionalFormatting sqref="AD17:AI17">
    <cfRule type="expression" dxfId="1679" priority="54">
      <formula>$L17="Stiff clay w/o free water"</formula>
    </cfRule>
    <cfRule type="expression" dxfId="1678" priority="56">
      <formula>$L17="API clay"</formula>
    </cfRule>
  </conditionalFormatting>
  <conditionalFormatting sqref="AD17:AI17">
    <cfRule type="expression" dxfId="1677" priority="55">
      <formula>$L17="Kirsch soft clay"</formula>
    </cfRule>
  </conditionalFormatting>
  <conditionalFormatting sqref="AD17:AI17">
    <cfRule type="expression" dxfId="1676" priority="53">
      <formula>$L17="Kirsch stiff clay"</formula>
    </cfRule>
  </conditionalFormatting>
  <conditionalFormatting sqref="AD17:AI17">
    <cfRule type="expression" dxfId="1675" priority="52">
      <formula>$L17="Reese stiff clay"</formula>
    </cfRule>
  </conditionalFormatting>
  <conditionalFormatting sqref="AD17:AI17">
    <cfRule type="expression" dxfId="1674" priority="51">
      <formula>$L17="PISA clay"</formula>
    </cfRule>
  </conditionalFormatting>
  <conditionalFormatting sqref="AA17">
    <cfRule type="expression" dxfId="1673" priority="48">
      <formula>$L17="Stiff clay w/o free water"</formula>
    </cfRule>
    <cfRule type="expression" dxfId="1672" priority="50">
      <formula>$L17="API clay"</formula>
    </cfRule>
  </conditionalFormatting>
  <conditionalFormatting sqref="AA17">
    <cfRule type="expression" dxfId="1671" priority="49">
      <formula>$L17="Kirsch soft clay"</formula>
    </cfRule>
  </conditionalFormatting>
  <conditionalFormatting sqref="AA17">
    <cfRule type="expression" dxfId="1670" priority="47">
      <formula>$L17="Kirsch stiff clay"</formula>
    </cfRule>
  </conditionalFormatting>
  <conditionalFormatting sqref="AA17">
    <cfRule type="expression" dxfId="1669" priority="46">
      <formula>$L17="Reese stiff clay"</formula>
    </cfRule>
  </conditionalFormatting>
  <conditionalFormatting sqref="AA17">
    <cfRule type="expression" dxfId="1668" priority="45">
      <formula>$L17="PISA clay"</formula>
    </cfRule>
  </conditionalFormatting>
  <conditionalFormatting sqref="AC17">
    <cfRule type="expression" dxfId="1667" priority="42">
      <formula>$L17="Stiff clay w/o free water"</formula>
    </cfRule>
    <cfRule type="expression" dxfId="1666" priority="44">
      <formula>$L17="API clay"</formula>
    </cfRule>
  </conditionalFormatting>
  <conditionalFormatting sqref="AC17">
    <cfRule type="expression" dxfId="1665" priority="43">
      <formula>$L17="Kirsch soft clay"</formula>
    </cfRule>
  </conditionalFormatting>
  <conditionalFormatting sqref="AC17">
    <cfRule type="expression" dxfId="1664" priority="41">
      <formula>$L17="Kirsch stiff clay"</formula>
    </cfRule>
  </conditionalFormatting>
  <conditionalFormatting sqref="AC17">
    <cfRule type="expression" dxfId="1663" priority="40">
      <formula>$L17="Reese stiff clay"</formula>
    </cfRule>
  </conditionalFormatting>
  <conditionalFormatting sqref="AC17">
    <cfRule type="expression" dxfId="1662" priority="39">
      <formula>$L17="PISA clay"</formula>
    </cfRule>
  </conditionalFormatting>
  <conditionalFormatting sqref="X17">
    <cfRule type="expression" dxfId="1661" priority="38">
      <formula>$L17="API sand"</formula>
    </cfRule>
  </conditionalFormatting>
  <conditionalFormatting sqref="X17">
    <cfRule type="expression" dxfId="1660" priority="37">
      <formula>$L17="Kirsch sand"</formula>
    </cfRule>
  </conditionalFormatting>
  <conditionalFormatting sqref="Z16:Z17">
    <cfRule type="expression" dxfId="1659" priority="36">
      <formula>$L16="API sand"</formula>
    </cfRule>
  </conditionalFormatting>
  <conditionalFormatting sqref="Z16:Z17">
    <cfRule type="expression" dxfId="1658" priority="35">
      <formula>$L16="Kirsch sand"</formula>
    </cfRule>
  </conditionalFormatting>
  <conditionalFormatting sqref="AB16:AB17">
    <cfRule type="expression" dxfId="1657" priority="34">
      <formula>$L16="API sand"</formula>
    </cfRule>
  </conditionalFormatting>
  <conditionalFormatting sqref="AB16:AB17">
    <cfRule type="expression" dxfId="1656" priority="33">
      <formula>$L16="Kirsch sand"</formula>
    </cfRule>
  </conditionalFormatting>
  <conditionalFormatting sqref="AJ16:AJ17">
    <cfRule type="expression" dxfId="1655" priority="32">
      <formula>$L16="API sand"</formula>
    </cfRule>
  </conditionalFormatting>
  <conditionalFormatting sqref="AJ16:AJ17">
    <cfRule type="expression" dxfId="1654" priority="31">
      <formula>$L16="Kirsch sand"</formula>
    </cfRule>
  </conditionalFormatting>
  <conditionalFormatting sqref="U15:V15">
    <cfRule type="expression" dxfId="1653" priority="28">
      <formula>$L15="Stiff clay w/o free water"</formula>
    </cfRule>
    <cfRule type="expression" dxfId="1652" priority="30">
      <formula>$L15="API clay"</formula>
    </cfRule>
  </conditionalFormatting>
  <conditionalFormatting sqref="U15:V15">
    <cfRule type="expression" dxfId="1651" priority="29">
      <formula>$L15="Kirsch soft clay"</formula>
    </cfRule>
  </conditionalFormatting>
  <conditionalFormatting sqref="U15:V15">
    <cfRule type="expression" dxfId="1650" priority="27">
      <formula>$L15="Kirsch stiff clay"</formula>
    </cfRule>
  </conditionalFormatting>
  <conditionalFormatting sqref="U15:V15">
    <cfRule type="expression" dxfId="1649" priority="26">
      <formula>$L15="Reese stiff clay"</formula>
    </cfRule>
  </conditionalFormatting>
  <conditionalFormatting sqref="U15:V15">
    <cfRule type="expression" dxfId="1648" priority="25">
      <formula>$L15="PISA clay"</formula>
    </cfRule>
  </conditionalFormatting>
  <conditionalFormatting sqref="U16:V16">
    <cfRule type="expression" dxfId="1647" priority="22">
      <formula>$L16="Stiff clay w/o free water"</formula>
    </cfRule>
    <cfRule type="expression" dxfId="1646" priority="24">
      <formula>$L16="API clay"</formula>
    </cfRule>
  </conditionalFormatting>
  <conditionalFormatting sqref="U16:V16">
    <cfRule type="expression" dxfId="1645" priority="23">
      <formula>$L16="Kirsch soft clay"</formula>
    </cfRule>
  </conditionalFormatting>
  <conditionalFormatting sqref="U16:V16">
    <cfRule type="expression" dxfId="1644" priority="21">
      <formula>$L16="Kirsch stiff clay"</formula>
    </cfRule>
  </conditionalFormatting>
  <conditionalFormatting sqref="U16:V16">
    <cfRule type="expression" dxfId="1643" priority="20">
      <formula>$L16="Reese stiff clay"</formula>
    </cfRule>
  </conditionalFormatting>
  <conditionalFormatting sqref="U16:V16">
    <cfRule type="expression" dxfId="1642" priority="19">
      <formula>$L16="PISA clay"</formula>
    </cfRule>
  </conditionalFormatting>
  <conditionalFormatting sqref="U17:V17">
    <cfRule type="expression" dxfId="1641" priority="16">
      <formula>$L17="Stiff clay w/o free water"</formula>
    </cfRule>
    <cfRule type="expression" dxfId="1640" priority="18">
      <formula>$L17="API clay"</formula>
    </cfRule>
  </conditionalFormatting>
  <conditionalFormatting sqref="U17:V17">
    <cfRule type="expression" dxfId="1639" priority="17">
      <formula>$L17="Kirsch soft clay"</formula>
    </cfRule>
  </conditionalFormatting>
  <conditionalFormatting sqref="U17:V17">
    <cfRule type="expression" dxfId="1638" priority="15">
      <formula>$L17="Kirsch stiff clay"</formula>
    </cfRule>
  </conditionalFormatting>
  <conditionalFormatting sqref="U17:V17">
    <cfRule type="expression" dxfId="1637" priority="14">
      <formula>$L17="Reese stiff clay"</formula>
    </cfRule>
  </conditionalFormatting>
  <conditionalFormatting sqref="U17:V17">
    <cfRule type="expression" dxfId="1636" priority="13">
      <formula>$L17="PISA clay"</formula>
    </cfRule>
  </conditionalFormatting>
  <conditionalFormatting sqref="AO15">
    <cfRule type="expression" dxfId="1635" priority="12">
      <formula>$L15="API sand"</formula>
    </cfRule>
  </conditionalFormatting>
  <conditionalFormatting sqref="AO15">
    <cfRule type="expression" dxfId="1634" priority="11">
      <formula>$L15="Kirsch sand"</formula>
    </cfRule>
  </conditionalFormatting>
  <conditionalFormatting sqref="AO16">
    <cfRule type="expression" dxfId="1633" priority="10">
      <formula>$L16="API sand"</formula>
    </cfRule>
  </conditionalFormatting>
  <conditionalFormatting sqref="AO16">
    <cfRule type="expression" dxfId="1632" priority="9">
      <formula>$L16="Kirsch sand"</formula>
    </cfRule>
  </conditionalFormatting>
  <conditionalFormatting sqref="AO17">
    <cfRule type="expression" dxfId="1631" priority="8">
      <formula>$L17="API sand"</formula>
    </cfRule>
  </conditionalFormatting>
  <conditionalFormatting sqref="AO17">
    <cfRule type="expression" dxfId="1630" priority="7">
      <formula>$L17="Kirsch sand"</formula>
    </cfRule>
  </conditionalFormatting>
  <conditionalFormatting sqref="AC14">
    <cfRule type="expression" dxfId="1629" priority="4">
      <formula>$L14="Stiff clay w/o free water"</formula>
    </cfRule>
    <cfRule type="expression" dxfId="1628" priority="6">
      <formula>$L14="API clay"</formula>
    </cfRule>
  </conditionalFormatting>
  <conditionalFormatting sqref="AC14">
    <cfRule type="expression" dxfId="1627" priority="5">
      <formula>$L14="Kirsch soft clay"</formula>
    </cfRule>
  </conditionalFormatting>
  <conditionalFormatting sqref="AC14">
    <cfRule type="expression" dxfId="1626" priority="3">
      <formula>$L14="Kirsch stiff clay"</formula>
    </cfRule>
  </conditionalFormatting>
  <conditionalFormatting sqref="AC14">
    <cfRule type="expression" dxfId="1625" priority="2">
      <formula>$L14="Reese stiff clay"</formula>
    </cfRule>
  </conditionalFormatting>
  <conditionalFormatting sqref="AC14">
    <cfRule type="expression" dxfId="1624" priority="1">
      <formula>$L14="PISA clay"</formula>
    </cfRule>
  </conditionalFormatting>
  <dataValidations count="3">
    <dataValidation type="list" showInputMessage="1" showErrorMessage="1" sqref="L6:L255" xr:uid="{9F71E3B4-8AE2-4C62-AD88-C9F2156BFB9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3E06DCE-BD7A-4D49-AACD-64506B18A25D}">
      <formula1>"Zero soil,API sand,API clay"</formula1>
    </dataValidation>
    <dataValidation type="list" showInputMessage="1" showErrorMessage="1" sqref="M18:M36" xr:uid="{08DB5443-DFE0-4C87-A807-23C8B8B9E73B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5BC2-02FA-459E-9AF9-2569DA9B0DC1}">
  <sheetPr>
    <tabColor theme="2"/>
  </sheetPr>
  <dimension ref="A1:AO255"/>
  <sheetViews>
    <sheetView topLeftCell="J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79"/>
      <c r="S3" s="79"/>
      <c r="T3" s="75"/>
      <c r="U3" s="79"/>
      <c r="V3" s="79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38</v>
      </c>
      <c r="R6" s="50">
        <f>Q6-5</f>
        <v>33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107.39999999999996</v>
      </c>
      <c r="AA6" s="53"/>
      <c r="AB6" s="50">
        <f>VLOOKUP(R6,$AE$39:$AG$59,3)</f>
        <v>11040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9.0500000000000007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79660</v>
      </c>
      <c r="AD7" s="51">
        <v>9661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35</v>
      </c>
      <c r="R8" s="50">
        <f t="shared" ref="R8:R10" si="2">Q8-5</f>
        <v>30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95.999999999999972</v>
      </c>
      <c r="AA8" s="53"/>
      <c r="AB8" s="50">
        <f t="shared" ref="AB8:AB10" si="3">VLOOKUP(R8,$AE$39:$AG$59,3)</f>
        <v>9600</v>
      </c>
      <c r="AC8" s="51"/>
      <c r="AD8" s="51"/>
      <c r="AE8" s="51"/>
      <c r="AF8" s="51"/>
      <c r="AG8" s="51"/>
      <c r="AH8" s="51"/>
      <c r="AI8" s="51"/>
      <c r="AJ8" s="50">
        <f t="shared" si="1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130900</v>
      </c>
      <c r="AD9" s="51">
        <v>3491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si="2"/>
        <v>29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92.999999999999972</v>
      </c>
      <c r="AA10" s="53"/>
      <c r="AB10" s="50">
        <f t="shared" si="3"/>
        <v>8640</v>
      </c>
      <c r="AC10" s="51"/>
      <c r="AD10" s="51"/>
      <c r="AE10" s="51"/>
      <c r="AF10" s="51"/>
      <c r="AG10" s="51"/>
      <c r="AH10" s="51"/>
      <c r="AI10" s="51"/>
      <c r="AJ10" s="50">
        <f t="shared" si="1"/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1623" priority="202">
      <formula>$L6="API sand"</formula>
    </cfRule>
  </conditionalFormatting>
  <conditionalFormatting sqref="R18:S20 R29:S36 S21:S28 AD21:AD28 AB18:AB35 AK6:AL14 N6:N14">
    <cfRule type="expression" dxfId="1622" priority="201">
      <formula>$M6="API sand"</formula>
    </cfRule>
  </conditionalFormatting>
  <conditionalFormatting sqref="R18:T20 R29:T36 S21:T28 AD21:AD28 AB18:AB35 AK6:AL14 N6:N14">
    <cfRule type="expression" dxfId="1621" priority="200">
      <formula>$M6="API clay"</formula>
    </cfRule>
  </conditionalFormatting>
  <conditionalFormatting sqref="U18:W36 AM6:AN14 N6:P14 AC6:AI13 AA6:AA14 U6:V14">
    <cfRule type="expression" dxfId="1620" priority="197">
      <formula>$L6="Stiff clay w/o free water"</formula>
    </cfRule>
    <cfRule type="expression" dxfId="1619" priority="199">
      <formula>$L6="API clay"</formula>
    </cfRule>
  </conditionalFormatting>
  <conditionalFormatting sqref="U18:Y36 AM6:AN14 N6:P14 AC6:AI13 AA6:AA14 U6:V14">
    <cfRule type="expression" dxfId="1618" priority="198">
      <formula>$L6="Kirsch soft clay"</formula>
    </cfRule>
  </conditionalFormatting>
  <conditionalFormatting sqref="U18:Y36 AM6:AN14 N6:P14 AC6:AI13 AA6:AA14 U6:V14">
    <cfRule type="expression" dxfId="1617" priority="196">
      <formula>$L6="Kirsch stiff clay"</formula>
    </cfRule>
  </conditionalFormatting>
  <conditionalFormatting sqref="W10:Y13 N6:N14 AM6:AO14 S10:T13 Q6:R14 Z6:Z15 AJ6:AJ15 AB6:AB15">
    <cfRule type="expression" dxfId="1616" priority="195">
      <formula>$L6="Kirsch sand"</formula>
    </cfRule>
  </conditionalFormatting>
  <conditionalFormatting sqref="AC18:AI18 AC19:AD19 AI19 AM6:AN14 N6:N14">
    <cfRule type="expression" dxfId="1615" priority="194">
      <formula>$L6="Modified Weak rock"</formula>
    </cfRule>
  </conditionalFormatting>
  <conditionalFormatting sqref="U18:V36 AM6:AN14 N6:P14 AC6:AI13 AA6:AA14 U6:V14">
    <cfRule type="expression" dxfId="1614" priority="193">
      <formula>$L6="Reese stiff clay"</formula>
    </cfRule>
  </conditionalFormatting>
  <conditionalFormatting sqref="N18:N36 Q18:Q36 AM18:AN36">
    <cfRule type="expression" dxfId="1613" priority="192">
      <formula>$L18="API sand"</formula>
    </cfRule>
  </conditionalFormatting>
  <conditionalFormatting sqref="N18:N36 AB36 AJ18:AL36 Z18:Z36">
    <cfRule type="expression" dxfId="1612" priority="191">
      <formula>$M18="API sand"</formula>
    </cfRule>
  </conditionalFormatting>
  <conditionalFormatting sqref="Z36:AB36 AK18:AL36 N18:N36 Z18:AA35">
    <cfRule type="expression" dxfId="1611" priority="190">
      <formula>$M18="API clay"</formula>
    </cfRule>
  </conditionalFormatting>
  <conditionalFormatting sqref="N18:P18 AM18:AN36 N29:P36 N19:N28 P19:P28">
    <cfRule type="expression" dxfId="1610" priority="187">
      <formula>$L18="Stiff clay w/o free water"</formula>
    </cfRule>
    <cfRule type="expression" dxfId="1609" priority="189">
      <formula>$L18="API clay"</formula>
    </cfRule>
  </conditionalFormatting>
  <conditionalFormatting sqref="N18:P18 AM18:AN36 N29:P36 N19:N28 P19:P28">
    <cfRule type="expression" dxfId="1608" priority="188">
      <formula>$L18="Kirsch soft clay"</formula>
    </cfRule>
  </conditionalFormatting>
  <conditionalFormatting sqref="N18:P18 AM18:AN36 N29:P36 N19:N28 P19:P28">
    <cfRule type="expression" dxfId="1607" priority="186">
      <formula>$L18="Kirsch stiff clay"</formula>
    </cfRule>
  </conditionalFormatting>
  <conditionalFormatting sqref="N18:N36 Q18:Q36 X18:Y36 AM18:AN36">
    <cfRule type="expression" dxfId="1606" priority="185">
      <formula>$L18="Kirsch sand"</formula>
    </cfRule>
  </conditionalFormatting>
  <conditionalFormatting sqref="N18:N36 AM18:AN36 AC20:AD36 AI20:AI36">
    <cfRule type="expression" dxfId="1605" priority="184">
      <formula>$L18="Modified Weak rock"</formula>
    </cfRule>
  </conditionalFormatting>
  <conditionalFormatting sqref="N18:P18 AM18:AN36 N29:P36 N19:N28 P19:P28">
    <cfRule type="expression" dxfId="1604" priority="183">
      <formula>$L18="Reese stiff clay"</formula>
    </cfRule>
  </conditionalFormatting>
  <conditionalFormatting sqref="AM6:AN14 N6:P14 AC6:AI13 AA6:AA14 U6:V14">
    <cfRule type="expression" dxfId="1603" priority="182">
      <formula>$L6="PISA clay"</formula>
    </cfRule>
  </conditionalFormatting>
  <conditionalFormatting sqref="AM6:AN14 N6:N14">
    <cfRule type="expression" dxfId="1602" priority="181">
      <formula>$L6="PISA sand"</formula>
    </cfRule>
  </conditionalFormatting>
  <conditionalFormatting sqref="O19:O21">
    <cfRule type="expression" dxfId="1601" priority="180">
      <formula>$L19="API sand"</formula>
    </cfRule>
  </conditionalFormatting>
  <conditionalFormatting sqref="O19:O21">
    <cfRule type="expression" dxfId="1600" priority="179">
      <formula>$L19="Kirsch sand"</formula>
    </cfRule>
  </conditionalFormatting>
  <conditionalFormatting sqref="O22:O28">
    <cfRule type="expression" dxfId="1599" priority="178">
      <formula>$L22="API sand"</formula>
    </cfRule>
  </conditionalFormatting>
  <conditionalFormatting sqref="O22:O28">
    <cfRule type="expression" dxfId="1598" priority="177">
      <formula>$L22="Kirsch sand"</formula>
    </cfRule>
  </conditionalFormatting>
  <conditionalFormatting sqref="S6:T9 W6:Y9">
    <cfRule type="expression" dxfId="1597" priority="176">
      <formula>$L6="API sand"</formula>
    </cfRule>
  </conditionalFormatting>
  <conditionalFormatting sqref="S6:T9 W6:Y9">
    <cfRule type="expression" dxfId="1596" priority="175">
      <formula>$L6="Kirsch sand"</formula>
    </cfRule>
  </conditionalFormatting>
  <conditionalFormatting sqref="AE37:AH37">
    <cfRule type="expression" dxfId="1595" priority="203">
      <formula>$L19="Modified Weak rock"</formula>
    </cfRule>
  </conditionalFormatting>
  <conditionalFormatting sqref="S14:T14 W14:Y14">
    <cfRule type="expression" dxfId="1594" priority="174">
      <formula>$L14="API sand"</formula>
    </cfRule>
  </conditionalFormatting>
  <conditionalFormatting sqref="S14:T14 W14:Y14">
    <cfRule type="expression" dxfId="1593" priority="173">
      <formula>$L14="Kirsch sand"</formula>
    </cfRule>
  </conditionalFormatting>
  <conditionalFormatting sqref="AD14:AI14">
    <cfRule type="expression" dxfId="1592" priority="170">
      <formula>$L14="Stiff clay w/o free water"</formula>
    </cfRule>
    <cfRule type="expression" dxfId="1591" priority="172">
      <formula>$L14="API clay"</formula>
    </cfRule>
  </conditionalFormatting>
  <conditionalFormatting sqref="AD14:AI14">
    <cfRule type="expression" dxfId="1590" priority="171">
      <formula>$L14="Kirsch soft clay"</formula>
    </cfRule>
  </conditionalFormatting>
  <conditionalFormatting sqref="AD14:AI14">
    <cfRule type="expression" dxfId="1589" priority="169">
      <formula>$L14="Kirsch stiff clay"</formula>
    </cfRule>
  </conditionalFormatting>
  <conditionalFormatting sqref="AD14:AI14">
    <cfRule type="expression" dxfId="1588" priority="168">
      <formula>$L14="Reese stiff clay"</formula>
    </cfRule>
  </conditionalFormatting>
  <conditionalFormatting sqref="AD14:AI14">
    <cfRule type="expression" dxfId="1587" priority="167">
      <formula>$L14="PISA clay"</formula>
    </cfRule>
  </conditionalFormatting>
  <conditionalFormatting sqref="AM15:AN15">
    <cfRule type="expression" dxfId="1586" priority="166">
      <formula>$L15="API sand"</formula>
    </cfRule>
  </conditionalFormatting>
  <conditionalFormatting sqref="AK15:AL15">
    <cfRule type="expression" dxfId="1585" priority="165">
      <formula>$M15="API sand"</formula>
    </cfRule>
  </conditionalFormatting>
  <conditionalFormatting sqref="AK15:AL15">
    <cfRule type="expression" dxfId="1584" priority="164">
      <formula>$M15="API clay"</formula>
    </cfRule>
  </conditionalFormatting>
  <conditionalFormatting sqref="AM15:AN15">
    <cfRule type="expression" dxfId="1583" priority="161">
      <formula>$L15="Stiff clay w/o free water"</formula>
    </cfRule>
    <cfRule type="expression" dxfId="1582" priority="163">
      <formula>$L15="API clay"</formula>
    </cfRule>
  </conditionalFormatting>
  <conditionalFormatting sqref="AM15:AN15">
    <cfRule type="expression" dxfId="1581" priority="162">
      <formula>$L15="Kirsch soft clay"</formula>
    </cfRule>
  </conditionalFormatting>
  <conditionalFormatting sqref="AM15:AN15">
    <cfRule type="expression" dxfId="1580" priority="160">
      <formula>$L15="Kirsch stiff clay"</formula>
    </cfRule>
  </conditionalFormatting>
  <conditionalFormatting sqref="AM15:AN15">
    <cfRule type="expression" dxfId="1579" priority="159">
      <formula>$L15="Kirsch sand"</formula>
    </cfRule>
  </conditionalFormatting>
  <conditionalFormatting sqref="AM15:AN15">
    <cfRule type="expression" dxfId="1578" priority="158">
      <formula>$L15="Modified Weak rock"</formula>
    </cfRule>
  </conditionalFormatting>
  <conditionalFormatting sqref="AM15:AN15">
    <cfRule type="expression" dxfId="1577" priority="157">
      <formula>$L15="Reese stiff clay"</formula>
    </cfRule>
  </conditionalFormatting>
  <conditionalFormatting sqref="AM15:AN15">
    <cfRule type="expression" dxfId="1576" priority="156">
      <formula>$L15="PISA clay"</formula>
    </cfRule>
  </conditionalFormatting>
  <conditionalFormatting sqref="AM15:AN15">
    <cfRule type="expression" dxfId="1575" priority="155">
      <formula>$L15="PISA sand"</formula>
    </cfRule>
  </conditionalFormatting>
  <conditionalFormatting sqref="N15 Q15 S15:T15 W15 Y15">
    <cfRule type="expression" dxfId="1574" priority="154">
      <formula>$L15="API sand"</formula>
    </cfRule>
  </conditionalFormatting>
  <conditionalFormatting sqref="N15">
    <cfRule type="expression" dxfId="1573" priority="153">
      <formula>$M15="API sand"</formula>
    </cfRule>
  </conditionalFormatting>
  <conditionalFormatting sqref="N15">
    <cfRule type="expression" dxfId="1572" priority="152">
      <formula>$M15="API clay"</formula>
    </cfRule>
  </conditionalFormatting>
  <conditionalFormatting sqref="N15:P15">
    <cfRule type="expression" dxfId="1571" priority="149">
      <formula>$L15="Stiff clay w/o free water"</formula>
    </cfRule>
    <cfRule type="expression" dxfId="1570" priority="151">
      <formula>$L15="API clay"</formula>
    </cfRule>
  </conditionalFormatting>
  <conditionalFormatting sqref="N15:P15">
    <cfRule type="expression" dxfId="1569" priority="150">
      <formula>$L15="Kirsch soft clay"</formula>
    </cfRule>
  </conditionalFormatting>
  <conditionalFormatting sqref="N15:P15">
    <cfRule type="expression" dxfId="1568" priority="148">
      <formula>$L15="Kirsch stiff clay"</formula>
    </cfRule>
  </conditionalFormatting>
  <conditionalFormatting sqref="N15 Q15 S15:T15 W15 Y15">
    <cfRule type="expression" dxfId="1567" priority="147">
      <formula>$L15="Kirsch sand"</formula>
    </cfRule>
  </conditionalFormatting>
  <conditionalFormatting sqref="N15">
    <cfRule type="expression" dxfId="1566" priority="146">
      <formula>$L15="Modified Weak rock"</formula>
    </cfRule>
  </conditionalFormatting>
  <conditionalFormatting sqref="N15:P15">
    <cfRule type="expression" dxfId="1565" priority="145">
      <formula>$L15="Reese stiff clay"</formula>
    </cfRule>
  </conditionalFormatting>
  <conditionalFormatting sqref="N15:P15">
    <cfRule type="expression" dxfId="1564" priority="144">
      <formula>$L15="PISA clay"</formula>
    </cfRule>
  </conditionalFormatting>
  <conditionalFormatting sqref="N15">
    <cfRule type="expression" dxfId="1563" priority="143">
      <formula>$L15="PISA sand"</formula>
    </cfRule>
  </conditionalFormatting>
  <conditionalFormatting sqref="R15">
    <cfRule type="expression" dxfId="1562" priority="142">
      <formula>$L15="API sand"</formula>
    </cfRule>
  </conditionalFormatting>
  <conditionalFormatting sqref="R15">
    <cfRule type="expression" dxfId="1561" priority="141">
      <formula>$L15="Kirsch sand"</formula>
    </cfRule>
  </conditionalFormatting>
  <conditionalFormatting sqref="AD15:AI15">
    <cfRule type="expression" dxfId="1560" priority="138">
      <formula>$L15="Stiff clay w/o free water"</formula>
    </cfRule>
    <cfRule type="expression" dxfId="1559" priority="140">
      <formula>$L15="API clay"</formula>
    </cfRule>
  </conditionalFormatting>
  <conditionalFormatting sqref="AD15:AI15">
    <cfRule type="expression" dxfId="1558" priority="139">
      <formula>$L15="Kirsch soft clay"</formula>
    </cfRule>
  </conditionalFormatting>
  <conditionalFormatting sqref="AD15:AI15">
    <cfRule type="expression" dxfId="1557" priority="137">
      <formula>$L15="Kirsch stiff clay"</formula>
    </cfRule>
  </conditionalFormatting>
  <conditionalFormatting sqref="AD15:AI15">
    <cfRule type="expression" dxfId="1556" priority="136">
      <formula>$L15="Reese stiff clay"</formula>
    </cfRule>
  </conditionalFormatting>
  <conditionalFormatting sqref="AD15:AI15">
    <cfRule type="expression" dxfId="1555" priority="135">
      <formula>$L15="PISA clay"</formula>
    </cfRule>
  </conditionalFormatting>
  <conditionalFormatting sqref="AA15">
    <cfRule type="expression" dxfId="1554" priority="132">
      <formula>$L15="Stiff clay w/o free water"</formula>
    </cfRule>
    <cfRule type="expression" dxfId="1553" priority="134">
      <formula>$L15="API clay"</formula>
    </cfRule>
  </conditionalFormatting>
  <conditionalFormatting sqref="AA15">
    <cfRule type="expression" dxfId="1552" priority="133">
      <formula>$L15="Kirsch soft clay"</formula>
    </cfRule>
  </conditionalFormatting>
  <conditionalFormatting sqref="AA15">
    <cfRule type="expression" dxfId="1551" priority="131">
      <formula>$L15="Kirsch stiff clay"</formula>
    </cfRule>
  </conditionalFormatting>
  <conditionalFormatting sqref="AA15">
    <cfRule type="expression" dxfId="1550" priority="130">
      <formula>$L15="Reese stiff clay"</formula>
    </cfRule>
  </conditionalFormatting>
  <conditionalFormatting sqref="AA15">
    <cfRule type="expression" dxfId="1549" priority="129">
      <formula>$L15="PISA clay"</formula>
    </cfRule>
  </conditionalFormatting>
  <conditionalFormatting sqref="AC15">
    <cfRule type="expression" dxfId="1548" priority="126">
      <formula>$L15="Stiff clay w/o free water"</formula>
    </cfRule>
    <cfRule type="expression" dxfId="1547" priority="128">
      <formula>$L15="API clay"</formula>
    </cfRule>
  </conditionalFormatting>
  <conditionalFormatting sqref="AC15">
    <cfRule type="expression" dxfId="1546" priority="127">
      <formula>$L15="Kirsch soft clay"</formula>
    </cfRule>
  </conditionalFormatting>
  <conditionalFormatting sqref="AC15">
    <cfRule type="expression" dxfId="1545" priority="125">
      <formula>$L15="Kirsch stiff clay"</formula>
    </cfRule>
  </conditionalFormatting>
  <conditionalFormatting sqref="AC15">
    <cfRule type="expression" dxfId="1544" priority="124">
      <formula>$L15="Reese stiff clay"</formula>
    </cfRule>
  </conditionalFormatting>
  <conditionalFormatting sqref="AC15">
    <cfRule type="expression" dxfId="1543" priority="123">
      <formula>$L15="PISA clay"</formula>
    </cfRule>
  </conditionalFormatting>
  <conditionalFormatting sqref="X15">
    <cfRule type="expression" dxfId="1542" priority="122">
      <formula>$L15="API sand"</formula>
    </cfRule>
  </conditionalFormatting>
  <conditionalFormatting sqref="X15">
    <cfRule type="expression" dxfId="1541" priority="121">
      <formula>$L15="Kirsch sand"</formula>
    </cfRule>
  </conditionalFormatting>
  <conditionalFormatting sqref="AM16:AN16">
    <cfRule type="expression" dxfId="1540" priority="120">
      <formula>$L16="API sand"</formula>
    </cfRule>
  </conditionalFormatting>
  <conditionalFormatting sqref="AK16:AL16">
    <cfRule type="expression" dxfId="1539" priority="119">
      <formula>$M16="API sand"</formula>
    </cfRule>
  </conditionalFormatting>
  <conditionalFormatting sqref="AK16:AL16">
    <cfRule type="expression" dxfId="1538" priority="118">
      <formula>$M16="API clay"</formula>
    </cfRule>
  </conditionalFormatting>
  <conditionalFormatting sqref="AM16:AN16">
    <cfRule type="expression" dxfId="1537" priority="115">
      <formula>$L16="Stiff clay w/o free water"</formula>
    </cfRule>
    <cfRule type="expression" dxfId="1536" priority="117">
      <formula>$L16="API clay"</formula>
    </cfRule>
  </conditionalFormatting>
  <conditionalFormatting sqref="AM16:AN16">
    <cfRule type="expression" dxfId="1535" priority="116">
      <formula>$L16="Kirsch soft clay"</formula>
    </cfRule>
  </conditionalFormatting>
  <conditionalFormatting sqref="AM16:AN16">
    <cfRule type="expression" dxfId="1534" priority="114">
      <formula>$L16="Kirsch stiff clay"</formula>
    </cfRule>
  </conditionalFormatting>
  <conditionalFormatting sqref="AM16:AN16">
    <cfRule type="expression" dxfId="1533" priority="113">
      <formula>$L16="Kirsch sand"</formula>
    </cfRule>
  </conditionalFormatting>
  <conditionalFormatting sqref="AM16:AN16">
    <cfRule type="expression" dxfId="1532" priority="112">
      <formula>$L16="Modified Weak rock"</formula>
    </cfRule>
  </conditionalFormatting>
  <conditionalFormatting sqref="AM16:AN16">
    <cfRule type="expression" dxfId="1531" priority="111">
      <formula>$L16="Reese stiff clay"</formula>
    </cfRule>
  </conditionalFormatting>
  <conditionalFormatting sqref="AM16:AN16">
    <cfRule type="expression" dxfId="1530" priority="110">
      <formula>$L16="PISA clay"</formula>
    </cfRule>
  </conditionalFormatting>
  <conditionalFormatting sqref="AM16:AN16">
    <cfRule type="expression" dxfId="1529" priority="109">
      <formula>$L16="PISA sand"</formula>
    </cfRule>
  </conditionalFormatting>
  <conditionalFormatting sqref="N16 Q16 S16:T16 W16:Y16">
    <cfRule type="expression" dxfId="1528" priority="108">
      <formula>$L16="API sand"</formula>
    </cfRule>
  </conditionalFormatting>
  <conditionalFormatting sqref="N16">
    <cfRule type="expression" dxfId="1527" priority="107">
      <formula>$M16="API sand"</formula>
    </cfRule>
  </conditionalFormatting>
  <conditionalFormatting sqref="N16">
    <cfRule type="expression" dxfId="1526" priority="106">
      <formula>$M16="API clay"</formula>
    </cfRule>
  </conditionalFormatting>
  <conditionalFormatting sqref="N16:P16">
    <cfRule type="expression" dxfId="1525" priority="103">
      <formula>$L16="Stiff clay w/o free water"</formula>
    </cfRule>
    <cfRule type="expression" dxfId="1524" priority="105">
      <formula>$L16="API clay"</formula>
    </cfRule>
  </conditionalFormatting>
  <conditionalFormatting sqref="N16:P16">
    <cfRule type="expression" dxfId="1523" priority="104">
      <formula>$L16="Kirsch soft clay"</formula>
    </cfRule>
  </conditionalFormatting>
  <conditionalFormatting sqref="N16:P16">
    <cfRule type="expression" dxfId="1522" priority="102">
      <formula>$L16="Kirsch stiff clay"</formula>
    </cfRule>
  </conditionalFormatting>
  <conditionalFormatting sqref="N16 Q16 S16:T16 W16:Y16">
    <cfRule type="expression" dxfId="1521" priority="101">
      <formula>$L16="Kirsch sand"</formula>
    </cfRule>
  </conditionalFormatting>
  <conditionalFormatting sqref="N16">
    <cfRule type="expression" dxfId="1520" priority="100">
      <formula>$L16="Modified Weak rock"</formula>
    </cfRule>
  </conditionalFormatting>
  <conditionalFormatting sqref="N16:P16">
    <cfRule type="expression" dxfId="1519" priority="99">
      <formula>$L16="Reese stiff clay"</formula>
    </cfRule>
  </conditionalFormatting>
  <conditionalFormatting sqref="N16:P16">
    <cfRule type="expression" dxfId="1518" priority="98">
      <formula>$L16="PISA clay"</formula>
    </cfRule>
  </conditionalFormatting>
  <conditionalFormatting sqref="N16">
    <cfRule type="expression" dxfId="1517" priority="97">
      <formula>$L16="PISA sand"</formula>
    </cfRule>
  </conditionalFormatting>
  <conditionalFormatting sqref="R16">
    <cfRule type="expression" dxfId="1516" priority="96">
      <formula>$L16="API sand"</formula>
    </cfRule>
  </conditionalFormatting>
  <conditionalFormatting sqref="R16">
    <cfRule type="expression" dxfId="1515" priority="95">
      <formula>$L16="Kirsch sand"</formula>
    </cfRule>
  </conditionalFormatting>
  <conditionalFormatting sqref="AC16:AI16">
    <cfRule type="expression" dxfId="1514" priority="92">
      <formula>$L16="Stiff clay w/o free water"</formula>
    </cfRule>
    <cfRule type="expression" dxfId="1513" priority="94">
      <formula>$L16="API clay"</formula>
    </cfRule>
  </conditionalFormatting>
  <conditionalFormatting sqref="AC16:AI16">
    <cfRule type="expression" dxfId="1512" priority="93">
      <formula>$L16="Kirsch soft clay"</formula>
    </cfRule>
  </conditionalFormatting>
  <conditionalFormatting sqref="AC16:AI16">
    <cfRule type="expression" dxfId="1511" priority="91">
      <formula>$L16="Kirsch stiff clay"</formula>
    </cfRule>
  </conditionalFormatting>
  <conditionalFormatting sqref="AC16:AI16">
    <cfRule type="expression" dxfId="1510" priority="90">
      <formula>$L16="Reese stiff clay"</formula>
    </cfRule>
  </conditionalFormatting>
  <conditionalFormatting sqref="AC16:AI16">
    <cfRule type="expression" dxfId="1509" priority="89">
      <formula>$L16="PISA clay"</formula>
    </cfRule>
  </conditionalFormatting>
  <conditionalFormatting sqref="AA16">
    <cfRule type="expression" dxfId="1508" priority="86">
      <formula>$L16="Stiff clay w/o free water"</formula>
    </cfRule>
    <cfRule type="expression" dxfId="1507" priority="88">
      <formula>$L16="API clay"</formula>
    </cfRule>
  </conditionalFormatting>
  <conditionalFormatting sqref="AA16">
    <cfRule type="expression" dxfId="1506" priority="87">
      <formula>$L16="Kirsch soft clay"</formula>
    </cfRule>
  </conditionalFormatting>
  <conditionalFormatting sqref="AA16">
    <cfRule type="expression" dxfId="1505" priority="85">
      <formula>$L16="Kirsch stiff clay"</formula>
    </cfRule>
  </conditionalFormatting>
  <conditionalFormatting sqref="AA16">
    <cfRule type="expression" dxfId="1504" priority="84">
      <formula>$L16="Reese stiff clay"</formula>
    </cfRule>
  </conditionalFormatting>
  <conditionalFormatting sqref="AA16">
    <cfRule type="expression" dxfId="1503" priority="83">
      <formula>$L16="PISA clay"</formula>
    </cfRule>
  </conditionalFormatting>
  <conditionalFormatting sqref="AM17:AN17">
    <cfRule type="expression" dxfId="1502" priority="82">
      <formula>$L17="API sand"</formula>
    </cfRule>
  </conditionalFormatting>
  <conditionalFormatting sqref="AK17:AL17">
    <cfRule type="expression" dxfId="1501" priority="81">
      <formula>$M17="API sand"</formula>
    </cfRule>
  </conditionalFormatting>
  <conditionalFormatting sqref="AK17:AL17">
    <cfRule type="expression" dxfId="1500" priority="80">
      <formula>$M17="API clay"</formula>
    </cfRule>
  </conditionalFormatting>
  <conditionalFormatting sqref="AM17:AN17">
    <cfRule type="expression" dxfId="1499" priority="77">
      <formula>$L17="Stiff clay w/o free water"</formula>
    </cfRule>
    <cfRule type="expression" dxfId="1498" priority="79">
      <formula>$L17="API clay"</formula>
    </cfRule>
  </conditionalFormatting>
  <conditionalFormatting sqref="AM17:AN17">
    <cfRule type="expression" dxfId="1497" priority="78">
      <formula>$L17="Kirsch soft clay"</formula>
    </cfRule>
  </conditionalFormatting>
  <conditionalFormatting sqref="AM17:AN17">
    <cfRule type="expression" dxfId="1496" priority="76">
      <formula>$L17="Kirsch stiff clay"</formula>
    </cfRule>
  </conditionalFormatting>
  <conditionalFormatting sqref="AM17:AN17">
    <cfRule type="expression" dxfId="1495" priority="75">
      <formula>$L17="Kirsch sand"</formula>
    </cfRule>
  </conditionalFormatting>
  <conditionalFormatting sqref="AM17:AN17">
    <cfRule type="expression" dxfId="1494" priority="74">
      <formula>$L17="Modified Weak rock"</formula>
    </cfRule>
  </conditionalFormatting>
  <conditionalFormatting sqref="AM17:AN17">
    <cfRule type="expression" dxfId="1493" priority="73">
      <formula>$L17="Reese stiff clay"</formula>
    </cfRule>
  </conditionalFormatting>
  <conditionalFormatting sqref="AM17:AN17">
    <cfRule type="expression" dxfId="1492" priority="72">
      <formula>$L17="PISA clay"</formula>
    </cfRule>
  </conditionalFormatting>
  <conditionalFormatting sqref="AM17:AN17">
    <cfRule type="expression" dxfId="1491" priority="71">
      <formula>$L17="PISA sand"</formula>
    </cfRule>
  </conditionalFormatting>
  <conditionalFormatting sqref="N17 Q17 S17:T17 W17 Y17">
    <cfRule type="expression" dxfId="1490" priority="70">
      <formula>$L17="API sand"</formula>
    </cfRule>
  </conditionalFormatting>
  <conditionalFormatting sqref="N17">
    <cfRule type="expression" dxfId="1489" priority="69">
      <formula>$M17="API sand"</formula>
    </cfRule>
  </conditionalFormatting>
  <conditionalFormatting sqref="N17">
    <cfRule type="expression" dxfId="1488" priority="68">
      <formula>$M17="API clay"</formula>
    </cfRule>
  </conditionalFormatting>
  <conditionalFormatting sqref="N17:P17">
    <cfRule type="expression" dxfId="1487" priority="65">
      <formula>$L17="Stiff clay w/o free water"</formula>
    </cfRule>
    <cfRule type="expression" dxfId="1486" priority="67">
      <formula>$L17="API clay"</formula>
    </cfRule>
  </conditionalFormatting>
  <conditionalFormatting sqref="N17:P17">
    <cfRule type="expression" dxfId="1485" priority="66">
      <formula>$L17="Kirsch soft clay"</formula>
    </cfRule>
  </conditionalFormatting>
  <conditionalFormatting sqref="N17:P17">
    <cfRule type="expression" dxfId="1484" priority="64">
      <formula>$L17="Kirsch stiff clay"</formula>
    </cfRule>
  </conditionalFormatting>
  <conditionalFormatting sqref="N17 Q17 S17:T17 W17 Y17">
    <cfRule type="expression" dxfId="1483" priority="63">
      <formula>$L17="Kirsch sand"</formula>
    </cfRule>
  </conditionalFormatting>
  <conditionalFormatting sqref="N17">
    <cfRule type="expression" dxfId="1482" priority="62">
      <formula>$L17="Modified Weak rock"</formula>
    </cfRule>
  </conditionalFormatting>
  <conditionalFormatting sqref="N17:P17">
    <cfRule type="expression" dxfId="1481" priority="61">
      <formula>$L17="Reese stiff clay"</formula>
    </cfRule>
  </conditionalFormatting>
  <conditionalFormatting sqref="N17:P17">
    <cfRule type="expression" dxfId="1480" priority="60">
      <formula>$L17="PISA clay"</formula>
    </cfRule>
  </conditionalFormatting>
  <conditionalFormatting sqref="N17">
    <cfRule type="expression" dxfId="1479" priority="59">
      <formula>$L17="PISA sand"</formula>
    </cfRule>
  </conditionalFormatting>
  <conditionalFormatting sqref="R17">
    <cfRule type="expression" dxfId="1478" priority="58">
      <formula>$L17="API sand"</formula>
    </cfRule>
  </conditionalFormatting>
  <conditionalFormatting sqref="R17">
    <cfRule type="expression" dxfId="1477" priority="57">
      <formula>$L17="Kirsch sand"</formula>
    </cfRule>
  </conditionalFormatting>
  <conditionalFormatting sqref="AD17:AI17">
    <cfRule type="expression" dxfId="1476" priority="54">
      <formula>$L17="Stiff clay w/o free water"</formula>
    </cfRule>
    <cfRule type="expression" dxfId="1475" priority="56">
      <formula>$L17="API clay"</formula>
    </cfRule>
  </conditionalFormatting>
  <conditionalFormatting sqref="AD17:AI17">
    <cfRule type="expression" dxfId="1474" priority="55">
      <formula>$L17="Kirsch soft clay"</formula>
    </cfRule>
  </conditionalFormatting>
  <conditionalFormatting sqref="AD17:AI17">
    <cfRule type="expression" dxfId="1473" priority="53">
      <formula>$L17="Kirsch stiff clay"</formula>
    </cfRule>
  </conditionalFormatting>
  <conditionalFormatting sqref="AD17:AI17">
    <cfRule type="expression" dxfId="1472" priority="52">
      <formula>$L17="Reese stiff clay"</formula>
    </cfRule>
  </conditionalFormatting>
  <conditionalFormatting sqref="AD17:AI17">
    <cfRule type="expression" dxfId="1471" priority="51">
      <formula>$L17="PISA clay"</formula>
    </cfRule>
  </conditionalFormatting>
  <conditionalFormatting sqref="AA17">
    <cfRule type="expression" dxfId="1470" priority="48">
      <formula>$L17="Stiff clay w/o free water"</formula>
    </cfRule>
    <cfRule type="expression" dxfId="1469" priority="50">
      <formula>$L17="API clay"</formula>
    </cfRule>
  </conditionalFormatting>
  <conditionalFormatting sqref="AA17">
    <cfRule type="expression" dxfId="1468" priority="49">
      <formula>$L17="Kirsch soft clay"</formula>
    </cfRule>
  </conditionalFormatting>
  <conditionalFormatting sqref="AA17">
    <cfRule type="expression" dxfId="1467" priority="47">
      <formula>$L17="Kirsch stiff clay"</formula>
    </cfRule>
  </conditionalFormatting>
  <conditionalFormatting sqref="AA17">
    <cfRule type="expression" dxfId="1466" priority="46">
      <formula>$L17="Reese stiff clay"</formula>
    </cfRule>
  </conditionalFormatting>
  <conditionalFormatting sqref="AA17">
    <cfRule type="expression" dxfId="1465" priority="45">
      <formula>$L17="PISA clay"</formula>
    </cfRule>
  </conditionalFormatting>
  <conditionalFormatting sqref="AC17">
    <cfRule type="expression" dxfId="1464" priority="42">
      <formula>$L17="Stiff clay w/o free water"</formula>
    </cfRule>
    <cfRule type="expression" dxfId="1463" priority="44">
      <formula>$L17="API clay"</formula>
    </cfRule>
  </conditionalFormatting>
  <conditionalFormatting sqref="AC17">
    <cfRule type="expression" dxfId="1462" priority="43">
      <formula>$L17="Kirsch soft clay"</formula>
    </cfRule>
  </conditionalFormatting>
  <conditionalFormatting sqref="AC17">
    <cfRule type="expression" dxfId="1461" priority="41">
      <formula>$L17="Kirsch stiff clay"</formula>
    </cfRule>
  </conditionalFormatting>
  <conditionalFormatting sqref="AC17">
    <cfRule type="expression" dxfId="1460" priority="40">
      <formula>$L17="Reese stiff clay"</formula>
    </cfRule>
  </conditionalFormatting>
  <conditionalFormatting sqref="AC17">
    <cfRule type="expression" dxfId="1459" priority="39">
      <formula>$L17="PISA clay"</formula>
    </cfRule>
  </conditionalFormatting>
  <conditionalFormatting sqref="X17">
    <cfRule type="expression" dxfId="1458" priority="38">
      <formula>$L17="API sand"</formula>
    </cfRule>
  </conditionalFormatting>
  <conditionalFormatting sqref="X17">
    <cfRule type="expression" dxfId="1457" priority="37">
      <formula>$L17="Kirsch sand"</formula>
    </cfRule>
  </conditionalFormatting>
  <conditionalFormatting sqref="Z16:Z17">
    <cfRule type="expression" dxfId="1456" priority="36">
      <formula>$L16="API sand"</formula>
    </cfRule>
  </conditionalFormatting>
  <conditionalFormatting sqref="Z16:Z17">
    <cfRule type="expression" dxfId="1455" priority="35">
      <formula>$L16="Kirsch sand"</formula>
    </cfRule>
  </conditionalFormatting>
  <conditionalFormatting sqref="AB16:AB17">
    <cfRule type="expression" dxfId="1454" priority="34">
      <formula>$L16="API sand"</formula>
    </cfRule>
  </conditionalFormatting>
  <conditionalFormatting sqref="AB16:AB17">
    <cfRule type="expression" dxfId="1453" priority="33">
      <formula>$L16="Kirsch sand"</formula>
    </cfRule>
  </conditionalFormatting>
  <conditionalFormatting sqref="AJ16:AJ17">
    <cfRule type="expression" dxfId="1452" priority="32">
      <formula>$L16="API sand"</formula>
    </cfRule>
  </conditionalFormatting>
  <conditionalFormatting sqref="AJ16:AJ17">
    <cfRule type="expression" dxfId="1451" priority="31">
      <formula>$L16="Kirsch sand"</formula>
    </cfRule>
  </conditionalFormatting>
  <conditionalFormatting sqref="U15:V15">
    <cfRule type="expression" dxfId="1450" priority="28">
      <formula>$L15="Stiff clay w/o free water"</formula>
    </cfRule>
    <cfRule type="expression" dxfId="1449" priority="30">
      <formula>$L15="API clay"</formula>
    </cfRule>
  </conditionalFormatting>
  <conditionalFormatting sqref="U15:V15">
    <cfRule type="expression" dxfId="1448" priority="29">
      <formula>$L15="Kirsch soft clay"</formula>
    </cfRule>
  </conditionalFormatting>
  <conditionalFormatting sqref="U15:V15">
    <cfRule type="expression" dxfId="1447" priority="27">
      <formula>$L15="Kirsch stiff clay"</formula>
    </cfRule>
  </conditionalFormatting>
  <conditionalFormatting sqref="U15:V15">
    <cfRule type="expression" dxfId="1446" priority="26">
      <formula>$L15="Reese stiff clay"</formula>
    </cfRule>
  </conditionalFormatting>
  <conditionalFormatting sqref="U15:V15">
    <cfRule type="expression" dxfId="1445" priority="25">
      <formula>$L15="PISA clay"</formula>
    </cfRule>
  </conditionalFormatting>
  <conditionalFormatting sqref="U16:V16">
    <cfRule type="expression" dxfId="1444" priority="22">
      <formula>$L16="Stiff clay w/o free water"</formula>
    </cfRule>
    <cfRule type="expression" dxfId="1443" priority="24">
      <formula>$L16="API clay"</formula>
    </cfRule>
  </conditionalFormatting>
  <conditionalFormatting sqref="U16:V16">
    <cfRule type="expression" dxfId="1442" priority="23">
      <formula>$L16="Kirsch soft clay"</formula>
    </cfRule>
  </conditionalFormatting>
  <conditionalFormatting sqref="U16:V16">
    <cfRule type="expression" dxfId="1441" priority="21">
      <formula>$L16="Kirsch stiff clay"</formula>
    </cfRule>
  </conditionalFormatting>
  <conditionalFormatting sqref="U16:V16">
    <cfRule type="expression" dxfId="1440" priority="20">
      <formula>$L16="Reese stiff clay"</formula>
    </cfRule>
  </conditionalFormatting>
  <conditionalFormatting sqref="U16:V16">
    <cfRule type="expression" dxfId="1439" priority="19">
      <formula>$L16="PISA clay"</formula>
    </cfRule>
  </conditionalFormatting>
  <conditionalFormatting sqref="U17:V17">
    <cfRule type="expression" dxfId="1438" priority="16">
      <formula>$L17="Stiff clay w/o free water"</formula>
    </cfRule>
    <cfRule type="expression" dxfId="1437" priority="18">
      <formula>$L17="API clay"</formula>
    </cfRule>
  </conditionalFormatting>
  <conditionalFormatting sqref="U17:V17">
    <cfRule type="expression" dxfId="1436" priority="17">
      <formula>$L17="Kirsch soft clay"</formula>
    </cfRule>
  </conditionalFormatting>
  <conditionalFormatting sqref="U17:V17">
    <cfRule type="expression" dxfId="1435" priority="15">
      <formula>$L17="Kirsch stiff clay"</formula>
    </cfRule>
  </conditionalFormatting>
  <conditionalFormatting sqref="U17:V17">
    <cfRule type="expression" dxfId="1434" priority="14">
      <formula>$L17="Reese stiff clay"</formula>
    </cfRule>
  </conditionalFormatting>
  <conditionalFormatting sqref="U17:V17">
    <cfRule type="expression" dxfId="1433" priority="13">
      <formula>$L17="PISA clay"</formula>
    </cfRule>
  </conditionalFormatting>
  <conditionalFormatting sqref="AO15">
    <cfRule type="expression" dxfId="1432" priority="12">
      <formula>$L15="API sand"</formula>
    </cfRule>
  </conditionalFormatting>
  <conditionalFormatting sqref="AO15">
    <cfRule type="expression" dxfId="1431" priority="11">
      <formula>$L15="Kirsch sand"</formula>
    </cfRule>
  </conditionalFormatting>
  <conditionalFormatting sqref="AO16">
    <cfRule type="expression" dxfId="1430" priority="10">
      <formula>$L16="API sand"</formula>
    </cfRule>
  </conditionalFormatting>
  <conditionalFormatting sqref="AO16">
    <cfRule type="expression" dxfId="1429" priority="9">
      <formula>$L16="Kirsch sand"</formula>
    </cfRule>
  </conditionalFormatting>
  <conditionalFormatting sqref="AO17">
    <cfRule type="expression" dxfId="1428" priority="8">
      <formula>$L17="API sand"</formula>
    </cfRule>
  </conditionalFormatting>
  <conditionalFormatting sqref="AO17">
    <cfRule type="expression" dxfId="1427" priority="7">
      <formula>$L17="Kirsch sand"</formula>
    </cfRule>
  </conditionalFormatting>
  <conditionalFormatting sqref="AC14">
    <cfRule type="expression" dxfId="1426" priority="4">
      <formula>$L14="Stiff clay w/o free water"</formula>
    </cfRule>
    <cfRule type="expression" dxfId="1425" priority="6">
      <formula>$L14="API clay"</formula>
    </cfRule>
  </conditionalFormatting>
  <conditionalFormatting sqref="AC14">
    <cfRule type="expression" dxfId="1424" priority="5">
      <formula>$L14="Kirsch soft clay"</formula>
    </cfRule>
  </conditionalFormatting>
  <conditionalFormatting sqref="AC14">
    <cfRule type="expression" dxfId="1423" priority="3">
      <formula>$L14="Kirsch stiff clay"</formula>
    </cfRule>
  </conditionalFormatting>
  <conditionalFormatting sqref="AC14">
    <cfRule type="expression" dxfId="1422" priority="2">
      <formula>$L14="Reese stiff clay"</formula>
    </cfRule>
  </conditionalFormatting>
  <conditionalFormatting sqref="AC14">
    <cfRule type="expression" dxfId="1421" priority="1">
      <formula>$L14="PISA clay"</formula>
    </cfRule>
  </conditionalFormatting>
  <dataValidations count="3">
    <dataValidation type="list" showInputMessage="1" showErrorMessage="1" sqref="M6:M17" xr:uid="{8C2504CC-57B3-4D44-A59B-985898491C2A}">
      <formula1>"Zero soil,API sand,API clay"</formula1>
    </dataValidation>
    <dataValidation type="list" showInputMessage="1" showErrorMessage="1" sqref="L6:L255" xr:uid="{6B0A45FE-B84C-4A72-B7A0-DD3537AB9EF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CBDD82DE-2BBE-40DC-BE9E-83AEB55F601D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D79C-5624-4ED2-AC41-FDC264C424FF}">
  <sheetPr>
    <tabColor theme="2"/>
  </sheetPr>
  <dimension ref="A1:AO255"/>
  <sheetViews>
    <sheetView topLeftCell="K1" zoomScaleNormal="100" workbookViewId="0">
      <selection activeCell="M6" sqref="M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Zone_7_BE!Q6*0.95</f>
        <v>38.949999999999996</v>
      </c>
      <c r="R6" s="50">
        <f>Q6-5</f>
        <v>33.949999999999996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Zone_7_BE!X6</f>
        <v>19700</v>
      </c>
      <c r="Y6" s="50">
        <v>0</v>
      </c>
      <c r="Z6" s="50">
        <f t="shared" ref="Z6" si="0">VLOOKUP(R6,$AE$39:$AF$59,2)</f>
        <v>107.39999999999996</v>
      </c>
      <c r="AA6" s="53">
        <v>0</v>
      </c>
      <c r="AB6" s="50">
        <f>VLOOKUP(R6,$AE$39:$AG$59,3)</f>
        <v>11040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Zone_7_BE!O7*0.95</f>
        <v>155.79999999999998</v>
      </c>
      <c r="P7" s="51">
        <f>Zone_7_BE!P7*0.95</f>
        <v>8.5499999999999989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Zone_7_BE!X7</f>
        <v>27600</v>
      </c>
      <c r="Y7" s="50">
        <v>0</v>
      </c>
      <c r="Z7" s="50">
        <v>0</v>
      </c>
      <c r="AA7" s="53">
        <v>1</v>
      </c>
      <c r="AB7" s="50">
        <v>0</v>
      </c>
      <c r="AC7" s="51">
        <f>Zone_7_BE!AC7*0.95</f>
        <v>126160</v>
      </c>
      <c r="AD7" s="51">
        <f>Zone_7_BE!AD7*0.95</f>
        <v>9975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Zone_7_BE!Q8*0.95</f>
        <v>39.9</v>
      </c>
      <c r="R8" s="50">
        <f t="shared" ref="R8:R10" si="2">Q8-5</f>
        <v>34.9</v>
      </c>
      <c r="S8" s="50">
        <v>0.9</v>
      </c>
      <c r="T8" s="50">
        <v>0</v>
      </c>
      <c r="U8" s="77">
        <v>0</v>
      </c>
      <c r="V8" s="52">
        <v>0</v>
      </c>
      <c r="W8" s="50">
        <v>0.5</v>
      </c>
      <c r="X8" s="50">
        <f>Zone_7_BE!X8</f>
        <v>71200</v>
      </c>
      <c r="Y8" s="50">
        <v>0</v>
      </c>
      <c r="Z8" s="50">
        <f>VLOOKUP(R8,$AE$39:$AF$59,2)</f>
        <v>111.19999999999996</v>
      </c>
      <c r="AA8" s="53">
        <v>0</v>
      </c>
      <c r="AB8" s="50">
        <f t="shared" ref="AB8:AB10" si="3">VLOOKUP(R8,$AE$39:$AG$59,3)</f>
        <v>11520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48.000000000000007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Zone_7_BE!O9*0.95</f>
        <v>233.7</v>
      </c>
      <c r="P9" s="51">
        <f>Zone_7_BE!P9*0.95</f>
        <v>0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0.25</v>
      </c>
      <c r="X9" s="50">
        <f>Zone_7_BE!X9</f>
        <v>18000</v>
      </c>
      <c r="Y9" s="50">
        <v>0</v>
      </c>
      <c r="Z9" s="50">
        <v>0</v>
      </c>
      <c r="AA9" s="53">
        <v>1</v>
      </c>
      <c r="AB9" s="50">
        <v>0</v>
      </c>
      <c r="AC9" s="51">
        <f>Zone_7_BE!AC9*0.95</f>
        <v>227905</v>
      </c>
      <c r="AD9" s="51">
        <f>Zone_7_BE!AD9*0.95</f>
        <v>1021.25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Zone_7_BE!Q10*0.95</f>
        <v>37.049999999999997</v>
      </c>
      <c r="R10" s="50">
        <f t="shared" si="2"/>
        <v>32.049999999999997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Zone_7_BE!X10</f>
        <v>24600</v>
      </c>
      <c r="Y10" s="50">
        <v>0</v>
      </c>
      <c r="Z10" s="50">
        <f t="shared" ref="Z10" si="4">VLOOKUP(R10,$AE$39:$AF$59,2)</f>
        <v>103.59999999999997</v>
      </c>
      <c r="AA10" s="53">
        <v>0</v>
      </c>
      <c r="AB10" s="50">
        <f t="shared" si="3"/>
        <v>10560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44.000000000000007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Z6:Z15 AJ6:AJ15 AB6:AB15 Q6:R6 W10 Y10 Q8:R8 Q7:T7 Q10:R14 Q9:T9">
    <cfRule type="expression" dxfId="1420" priority="202">
      <formula>$L6="API sand"</formula>
    </cfRule>
  </conditionalFormatting>
  <conditionalFormatting sqref="R18:S20 R29:S36 S21:S28 AD21:AD28 AB18:AB35 AK6:AL14 N6:N14">
    <cfRule type="expression" dxfId="1419" priority="201">
      <formula>$M6="API sand"</formula>
    </cfRule>
  </conditionalFormatting>
  <conditionalFormatting sqref="R18:T20 R29:T36 S21:T28 AD21:AD28 AB18:AB35 AK6:AL14 N6:N14">
    <cfRule type="expression" dxfId="1418" priority="200">
      <formula>$M6="API clay"</formula>
    </cfRule>
  </conditionalFormatting>
  <conditionalFormatting sqref="U18:W36 AM6:AN14 AA6:AA14 U6:V14 N6:P14 AC6:AI13">
    <cfRule type="expression" dxfId="1417" priority="197">
      <formula>$L6="Stiff clay w/o free water"</formula>
    </cfRule>
    <cfRule type="expression" dxfId="1416" priority="199">
      <formula>$L6="API clay"</formula>
    </cfRule>
  </conditionalFormatting>
  <conditionalFormatting sqref="U18:Y36 AM6:AN14 AA6:AA14 U6:V14 N6:P14 AC6:AI13">
    <cfRule type="expression" dxfId="1415" priority="198">
      <formula>$L6="Kirsch soft clay"</formula>
    </cfRule>
  </conditionalFormatting>
  <conditionalFormatting sqref="U18:Y36 AM6:AN14 AA6:AA14 U6:V14 N6:P14 AC6:AI13">
    <cfRule type="expression" dxfId="1414" priority="196">
      <formula>$L6="Kirsch stiff clay"</formula>
    </cfRule>
  </conditionalFormatting>
  <conditionalFormatting sqref="W11:Y13 N6:N14 AM6:AO14 S10:T13 Z6:Z15 AJ6:AJ15 AB6:AB15 Q6:R6 W10 Y10 Q8:R8 Q7:T7 Q10:R14 Q9:T9">
    <cfRule type="expression" dxfId="1413" priority="195">
      <formula>$L6="Kirsch sand"</formula>
    </cfRule>
  </conditionalFormatting>
  <conditionalFormatting sqref="AC18:AI18 AC19:AD19 AI19 AM6:AN14 N6:N14">
    <cfRule type="expression" dxfId="1412" priority="194">
      <formula>$L6="Modified Weak rock"</formula>
    </cfRule>
  </conditionalFormatting>
  <conditionalFormatting sqref="U18:V36 AM6:AN14 AA6:AA14 U6:V14 N6:P14 AC6:AI13">
    <cfRule type="expression" dxfId="1411" priority="193">
      <formula>$L6="Reese stiff clay"</formula>
    </cfRule>
  </conditionalFormatting>
  <conditionalFormatting sqref="N18:N36 Q18:Q36 AM18:AN36">
    <cfRule type="expression" dxfId="1410" priority="192">
      <formula>$L18="API sand"</formula>
    </cfRule>
  </conditionalFormatting>
  <conditionalFormatting sqref="N18:N36 AB36 AJ18:AL36 Z18:Z36">
    <cfRule type="expression" dxfId="1409" priority="191">
      <formula>$M18="API sand"</formula>
    </cfRule>
  </conditionalFormatting>
  <conditionalFormatting sqref="Z36:AB36 AK18:AL36 N18:N36 Z18:AA35">
    <cfRule type="expression" dxfId="1408" priority="190">
      <formula>$M18="API clay"</formula>
    </cfRule>
  </conditionalFormatting>
  <conditionalFormatting sqref="N18:P18 AM18:AN36 N29:P36 N19:N28 P19:P28">
    <cfRule type="expression" dxfId="1407" priority="187">
      <formula>$L18="Stiff clay w/o free water"</formula>
    </cfRule>
    <cfRule type="expression" dxfId="1406" priority="189">
      <formula>$L18="API clay"</formula>
    </cfRule>
  </conditionalFormatting>
  <conditionalFormatting sqref="N18:P18 AM18:AN36 N29:P36 N19:N28 P19:P28">
    <cfRule type="expression" dxfId="1405" priority="188">
      <formula>$L18="Kirsch soft clay"</formula>
    </cfRule>
  </conditionalFormatting>
  <conditionalFormatting sqref="N18:P18 AM18:AN36 N29:P36 N19:N28 P19:P28">
    <cfRule type="expression" dxfId="1404" priority="186">
      <formula>$L18="Kirsch stiff clay"</formula>
    </cfRule>
  </conditionalFormatting>
  <conditionalFormatting sqref="N18:N36 Q18:Q36 X18:Y36 AM18:AN36">
    <cfRule type="expression" dxfId="1403" priority="185">
      <formula>$L18="Kirsch sand"</formula>
    </cfRule>
  </conditionalFormatting>
  <conditionalFormatting sqref="N18:N36 AM18:AN36 AC20:AD36 AI20:AI36">
    <cfRule type="expression" dxfId="1402" priority="184">
      <formula>$L18="Modified Weak rock"</formula>
    </cfRule>
  </conditionalFormatting>
  <conditionalFormatting sqref="N18:P18 AM18:AN36 N29:P36 N19:N28 P19:P28">
    <cfRule type="expression" dxfId="1401" priority="183">
      <formula>$L18="Reese stiff clay"</formula>
    </cfRule>
  </conditionalFormatting>
  <conditionalFormatting sqref="AM6:AN14 AA6:AA14 U6:V14 N6:P14 AC6:AI13">
    <cfRule type="expression" dxfId="1400" priority="182">
      <formula>$L6="PISA clay"</formula>
    </cfRule>
  </conditionalFormatting>
  <conditionalFormatting sqref="AM6:AN14 N6:N14">
    <cfRule type="expression" dxfId="1399" priority="181">
      <formula>$L6="PISA sand"</formula>
    </cfRule>
  </conditionalFormatting>
  <conditionalFormatting sqref="O19:O21">
    <cfRule type="expression" dxfId="1398" priority="180">
      <formula>$L19="API sand"</formula>
    </cfRule>
  </conditionalFormatting>
  <conditionalFormatting sqref="O19:O21">
    <cfRule type="expression" dxfId="1397" priority="179">
      <formula>$L19="Kirsch sand"</formula>
    </cfRule>
  </conditionalFormatting>
  <conditionalFormatting sqref="O22:O28">
    <cfRule type="expression" dxfId="1396" priority="178">
      <formula>$L22="API sand"</formula>
    </cfRule>
  </conditionalFormatting>
  <conditionalFormatting sqref="O22:O28">
    <cfRule type="expression" dxfId="1395" priority="177">
      <formula>$L22="Kirsch sand"</formula>
    </cfRule>
  </conditionalFormatting>
  <conditionalFormatting sqref="S6:T6 W6:Y6 W7:W9 Y7:Y9 X7:X10 S8:T8">
    <cfRule type="expression" dxfId="1394" priority="176">
      <formula>$L6="API sand"</formula>
    </cfRule>
  </conditionalFormatting>
  <conditionalFormatting sqref="S6:T6 W6:Y6 W7:W9 Y7:Y9 X7:X10 S8:T8">
    <cfRule type="expression" dxfId="1393" priority="175">
      <formula>$L6="Kirsch sand"</formula>
    </cfRule>
  </conditionalFormatting>
  <conditionalFormatting sqref="AE37:AH37">
    <cfRule type="expression" dxfId="1392" priority="203">
      <formula>$L19="Modified Weak rock"</formula>
    </cfRule>
  </conditionalFormatting>
  <conditionalFormatting sqref="S14:T14 W14:Y14">
    <cfRule type="expression" dxfId="1391" priority="174">
      <formula>$L14="API sand"</formula>
    </cfRule>
  </conditionalFormatting>
  <conditionalFormatting sqref="S14:T14 W14:Y14">
    <cfRule type="expression" dxfId="1390" priority="173">
      <formula>$L14="Kirsch sand"</formula>
    </cfRule>
  </conditionalFormatting>
  <conditionalFormatting sqref="AD14:AI14">
    <cfRule type="expression" dxfId="1389" priority="170">
      <formula>$L14="Stiff clay w/o free water"</formula>
    </cfRule>
    <cfRule type="expression" dxfId="1388" priority="172">
      <formula>$L14="API clay"</formula>
    </cfRule>
  </conditionalFormatting>
  <conditionalFormatting sqref="AD14:AI14">
    <cfRule type="expression" dxfId="1387" priority="171">
      <formula>$L14="Kirsch soft clay"</formula>
    </cfRule>
  </conditionalFormatting>
  <conditionalFormatting sqref="AD14:AI14">
    <cfRule type="expression" dxfId="1386" priority="169">
      <formula>$L14="Kirsch stiff clay"</formula>
    </cfRule>
  </conditionalFormatting>
  <conditionalFormatting sqref="AD14:AI14">
    <cfRule type="expression" dxfId="1385" priority="168">
      <formula>$L14="Reese stiff clay"</formula>
    </cfRule>
  </conditionalFormatting>
  <conditionalFormatting sqref="AD14:AI14">
    <cfRule type="expression" dxfId="1384" priority="167">
      <formula>$L14="PISA clay"</formula>
    </cfRule>
  </conditionalFormatting>
  <conditionalFormatting sqref="AM15:AN15">
    <cfRule type="expression" dxfId="1383" priority="166">
      <formula>$L15="API sand"</formula>
    </cfRule>
  </conditionalFormatting>
  <conditionalFormatting sqref="AK15:AL15">
    <cfRule type="expression" dxfId="1382" priority="165">
      <formula>$M15="API sand"</formula>
    </cfRule>
  </conditionalFormatting>
  <conditionalFormatting sqref="AK15:AL15">
    <cfRule type="expression" dxfId="1381" priority="164">
      <formula>$M15="API clay"</formula>
    </cfRule>
  </conditionalFormatting>
  <conditionalFormatting sqref="AM15:AN15">
    <cfRule type="expression" dxfId="1380" priority="161">
      <formula>$L15="Stiff clay w/o free water"</formula>
    </cfRule>
    <cfRule type="expression" dxfId="1379" priority="163">
      <formula>$L15="API clay"</formula>
    </cfRule>
  </conditionalFormatting>
  <conditionalFormatting sqref="AM15:AN15">
    <cfRule type="expression" dxfId="1378" priority="162">
      <formula>$L15="Kirsch soft clay"</formula>
    </cfRule>
  </conditionalFormatting>
  <conditionalFormatting sqref="AM15:AN15">
    <cfRule type="expression" dxfId="1377" priority="160">
      <formula>$L15="Kirsch stiff clay"</formula>
    </cfRule>
  </conditionalFormatting>
  <conditionalFormatting sqref="AM15:AN15">
    <cfRule type="expression" dxfId="1376" priority="159">
      <formula>$L15="Kirsch sand"</formula>
    </cfRule>
  </conditionalFormatting>
  <conditionalFormatting sqref="AM15:AN15">
    <cfRule type="expression" dxfId="1375" priority="158">
      <formula>$L15="Modified Weak rock"</formula>
    </cfRule>
  </conditionalFormatting>
  <conditionalFormatting sqref="AM15:AN15">
    <cfRule type="expression" dxfId="1374" priority="157">
      <formula>$L15="Reese stiff clay"</formula>
    </cfRule>
  </conditionalFormatting>
  <conditionalFormatting sqref="AM15:AN15">
    <cfRule type="expression" dxfId="1373" priority="156">
      <formula>$L15="PISA clay"</formula>
    </cfRule>
  </conditionalFormatting>
  <conditionalFormatting sqref="AM15:AN15">
    <cfRule type="expression" dxfId="1372" priority="155">
      <formula>$L15="PISA sand"</formula>
    </cfRule>
  </conditionalFormatting>
  <conditionalFormatting sqref="N15 Q15 S15:T15 W15 Y15">
    <cfRule type="expression" dxfId="1371" priority="154">
      <formula>$L15="API sand"</formula>
    </cfRule>
  </conditionalFormatting>
  <conditionalFormatting sqref="N15">
    <cfRule type="expression" dxfId="1370" priority="153">
      <formula>$M15="API sand"</formula>
    </cfRule>
  </conditionalFormatting>
  <conditionalFormatting sqref="N15">
    <cfRule type="expression" dxfId="1369" priority="152">
      <formula>$M15="API clay"</formula>
    </cfRule>
  </conditionalFormatting>
  <conditionalFormatting sqref="N15:P15">
    <cfRule type="expression" dxfId="1368" priority="149">
      <formula>$L15="Stiff clay w/o free water"</formula>
    </cfRule>
    <cfRule type="expression" dxfId="1367" priority="151">
      <formula>$L15="API clay"</formula>
    </cfRule>
  </conditionalFormatting>
  <conditionalFormatting sqref="N15:P15">
    <cfRule type="expression" dxfId="1366" priority="150">
      <formula>$L15="Kirsch soft clay"</formula>
    </cfRule>
  </conditionalFormatting>
  <conditionalFormatting sqref="N15:P15">
    <cfRule type="expression" dxfId="1365" priority="148">
      <formula>$L15="Kirsch stiff clay"</formula>
    </cfRule>
  </conditionalFormatting>
  <conditionalFormatting sqref="N15 Q15 S15:T15 W15 Y15">
    <cfRule type="expression" dxfId="1364" priority="147">
      <formula>$L15="Kirsch sand"</formula>
    </cfRule>
  </conditionalFormatting>
  <conditionalFormatting sqref="N15">
    <cfRule type="expression" dxfId="1363" priority="146">
      <formula>$L15="Modified Weak rock"</formula>
    </cfRule>
  </conditionalFormatting>
  <conditionalFormatting sqref="N15:P15">
    <cfRule type="expression" dxfId="1362" priority="145">
      <formula>$L15="Reese stiff clay"</formula>
    </cfRule>
  </conditionalFormatting>
  <conditionalFormatting sqref="N15:P15">
    <cfRule type="expression" dxfId="1361" priority="144">
      <formula>$L15="PISA clay"</formula>
    </cfRule>
  </conditionalFormatting>
  <conditionalFormatting sqref="N15">
    <cfRule type="expression" dxfId="1360" priority="143">
      <formula>$L15="PISA sand"</formula>
    </cfRule>
  </conditionalFormatting>
  <conditionalFormatting sqref="R15">
    <cfRule type="expression" dxfId="1359" priority="142">
      <formula>$L15="API sand"</formula>
    </cfRule>
  </conditionalFormatting>
  <conditionalFormatting sqref="R15">
    <cfRule type="expression" dxfId="1358" priority="141">
      <formula>$L15="Kirsch sand"</formula>
    </cfRule>
  </conditionalFormatting>
  <conditionalFormatting sqref="AD15:AI15">
    <cfRule type="expression" dxfId="1357" priority="138">
      <formula>$L15="Stiff clay w/o free water"</formula>
    </cfRule>
    <cfRule type="expression" dxfId="1356" priority="140">
      <formula>$L15="API clay"</formula>
    </cfRule>
  </conditionalFormatting>
  <conditionalFormatting sqref="AD15:AI15">
    <cfRule type="expression" dxfId="1355" priority="139">
      <formula>$L15="Kirsch soft clay"</formula>
    </cfRule>
  </conditionalFormatting>
  <conditionalFormatting sqref="AD15:AI15">
    <cfRule type="expression" dxfId="1354" priority="137">
      <formula>$L15="Kirsch stiff clay"</formula>
    </cfRule>
  </conditionalFormatting>
  <conditionalFormatting sqref="AD15:AI15">
    <cfRule type="expression" dxfId="1353" priority="136">
      <formula>$L15="Reese stiff clay"</formula>
    </cfRule>
  </conditionalFormatting>
  <conditionalFormatting sqref="AD15:AI15">
    <cfRule type="expression" dxfId="1352" priority="135">
      <formula>$L15="PISA clay"</formula>
    </cfRule>
  </conditionalFormatting>
  <conditionalFormatting sqref="AA15">
    <cfRule type="expression" dxfId="1351" priority="132">
      <formula>$L15="Stiff clay w/o free water"</formula>
    </cfRule>
    <cfRule type="expression" dxfId="1350" priority="134">
      <formula>$L15="API clay"</formula>
    </cfRule>
  </conditionalFormatting>
  <conditionalFormatting sqref="AA15">
    <cfRule type="expression" dxfId="1349" priority="133">
      <formula>$L15="Kirsch soft clay"</formula>
    </cfRule>
  </conditionalFormatting>
  <conditionalFormatting sqref="AA15">
    <cfRule type="expression" dxfId="1348" priority="131">
      <formula>$L15="Kirsch stiff clay"</formula>
    </cfRule>
  </conditionalFormatting>
  <conditionalFormatting sqref="AA15">
    <cfRule type="expression" dxfId="1347" priority="130">
      <formula>$L15="Reese stiff clay"</formula>
    </cfRule>
  </conditionalFormatting>
  <conditionalFormatting sqref="AA15">
    <cfRule type="expression" dxfId="1346" priority="129">
      <formula>$L15="PISA clay"</formula>
    </cfRule>
  </conditionalFormatting>
  <conditionalFormatting sqref="AC15">
    <cfRule type="expression" dxfId="1345" priority="126">
      <formula>$L15="Stiff clay w/o free water"</formula>
    </cfRule>
    <cfRule type="expression" dxfId="1344" priority="128">
      <formula>$L15="API clay"</formula>
    </cfRule>
  </conditionalFormatting>
  <conditionalFormatting sqref="AC15">
    <cfRule type="expression" dxfId="1343" priority="127">
      <formula>$L15="Kirsch soft clay"</formula>
    </cfRule>
  </conditionalFormatting>
  <conditionalFormatting sqref="AC15">
    <cfRule type="expression" dxfId="1342" priority="125">
      <formula>$L15="Kirsch stiff clay"</formula>
    </cfRule>
  </conditionalFormatting>
  <conditionalFormatting sqref="AC15">
    <cfRule type="expression" dxfId="1341" priority="124">
      <formula>$L15="Reese stiff clay"</formula>
    </cfRule>
  </conditionalFormatting>
  <conditionalFormatting sqref="AC15">
    <cfRule type="expression" dxfId="1340" priority="123">
      <formula>$L15="PISA clay"</formula>
    </cfRule>
  </conditionalFormatting>
  <conditionalFormatting sqref="X15">
    <cfRule type="expression" dxfId="1339" priority="122">
      <formula>$L15="API sand"</formula>
    </cfRule>
  </conditionalFormatting>
  <conditionalFormatting sqref="X15">
    <cfRule type="expression" dxfId="1338" priority="121">
      <formula>$L15="Kirsch sand"</formula>
    </cfRule>
  </conditionalFormatting>
  <conditionalFormatting sqref="AM16:AN16">
    <cfRule type="expression" dxfId="1337" priority="120">
      <formula>$L16="API sand"</formula>
    </cfRule>
  </conditionalFormatting>
  <conditionalFormatting sqref="AK16:AL16">
    <cfRule type="expression" dxfId="1336" priority="119">
      <formula>$M16="API sand"</formula>
    </cfRule>
  </conditionalFormatting>
  <conditionalFormatting sqref="AK16:AL16">
    <cfRule type="expression" dxfId="1335" priority="118">
      <formula>$M16="API clay"</formula>
    </cfRule>
  </conditionalFormatting>
  <conditionalFormatting sqref="AM16:AN16">
    <cfRule type="expression" dxfId="1334" priority="115">
      <formula>$L16="Stiff clay w/o free water"</formula>
    </cfRule>
    <cfRule type="expression" dxfId="1333" priority="117">
      <formula>$L16="API clay"</formula>
    </cfRule>
  </conditionalFormatting>
  <conditionalFormatting sqref="AM16:AN16">
    <cfRule type="expression" dxfId="1332" priority="116">
      <formula>$L16="Kirsch soft clay"</formula>
    </cfRule>
  </conditionalFormatting>
  <conditionalFormatting sqref="AM16:AN16">
    <cfRule type="expression" dxfId="1331" priority="114">
      <formula>$L16="Kirsch stiff clay"</formula>
    </cfRule>
  </conditionalFormatting>
  <conditionalFormatting sqref="AM16:AN16">
    <cfRule type="expression" dxfId="1330" priority="113">
      <formula>$L16="Kirsch sand"</formula>
    </cfRule>
  </conditionalFormatting>
  <conditionalFormatting sqref="AM16:AN16">
    <cfRule type="expression" dxfId="1329" priority="112">
      <formula>$L16="Modified Weak rock"</formula>
    </cfRule>
  </conditionalFormatting>
  <conditionalFormatting sqref="AM16:AN16">
    <cfRule type="expression" dxfId="1328" priority="111">
      <formula>$L16="Reese stiff clay"</formula>
    </cfRule>
  </conditionalFormatting>
  <conditionalFormatting sqref="AM16:AN16">
    <cfRule type="expression" dxfId="1327" priority="110">
      <formula>$L16="PISA clay"</formula>
    </cfRule>
  </conditionalFormatting>
  <conditionalFormatting sqref="AM16:AN16">
    <cfRule type="expression" dxfId="1326" priority="109">
      <formula>$L16="PISA sand"</formula>
    </cfRule>
  </conditionalFormatting>
  <conditionalFormatting sqref="N16 Q16 S16:T16 W16:Y16">
    <cfRule type="expression" dxfId="1325" priority="108">
      <formula>$L16="API sand"</formula>
    </cfRule>
  </conditionalFormatting>
  <conditionalFormatting sqref="N16">
    <cfRule type="expression" dxfId="1324" priority="107">
      <formula>$M16="API sand"</formula>
    </cfRule>
  </conditionalFormatting>
  <conditionalFormatting sqref="N16">
    <cfRule type="expression" dxfId="1323" priority="106">
      <formula>$M16="API clay"</formula>
    </cfRule>
  </conditionalFormatting>
  <conditionalFormatting sqref="N16:P16">
    <cfRule type="expression" dxfId="1322" priority="103">
      <formula>$L16="Stiff clay w/o free water"</formula>
    </cfRule>
    <cfRule type="expression" dxfId="1321" priority="105">
      <formula>$L16="API clay"</formula>
    </cfRule>
  </conditionalFormatting>
  <conditionalFormatting sqref="N16:P16">
    <cfRule type="expression" dxfId="1320" priority="104">
      <formula>$L16="Kirsch soft clay"</formula>
    </cfRule>
  </conditionalFormatting>
  <conditionalFormatting sqref="N16:P16">
    <cfRule type="expression" dxfId="1319" priority="102">
      <formula>$L16="Kirsch stiff clay"</formula>
    </cfRule>
  </conditionalFormatting>
  <conditionalFormatting sqref="N16 Q16 S16:T16 W16:Y16">
    <cfRule type="expression" dxfId="1318" priority="101">
      <formula>$L16="Kirsch sand"</formula>
    </cfRule>
  </conditionalFormatting>
  <conditionalFormatting sqref="N16">
    <cfRule type="expression" dxfId="1317" priority="100">
      <formula>$L16="Modified Weak rock"</formula>
    </cfRule>
  </conditionalFormatting>
  <conditionalFormatting sqref="N16:P16">
    <cfRule type="expression" dxfId="1316" priority="99">
      <formula>$L16="Reese stiff clay"</formula>
    </cfRule>
  </conditionalFormatting>
  <conditionalFormatting sqref="N16:P16">
    <cfRule type="expression" dxfId="1315" priority="98">
      <formula>$L16="PISA clay"</formula>
    </cfRule>
  </conditionalFormatting>
  <conditionalFormatting sqref="N16">
    <cfRule type="expression" dxfId="1314" priority="97">
      <formula>$L16="PISA sand"</formula>
    </cfRule>
  </conditionalFormatting>
  <conditionalFormatting sqref="R16">
    <cfRule type="expression" dxfId="1313" priority="96">
      <formula>$L16="API sand"</formula>
    </cfRule>
  </conditionalFormatting>
  <conditionalFormatting sqref="R16">
    <cfRule type="expression" dxfId="1312" priority="95">
      <formula>$L16="Kirsch sand"</formula>
    </cfRule>
  </conditionalFormatting>
  <conditionalFormatting sqref="AC16:AI16">
    <cfRule type="expression" dxfId="1311" priority="92">
      <formula>$L16="Stiff clay w/o free water"</formula>
    </cfRule>
    <cfRule type="expression" dxfId="1310" priority="94">
      <formula>$L16="API clay"</formula>
    </cfRule>
  </conditionalFormatting>
  <conditionalFormatting sqref="AC16:AI16">
    <cfRule type="expression" dxfId="1309" priority="93">
      <formula>$L16="Kirsch soft clay"</formula>
    </cfRule>
  </conditionalFormatting>
  <conditionalFormatting sqref="AC16:AI16">
    <cfRule type="expression" dxfId="1308" priority="91">
      <formula>$L16="Kirsch stiff clay"</formula>
    </cfRule>
  </conditionalFormatting>
  <conditionalFormatting sqref="AC16:AI16">
    <cfRule type="expression" dxfId="1307" priority="90">
      <formula>$L16="Reese stiff clay"</formula>
    </cfRule>
  </conditionalFormatting>
  <conditionalFormatting sqref="AC16:AI16">
    <cfRule type="expression" dxfId="1306" priority="89">
      <formula>$L16="PISA clay"</formula>
    </cfRule>
  </conditionalFormatting>
  <conditionalFormatting sqref="AA16">
    <cfRule type="expression" dxfId="1305" priority="86">
      <formula>$L16="Stiff clay w/o free water"</formula>
    </cfRule>
    <cfRule type="expression" dxfId="1304" priority="88">
      <formula>$L16="API clay"</formula>
    </cfRule>
  </conditionalFormatting>
  <conditionalFormatting sqref="AA16">
    <cfRule type="expression" dxfId="1303" priority="87">
      <formula>$L16="Kirsch soft clay"</formula>
    </cfRule>
  </conditionalFormatting>
  <conditionalFormatting sqref="AA16">
    <cfRule type="expression" dxfId="1302" priority="85">
      <formula>$L16="Kirsch stiff clay"</formula>
    </cfRule>
  </conditionalFormatting>
  <conditionalFormatting sqref="AA16">
    <cfRule type="expression" dxfId="1301" priority="84">
      <formula>$L16="Reese stiff clay"</formula>
    </cfRule>
  </conditionalFormatting>
  <conditionalFormatting sqref="AA16">
    <cfRule type="expression" dxfId="1300" priority="83">
      <formula>$L16="PISA clay"</formula>
    </cfRule>
  </conditionalFormatting>
  <conditionalFormatting sqref="AM17:AN17">
    <cfRule type="expression" dxfId="1299" priority="82">
      <formula>$L17="API sand"</formula>
    </cfRule>
  </conditionalFormatting>
  <conditionalFormatting sqref="AK17:AL17">
    <cfRule type="expression" dxfId="1298" priority="81">
      <formula>$M17="API sand"</formula>
    </cfRule>
  </conditionalFormatting>
  <conditionalFormatting sqref="AK17:AL17">
    <cfRule type="expression" dxfId="1297" priority="80">
      <formula>$M17="API clay"</formula>
    </cfRule>
  </conditionalFormatting>
  <conditionalFormatting sqref="AM17:AN17">
    <cfRule type="expression" dxfId="1296" priority="77">
      <formula>$L17="Stiff clay w/o free water"</formula>
    </cfRule>
    <cfRule type="expression" dxfId="1295" priority="79">
      <formula>$L17="API clay"</formula>
    </cfRule>
  </conditionalFormatting>
  <conditionalFormatting sqref="AM17:AN17">
    <cfRule type="expression" dxfId="1294" priority="78">
      <formula>$L17="Kirsch soft clay"</formula>
    </cfRule>
  </conditionalFormatting>
  <conditionalFormatting sqref="AM17:AN17">
    <cfRule type="expression" dxfId="1293" priority="76">
      <formula>$L17="Kirsch stiff clay"</formula>
    </cfRule>
  </conditionalFormatting>
  <conditionalFormatting sqref="AM17:AN17">
    <cfRule type="expression" dxfId="1292" priority="75">
      <formula>$L17="Kirsch sand"</formula>
    </cfRule>
  </conditionalFormatting>
  <conditionalFormatting sqref="AM17:AN17">
    <cfRule type="expression" dxfId="1291" priority="74">
      <formula>$L17="Modified Weak rock"</formula>
    </cfRule>
  </conditionalFormatting>
  <conditionalFormatting sqref="AM17:AN17">
    <cfRule type="expression" dxfId="1290" priority="73">
      <formula>$L17="Reese stiff clay"</formula>
    </cfRule>
  </conditionalFormatting>
  <conditionalFormatting sqref="AM17:AN17">
    <cfRule type="expression" dxfId="1289" priority="72">
      <formula>$L17="PISA clay"</formula>
    </cfRule>
  </conditionalFormatting>
  <conditionalFormatting sqref="AM17:AN17">
    <cfRule type="expression" dxfId="1288" priority="71">
      <formula>$L17="PISA sand"</formula>
    </cfRule>
  </conditionalFormatting>
  <conditionalFormatting sqref="N17 Q17 S17:T17 W17 Y17">
    <cfRule type="expression" dxfId="1287" priority="70">
      <formula>$L17="API sand"</formula>
    </cfRule>
  </conditionalFormatting>
  <conditionalFormatting sqref="N17">
    <cfRule type="expression" dxfId="1286" priority="69">
      <formula>$M17="API sand"</formula>
    </cfRule>
  </conditionalFormatting>
  <conditionalFormatting sqref="N17">
    <cfRule type="expression" dxfId="1285" priority="68">
      <formula>$M17="API clay"</formula>
    </cfRule>
  </conditionalFormatting>
  <conditionalFormatting sqref="N17:P17">
    <cfRule type="expression" dxfId="1284" priority="65">
      <formula>$L17="Stiff clay w/o free water"</formula>
    </cfRule>
    <cfRule type="expression" dxfId="1283" priority="67">
      <formula>$L17="API clay"</formula>
    </cfRule>
  </conditionalFormatting>
  <conditionalFormatting sqref="N17:P17">
    <cfRule type="expression" dxfId="1282" priority="66">
      <formula>$L17="Kirsch soft clay"</formula>
    </cfRule>
  </conditionalFormatting>
  <conditionalFormatting sqref="N17:P17">
    <cfRule type="expression" dxfId="1281" priority="64">
      <formula>$L17="Kirsch stiff clay"</formula>
    </cfRule>
  </conditionalFormatting>
  <conditionalFormatting sqref="N17 Q17 S17:T17 W17 Y17">
    <cfRule type="expression" dxfId="1280" priority="63">
      <formula>$L17="Kirsch sand"</formula>
    </cfRule>
  </conditionalFormatting>
  <conditionalFormatting sqref="N17">
    <cfRule type="expression" dxfId="1279" priority="62">
      <formula>$L17="Modified Weak rock"</formula>
    </cfRule>
  </conditionalFormatting>
  <conditionalFormatting sqref="N17:P17">
    <cfRule type="expression" dxfId="1278" priority="61">
      <formula>$L17="Reese stiff clay"</formula>
    </cfRule>
  </conditionalFormatting>
  <conditionalFormatting sqref="N17:P17">
    <cfRule type="expression" dxfId="1277" priority="60">
      <formula>$L17="PISA clay"</formula>
    </cfRule>
  </conditionalFormatting>
  <conditionalFormatting sqref="N17">
    <cfRule type="expression" dxfId="1276" priority="59">
      <formula>$L17="PISA sand"</formula>
    </cfRule>
  </conditionalFormatting>
  <conditionalFormatting sqref="R17">
    <cfRule type="expression" dxfId="1275" priority="58">
      <formula>$L17="API sand"</formula>
    </cfRule>
  </conditionalFormatting>
  <conditionalFormatting sqref="R17">
    <cfRule type="expression" dxfId="1274" priority="57">
      <formula>$L17="Kirsch sand"</formula>
    </cfRule>
  </conditionalFormatting>
  <conditionalFormatting sqref="AD17:AI17">
    <cfRule type="expression" dxfId="1273" priority="54">
      <formula>$L17="Stiff clay w/o free water"</formula>
    </cfRule>
    <cfRule type="expression" dxfId="1272" priority="56">
      <formula>$L17="API clay"</formula>
    </cfRule>
  </conditionalFormatting>
  <conditionalFormatting sqref="AD17:AI17">
    <cfRule type="expression" dxfId="1271" priority="55">
      <formula>$L17="Kirsch soft clay"</formula>
    </cfRule>
  </conditionalFormatting>
  <conditionalFormatting sqref="AD17:AI17">
    <cfRule type="expression" dxfId="1270" priority="53">
      <formula>$L17="Kirsch stiff clay"</formula>
    </cfRule>
  </conditionalFormatting>
  <conditionalFormatting sqref="AD17:AI17">
    <cfRule type="expression" dxfId="1269" priority="52">
      <formula>$L17="Reese stiff clay"</formula>
    </cfRule>
  </conditionalFormatting>
  <conditionalFormatting sqref="AD17:AI17">
    <cfRule type="expression" dxfId="1268" priority="51">
      <formula>$L17="PISA clay"</formula>
    </cfRule>
  </conditionalFormatting>
  <conditionalFormatting sqref="AA17">
    <cfRule type="expression" dxfId="1267" priority="48">
      <formula>$L17="Stiff clay w/o free water"</formula>
    </cfRule>
    <cfRule type="expression" dxfId="1266" priority="50">
      <formula>$L17="API clay"</formula>
    </cfRule>
  </conditionalFormatting>
  <conditionalFormatting sqref="AA17">
    <cfRule type="expression" dxfId="1265" priority="49">
      <formula>$L17="Kirsch soft clay"</formula>
    </cfRule>
  </conditionalFormatting>
  <conditionalFormatting sqref="AA17">
    <cfRule type="expression" dxfId="1264" priority="47">
      <formula>$L17="Kirsch stiff clay"</formula>
    </cfRule>
  </conditionalFormatting>
  <conditionalFormatting sqref="AA17">
    <cfRule type="expression" dxfId="1263" priority="46">
      <formula>$L17="Reese stiff clay"</formula>
    </cfRule>
  </conditionalFormatting>
  <conditionalFormatting sqref="AA17">
    <cfRule type="expression" dxfId="1262" priority="45">
      <formula>$L17="PISA clay"</formula>
    </cfRule>
  </conditionalFormatting>
  <conditionalFormatting sqref="AC17">
    <cfRule type="expression" dxfId="1261" priority="42">
      <formula>$L17="Stiff clay w/o free water"</formula>
    </cfRule>
    <cfRule type="expression" dxfId="1260" priority="44">
      <formula>$L17="API clay"</formula>
    </cfRule>
  </conditionalFormatting>
  <conditionalFormatting sqref="AC17">
    <cfRule type="expression" dxfId="1259" priority="43">
      <formula>$L17="Kirsch soft clay"</formula>
    </cfRule>
  </conditionalFormatting>
  <conditionalFormatting sqref="AC17">
    <cfRule type="expression" dxfId="1258" priority="41">
      <formula>$L17="Kirsch stiff clay"</formula>
    </cfRule>
  </conditionalFormatting>
  <conditionalFormatting sqref="AC17">
    <cfRule type="expression" dxfId="1257" priority="40">
      <formula>$L17="Reese stiff clay"</formula>
    </cfRule>
  </conditionalFormatting>
  <conditionalFormatting sqref="AC17">
    <cfRule type="expression" dxfId="1256" priority="39">
      <formula>$L17="PISA clay"</formula>
    </cfRule>
  </conditionalFormatting>
  <conditionalFormatting sqref="X17">
    <cfRule type="expression" dxfId="1255" priority="38">
      <formula>$L17="API sand"</formula>
    </cfRule>
  </conditionalFormatting>
  <conditionalFormatting sqref="X17">
    <cfRule type="expression" dxfId="1254" priority="37">
      <formula>$L17="Kirsch sand"</formula>
    </cfRule>
  </conditionalFormatting>
  <conditionalFormatting sqref="Z16:Z17">
    <cfRule type="expression" dxfId="1253" priority="36">
      <formula>$L16="API sand"</formula>
    </cfRule>
  </conditionalFormatting>
  <conditionalFormatting sqref="Z16:Z17">
    <cfRule type="expression" dxfId="1252" priority="35">
      <formula>$L16="Kirsch sand"</formula>
    </cfRule>
  </conditionalFormatting>
  <conditionalFormatting sqref="AB16:AB17">
    <cfRule type="expression" dxfId="1251" priority="34">
      <formula>$L16="API sand"</formula>
    </cfRule>
  </conditionalFormatting>
  <conditionalFormatting sqref="AB16:AB17">
    <cfRule type="expression" dxfId="1250" priority="33">
      <formula>$L16="Kirsch sand"</formula>
    </cfRule>
  </conditionalFormatting>
  <conditionalFormatting sqref="AJ16:AJ17">
    <cfRule type="expression" dxfId="1249" priority="32">
      <formula>$L16="API sand"</formula>
    </cfRule>
  </conditionalFormatting>
  <conditionalFormatting sqref="AJ16:AJ17">
    <cfRule type="expression" dxfId="1248" priority="31">
      <formula>$L16="Kirsch sand"</formula>
    </cfRule>
  </conditionalFormatting>
  <conditionalFormatting sqref="U15:V15">
    <cfRule type="expression" dxfId="1247" priority="28">
      <formula>$L15="Stiff clay w/o free water"</formula>
    </cfRule>
    <cfRule type="expression" dxfId="1246" priority="30">
      <formula>$L15="API clay"</formula>
    </cfRule>
  </conditionalFormatting>
  <conditionalFormatting sqref="U15:V15">
    <cfRule type="expression" dxfId="1245" priority="29">
      <formula>$L15="Kirsch soft clay"</formula>
    </cfRule>
  </conditionalFormatting>
  <conditionalFormatting sqref="U15:V15">
    <cfRule type="expression" dxfId="1244" priority="27">
      <formula>$L15="Kirsch stiff clay"</formula>
    </cfRule>
  </conditionalFormatting>
  <conditionalFormatting sqref="U15:V15">
    <cfRule type="expression" dxfId="1243" priority="26">
      <formula>$L15="Reese stiff clay"</formula>
    </cfRule>
  </conditionalFormatting>
  <conditionalFormatting sqref="U15:V15">
    <cfRule type="expression" dxfId="1242" priority="25">
      <formula>$L15="PISA clay"</formula>
    </cfRule>
  </conditionalFormatting>
  <conditionalFormatting sqref="U16:V16">
    <cfRule type="expression" dxfId="1241" priority="22">
      <formula>$L16="Stiff clay w/o free water"</formula>
    </cfRule>
    <cfRule type="expression" dxfId="1240" priority="24">
      <formula>$L16="API clay"</formula>
    </cfRule>
  </conditionalFormatting>
  <conditionalFormatting sqref="U16:V16">
    <cfRule type="expression" dxfId="1239" priority="23">
      <formula>$L16="Kirsch soft clay"</formula>
    </cfRule>
  </conditionalFormatting>
  <conditionalFormatting sqref="U16:V16">
    <cfRule type="expression" dxfId="1238" priority="21">
      <formula>$L16="Kirsch stiff clay"</formula>
    </cfRule>
  </conditionalFormatting>
  <conditionalFormatting sqref="U16:V16">
    <cfRule type="expression" dxfId="1237" priority="20">
      <formula>$L16="Reese stiff clay"</formula>
    </cfRule>
  </conditionalFormatting>
  <conditionalFormatting sqref="U16:V16">
    <cfRule type="expression" dxfId="1236" priority="19">
      <formula>$L16="PISA clay"</formula>
    </cfRule>
  </conditionalFormatting>
  <conditionalFormatting sqref="U17:V17">
    <cfRule type="expression" dxfId="1235" priority="16">
      <formula>$L17="Stiff clay w/o free water"</formula>
    </cfRule>
    <cfRule type="expression" dxfId="1234" priority="18">
      <formula>$L17="API clay"</formula>
    </cfRule>
  </conditionalFormatting>
  <conditionalFormatting sqref="U17:V17">
    <cfRule type="expression" dxfId="1233" priority="17">
      <formula>$L17="Kirsch soft clay"</formula>
    </cfRule>
  </conditionalFormatting>
  <conditionalFormatting sqref="U17:V17">
    <cfRule type="expression" dxfId="1232" priority="15">
      <formula>$L17="Kirsch stiff clay"</formula>
    </cfRule>
  </conditionalFormatting>
  <conditionalFormatting sqref="U17:V17">
    <cfRule type="expression" dxfId="1231" priority="14">
      <formula>$L17="Reese stiff clay"</formula>
    </cfRule>
  </conditionalFormatting>
  <conditionalFormatting sqref="U17:V17">
    <cfRule type="expression" dxfId="1230" priority="13">
      <formula>$L17="PISA clay"</formula>
    </cfRule>
  </conditionalFormatting>
  <conditionalFormatting sqref="AO15">
    <cfRule type="expression" dxfId="1229" priority="12">
      <formula>$L15="API sand"</formula>
    </cfRule>
  </conditionalFormatting>
  <conditionalFormatting sqref="AO15">
    <cfRule type="expression" dxfId="1228" priority="11">
      <formula>$L15="Kirsch sand"</formula>
    </cfRule>
  </conditionalFormatting>
  <conditionalFormatting sqref="AO16">
    <cfRule type="expression" dxfId="1227" priority="10">
      <formula>$L16="API sand"</formula>
    </cfRule>
  </conditionalFormatting>
  <conditionalFormatting sqref="AO16">
    <cfRule type="expression" dxfId="1226" priority="9">
      <formula>$L16="Kirsch sand"</formula>
    </cfRule>
  </conditionalFormatting>
  <conditionalFormatting sqref="AO17">
    <cfRule type="expression" dxfId="1225" priority="8">
      <formula>$L17="API sand"</formula>
    </cfRule>
  </conditionalFormatting>
  <conditionalFormatting sqref="AO17">
    <cfRule type="expression" dxfId="1224" priority="7">
      <formula>$L17="Kirsch sand"</formula>
    </cfRule>
  </conditionalFormatting>
  <conditionalFormatting sqref="AC14">
    <cfRule type="expression" dxfId="1223" priority="4">
      <formula>$L14="Stiff clay w/o free water"</formula>
    </cfRule>
    <cfRule type="expression" dxfId="1222" priority="6">
      <formula>$L14="API clay"</formula>
    </cfRule>
  </conditionalFormatting>
  <conditionalFormatting sqref="AC14">
    <cfRule type="expression" dxfId="1221" priority="5">
      <formula>$L14="Kirsch soft clay"</formula>
    </cfRule>
  </conditionalFormatting>
  <conditionalFormatting sqref="AC14">
    <cfRule type="expression" dxfId="1220" priority="3">
      <formula>$L14="Kirsch stiff clay"</formula>
    </cfRule>
  </conditionalFormatting>
  <conditionalFormatting sqref="AC14">
    <cfRule type="expression" dxfId="1219" priority="2">
      <formula>$L14="Reese stiff clay"</formula>
    </cfRule>
  </conditionalFormatting>
  <conditionalFormatting sqref="AC14">
    <cfRule type="expression" dxfId="1218" priority="1">
      <formula>$L14="PISA clay"</formula>
    </cfRule>
  </conditionalFormatting>
  <dataValidations count="3">
    <dataValidation type="list" showInputMessage="1" showErrorMessage="1" sqref="M18:M36" xr:uid="{50500EBE-1B8C-4033-BB19-56B7EE96A03C}">
      <formula1>"',API sand,API clay"</formula1>
    </dataValidation>
    <dataValidation type="list" showInputMessage="1" showErrorMessage="1" sqref="L6:L255" xr:uid="{5699D533-8BD9-48A1-9821-A4954013EAE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20F77C3C-7DD2-4EC2-A2BE-42EFBF7AAEC9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1C97-D076-4F8E-A313-DEEC21CF1EDE}">
  <sheetPr>
    <tabColor theme="2"/>
  </sheetPr>
  <dimension ref="A1:AO255"/>
  <sheetViews>
    <sheetView topLeftCell="M1" zoomScaleNormal="100" workbookViewId="0">
      <selection activeCell="K16" sqref="K16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79"/>
      <c r="S3" s="79"/>
      <c r="T3" s="73"/>
      <c r="U3" s="79"/>
      <c r="V3" s="79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27600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0.25</v>
      </c>
      <c r="X9" s="50">
        <v>18000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6 Z6:Z15 AJ6:AJ15 AB6:AB15 Q8:R8 Q7:T7 Q10:R14 Q9:T9">
    <cfRule type="expression" dxfId="1217" priority="202">
      <formula>$L6="API sand"</formula>
    </cfRule>
  </conditionalFormatting>
  <conditionalFormatting sqref="R18:S20 R29:S36 S21:S28 AD21:AD28 AB18:AB35 AK6:AL14 N6:N14">
    <cfRule type="expression" dxfId="1216" priority="201">
      <formula>$M6="API sand"</formula>
    </cfRule>
  </conditionalFormatting>
  <conditionalFormatting sqref="R18:T20 R29:T36 S21:T28 AD21:AD28 AB18:AB35 AK6:AL14 N6:N14">
    <cfRule type="expression" dxfId="1215" priority="200">
      <formula>$M6="API clay"</formula>
    </cfRule>
  </conditionalFormatting>
  <conditionalFormatting sqref="U18:W36 AM6:AN14 N6:P14 AA6:AA14 U6:V14 AC6:AI13">
    <cfRule type="expression" dxfId="1214" priority="197">
      <formula>$L6="Stiff clay w/o free water"</formula>
    </cfRule>
    <cfRule type="expression" dxfId="1213" priority="199">
      <formula>$L6="API clay"</formula>
    </cfRule>
  </conditionalFormatting>
  <conditionalFormatting sqref="U18:Y36 AM6:AN14 N6:P14 AA6:AA14 U6:V14 AC6:AI13">
    <cfRule type="expression" dxfId="1212" priority="198">
      <formula>$L6="Kirsch soft clay"</formula>
    </cfRule>
  </conditionalFormatting>
  <conditionalFormatting sqref="U18:Y36 AM6:AN14 N6:P14 AA6:AA14 U6:V14 AC6:AI13">
    <cfRule type="expression" dxfId="1211" priority="196">
      <formula>$L6="Kirsch stiff clay"</formula>
    </cfRule>
  </conditionalFormatting>
  <conditionalFormatting sqref="W10:Y13 N6:N14 AM6:AO14 S10:T13 Q6:R6 Z6:Z15 AJ6:AJ15 AB6:AB15 Q8:R8 Q7:T7 Q10:R14 Q9:T9">
    <cfRule type="expression" dxfId="1210" priority="195">
      <formula>$L6="Kirsch sand"</formula>
    </cfRule>
  </conditionalFormatting>
  <conditionalFormatting sqref="AC18:AI18 AC19:AD19 AI19 AM6:AN14 N6:N14">
    <cfRule type="expression" dxfId="1209" priority="194">
      <formula>$L6="Modified Weak rock"</formula>
    </cfRule>
  </conditionalFormatting>
  <conditionalFormatting sqref="U18:V36 AM6:AN14 N6:P14 AA6:AA14 U6:V14 AC6:AI13">
    <cfRule type="expression" dxfId="1208" priority="193">
      <formula>$L6="Reese stiff clay"</formula>
    </cfRule>
  </conditionalFormatting>
  <conditionalFormatting sqref="N18:N36 Q18:Q36 AM18:AN36">
    <cfRule type="expression" dxfId="1207" priority="192">
      <formula>$L18="API sand"</formula>
    </cfRule>
  </conditionalFormatting>
  <conditionalFormatting sqref="N18:N36 AB36 AJ18:AL36 Z18:Z36">
    <cfRule type="expression" dxfId="1206" priority="191">
      <formula>$M18="API sand"</formula>
    </cfRule>
  </conditionalFormatting>
  <conditionalFormatting sqref="Z36:AB36 AK18:AL36 N18:N36 Z18:AA35">
    <cfRule type="expression" dxfId="1205" priority="190">
      <formula>$M18="API clay"</formula>
    </cfRule>
  </conditionalFormatting>
  <conditionalFormatting sqref="N18:P18 AM18:AN36 N29:P36 N19:N28 P19:P28">
    <cfRule type="expression" dxfId="1204" priority="187">
      <formula>$L18="Stiff clay w/o free water"</formula>
    </cfRule>
    <cfRule type="expression" dxfId="1203" priority="189">
      <formula>$L18="API clay"</formula>
    </cfRule>
  </conditionalFormatting>
  <conditionalFormatting sqref="N18:P18 AM18:AN36 N29:P36 N19:N28 P19:P28">
    <cfRule type="expression" dxfId="1202" priority="188">
      <formula>$L18="Kirsch soft clay"</formula>
    </cfRule>
  </conditionalFormatting>
  <conditionalFormatting sqref="N18:P18 AM18:AN36 N29:P36 N19:N28 P19:P28">
    <cfRule type="expression" dxfId="1201" priority="186">
      <formula>$L18="Kirsch stiff clay"</formula>
    </cfRule>
  </conditionalFormatting>
  <conditionalFormatting sqref="N18:N36 Q18:Q36 X18:Y36 AM18:AN36">
    <cfRule type="expression" dxfId="1200" priority="185">
      <formula>$L18="Kirsch sand"</formula>
    </cfRule>
  </conditionalFormatting>
  <conditionalFormatting sqref="N18:N36 AM18:AN36 AC20:AD36 AI20:AI36">
    <cfRule type="expression" dxfId="1199" priority="184">
      <formula>$L18="Modified Weak rock"</formula>
    </cfRule>
  </conditionalFormatting>
  <conditionalFormatting sqref="N18:P18 AM18:AN36 N29:P36 N19:N28 P19:P28">
    <cfRule type="expression" dxfId="1198" priority="183">
      <formula>$L18="Reese stiff clay"</formula>
    </cfRule>
  </conditionalFormatting>
  <conditionalFormatting sqref="AM6:AN14 N6:P14 AA6:AA14 U6:V14 AC6:AI13">
    <cfRule type="expression" dxfId="1197" priority="182">
      <formula>$L6="PISA clay"</formula>
    </cfRule>
  </conditionalFormatting>
  <conditionalFormatting sqref="AM6:AN14 N6:N14">
    <cfRule type="expression" dxfId="1196" priority="181">
      <formula>$L6="PISA sand"</formula>
    </cfRule>
  </conditionalFormatting>
  <conditionalFormatting sqref="O19:O21">
    <cfRule type="expression" dxfId="1195" priority="180">
      <formula>$L19="API sand"</formula>
    </cfRule>
  </conditionalFormatting>
  <conditionalFormatting sqref="O19:O21">
    <cfRule type="expression" dxfId="1194" priority="179">
      <formula>$L19="Kirsch sand"</formula>
    </cfRule>
  </conditionalFormatting>
  <conditionalFormatting sqref="O22:O28">
    <cfRule type="expression" dxfId="1193" priority="178">
      <formula>$L22="API sand"</formula>
    </cfRule>
  </conditionalFormatting>
  <conditionalFormatting sqref="O22:O28">
    <cfRule type="expression" dxfId="1192" priority="177">
      <formula>$L22="Kirsch sand"</formula>
    </cfRule>
  </conditionalFormatting>
  <conditionalFormatting sqref="S6:T6 W6:Y9 S8:T8">
    <cfRule type="expression" dxfId="1191" priority="176">
      <formula>$L6="API sand"</formula>
    </cfRule>
  </conditionalFormatting>
  <conditionalFormatting sqref="S6:T6 W6:Y9 S8:T8">
    <cfRule type="expression" dxfId="1190" priority="175">
      <formula>$L6="Kirsch sand"</formula>
    </cfRule>
  </conditionalFormatting>
  <conditionalFormatting sqref="AE37:AH37">
    <cfRule type="expression" dxfId="1189" priority="203">
      <formula>$L19="Modified Weak rock"</formula>
    </cfRule>
  </conditionalFormatting>
  <conditionalFormatting sqref="S14:T14 W14:Y14">
    <cfRule type="expression" dxfId="1188" priority="174">
      <formula>$L14="API sand"</formula>
    </cfRule>
  </conditionalFormatting>
  <conditionalFormatting sqref="S14:T14 W14:Y14">
    <cfRule type="expression" dxfId="1187" priority="173">
      <formula>$L14="Kirsch sand"</formula>
    </cfRule>
  </conditionalFormatting>
  <conditionalFormatting sqref="AD14:AI14">
    <cfRule type="expression" dxfId="1186" priority="170">
      <formula>$L14="Stiff clay w/o free water"</formula>
    </cfRule>
    <cfRule type="expression" dxfId="1185" priority="172">
      <formula>$L14="API clay"</formula>
    </cfRule>
  </conditionalFormatting>
  <conditionalFormatting sqref="AD14:AI14">
    <cfRule type="expression" dxfId="1184" priority="171">
      <formula>$L14="Kirsch soft clay"</formula>
    </cfRule>
  </conditionalFormatting>
  <conditionalFormatting sqref="AD14:AI14">
    <cfRule type="expression" dxfId="1183" priority="169">
      <formula>$L14="Kirsch stiff clay"</formula>
    </cfRule>
  </conditionalFormatting>
  <conditionalFormatting sqref="AD14:AI14">
    <cfRule type="expression" dxfId="1182" priority="168">
      <formula>$L14="Reese stiff clay"</formula>
    </cfRule>
  </conditionalFormatting>
  <conditionalFormatting sqref="AD14:AI14">
    <cfRule type="expression" dxfId="1181" priority="167">
      <formula>$L14="PISA clay"</formula>
    </cfRule>
  </conditionalFormatting>
  <conditionalFormatting sqref="AM15:AN15">
    <cfRule type="expression" dxfId="1180" priority="166">
      <formula>$L15="API sand"</formula>
    </cfRule>
  </conditionalFormatting>
  <conditionalFormatting sqref="AK15:AL15">
    <cfRule type="expression" dxfId="1179" priority="165">
      <formula>$M15="API sand"</formula>
    </cfRule>
  </conditionalFormatting>
  <conditionalFormatting sqref="AK15:AL15">
    <cfRule type="expression" dxfId="1178" priority="164">
      <formula>$M15="API clay"</formula>
    </cfRule>
  </conditionalFormatting>
  <conditionalFormatting sqref="AM15:AN15">
    <cfRule type="expression" dxfId="1177" priority="161">
      <formula>$L15="Stiff clay w/o free water"</formula>
    </cfRule>
    <cfRule type="expression" dxfId="1176" priority="163">
      <formula>$L15="API clay"</formula>
    </cfRule>
  </conditionalFormatting>
  <conditionalFormatting sqref="AM15:AN15">
    <cfRule type="expression" dxfId="1175" priority="162">
      <formula>$L15="Kirsch soft clay"</formula>
    </cfRule>
  </conditionalFormatting>
  <conditionalFormatting sqref="AM15:AN15">
    <cfRule type="expression" dxfId="1174" priority="160">
      <formula>$L15="Kirsch stiff clay"</formula>
    </cfRule>
  </conditionalFormatting>
  <conditionalFormatting sqref="AM15:AN15">
    <cfRule type="expression" dxfId="1173" priority="159">
      <formula>$L15="Kirsch sand"</formula>
    </cfRule>
  </conditionalFormatting>
  <conditionalFormatting sqref="AM15:AN15">
    <cfRule type="expression" dxfId="1172" priority="158">
      <formula>$L15="Modified Weak rock"</formula>
    </cfRule>
  </conditionalFormatting>
  <conditionalFormatting sqref="AM15:AN15">
    <cfRule type="expression" dxfId="1171" priority="157">
      <formula>$L15="Reese stiff clay"</formula>
    </cfRule>
  </conditionalFormatting>
  <conditionalFormatting sqref="AM15:AN15">
    <cfRule type="expression" dxfId="1170" priority="156">
      <formula>$L15="PISA clay"</formula>
    </cfRule>
  </conditionalFormatting>
  <conditionalFormatting sqref="AM15:AN15">
    <cfRule type="expression" dxfId="1169" priority="155">
      <formula>$L15="PISA sand"</formula>
    </cfRule>
  </conditionalFormatting>
  <conditionalFormatting sqref="N15 Q15 S15:T15 W15 Y15">
    <cfRule type="expression" dxfId="1168" priority="154">
      <formula>$L15="API sand"</formula>
    </cfRule>
  </conditionalFormatting>
  <conditionalFormatting sqref="N15">
    <cfRule type="expression" dxfId="1167" priority="153">
      <formula>$M15="API sand"</formula>
    </cfRule>
  </conditionalFormatting>
  <conditionalFormatting sqref="N15">
    <cfRule type="expression" dxfId="1166" priority="152">
      <formula>$M15="API clay"</formula>
    </cfRule>
  </conditionalFormatting>
  <conditionalFormatting sqref="N15:P15">
    <cfRule type="expression" dxfId="1165" priority="149">
      <formula>$L15="Stiff clay w/o free water"</formula>
    </cfRule>
    <cfRule type="expression" dxfId="1164" priority="151">
      <formula>$L15="API clay"</formula>
    </cfRule>
  </conditionalFormatting>
  <conditionalFormatting sqref="N15:P15">
    <cfRule type="expression" dxfId="1163" priority="150">
      <formula>$L15="Kirsch soft clay"</formula>
    </cfRule>
  </conditionalFormatting>
  <conditionalFormatting sqref="N15:P15">
    <cfRule type="expression" dxfId="1162" priority="148">
      <formula>$L15="Kirsch stiff clay"</formula>
    </cfRule>
  </conditionalFormatting>
  <conditionalFormatting sqref="N15 Q15 S15:T15 W15 Y15">
    <cfRule type="expression" dxfId="1161" priority="147">
      <formula>$L15="Kirsch sand"</formula>
    </cfRule>
  </conditionalFormatting>
  <conditionalFormatting sqref="N15">
    <cfRule type="expression" dxfId="1160" priority="146">
      <formula>$L15="Modified Weak rock"</formula>
    </cfRule>
  </conditionalFormatting>
  <conditionalFormatting sqref="N15:P15">
    <cfRule type="expression" dxfId="1159" priority="145">
      <formula>$L15="Reese stiff clay"</formula>
    </cfRule>
  </conditionalFormatting>
  <conditionalFormatting sqref="N15:P15">
    <cfRule type="expression" dxfId="1158" priority="144">
      <formula>$L15="PISA clay"</formula>
    </cfRule>
  </conditionalFormatting>
  <conditionalFormatting sqref="N15">
    <cfRule type="expression" dxfId="1157" priority="143">
      <formula>$L15="PISA sand"</formula>
    </cfRule>
  </conditionalFormatting>
  <conditionalFormatting sqref="R15">
    <cfRule type="expression" dxfId="1156" priority="142">
      <formula>$L15="API sand"</formula>
    </cfRule>
  </conditionalFormatting>
  <conditionalFormatting sqref="R15">
    <cfRule type="expression" dxfId="1155" priority="141">
      <formula>$L15="Kirsch sand"</formula>
    </cfRule>
  </conditionalFormatting>
  <conditionalFormatting sqref="AD15:AI15">
    <cfRule type="expression" dxfId="1154" priority="138">
      <formula>$L15="Stiff clay w/o free water"</formula>
    </cfRule>
    <cfRule type="expression" dxfId="1153" priority="140">
      <formula>$L15="API clay"</formula>
    </cfRule>
  </conditionalFormatting>
  <conditionalFormatting sqref="AD15:AI15">
    <cfRule type="expression" dxfId="1152" priority="139">
      <formula>$L15="Kirsch soft clay"</formula>
    </cfRule>
  </conditionalFormatting>
  <conditionalFormatting sqref="AD15:AI15">
    <cfRule type="expression" dxfId="1151" priority="137">
      <formula>$L15="Kirsch stiff clay"</formula>
    </cfRule>
  </conditionalFormatting>
  <conditionalFormatting sqref="AD15:AI15">
    <cfRule type="expression" dxfId="1150" priority="136">
      <formula>$L15="Reese stiff clay"</formula>
    </cfRule>
  </conditionalFormatting>
  <conditionalFormatting sqref="AD15:AI15">
    <cfRule type="expression" dxfId="1149" priority="135">
      <formula>$L15="PISA clay"</formula>
    </cfRule>
  </conditionalFormatting>
  <conditionalFormatting sqref="AA15">
    <cfRule type="expression" dxfId="1148" priority="132">
      <formula>$L15="Stiff clay w/o free water"</formula>
    </cfRule>
    <cfRule type="expression" dxfId="1147" priority="134">
      <formula>$L15="API clay"</formula>
    </cfRule>
  </conditionalFormatting>
  <conditionalFormatting sqref="AA15">
    <cfRule type="expression" dxfId="1146" priority="133">
      <formula>$L15="Kirsch soft clay"</formula>
    </cfRule>
  </conditionalFormatting>
  <conditionalFormatting sqref="AA15">
    <cfRule type="expression" dxfId="1145" priority="131">
      <formula>$L15="Kirsch stiff clay"</formula>
    </cfRule>
  </conditionalFormatting>
  <conditionalFormatting sqref="AA15">
    <cfRule type="expression" dxfId="1144" priority="130">
      <formula>$L15="Reese stiff clay"</formula>
    </cfRule>
  </conditionalFormatting>
  <conditionalFormatting sqref="AA15">
    <cfRule type="expression" dxfId="1143" priority="129">
      <formula>$L15="PISA clay"</formula>
    </cfRule>
  </conditionalFormatting>
  <conditionalFormatting sqref="AC15">
    <cfRule type="expression" dxfId="1142" priority="126">
      <formula>$L15="Stiff clay w/o free water"</formula>
    </cfRule>
    <cfRule type="expression" dxfId="1141" priority="128">
      <formula>$L15="API clay"</formula>
    </cfRule>
  </conditionalFormatting>
  <conditionalFormatting sqref="AC15">
    <cfRule type="expression" dxfId="1140" priority="127">
      <formula>$L15="Kirsch soft clay"</formula>
    </cfRule>
  </conditionalFormatting>
  <conditionalFormatting sqref="AC15">
    <cfRule type="expression" dxfId="1139" priority="125">
      <formula>$L15="Kirsch stiff clay"</formula>
    </cfRule>
  </conditionalFormatting>
  <conditionalFormatting sqref="AC15">
    <cfRule type="expression" dxfId="1138" priority="124">
      <formula>$L15="Reese stiff clay"</formula>
    </cfRule>
  </conditionalFormatting>
  <conditionalFormatting sqref="AC15">
    <cfRule type="expression" dxfId="1137" priority="123">
      <formula>$L15="PISA clay"</formula>
    </cfRule>
  </conditionalFormatting>
  <conditionalFormatting sqref="X15">
    <cfRule type="expression" dxfId="1136" priority="122">
      <formula>$L15="API sand"</formula>
    </cfRule>
  </conditionalFormatting>
  <conditionalFormatting sqref="X15">
    <cfRule type="expression" dxfId="1135" priority="121">
      <formula>$L15="Kirsch sand"</formula>
    </cfRule>
  </conditionalFormatting>
  <conditionalFormatting sqref="AM16:AN16">
    <cfRule type="expression" dxfId="1134" priority="120">
      <formula>$L16="API sand"</formula>
    </cfRule>
  </conditionalFormatting>
  <conditionalFormatting sqref="AK16:AL16">
    <cfRule type="expression" dxfId="1133" priority="119">
      <formula>$M16="API sand"</formula>
    </cfRule>
  </conditionalFormatting>
  <conditionalFormatting sqref="AK16:AL16">
    <cfRule type="expression" dxfId="1132" priority="118">
      <formula>$M16="API clay"</formula>
    </cfRule>
  </conditionalFormatting>
  <conditionalFormatting sqref="AM16:AN16">
    <cfRule type="expression" dxfId="1131" priority="115">
      <formula>$L16="Stiff clay w/o free water"</formula>
    </cfRule>
    <cfRule type="expression" dxfId="1130" priority="117">
      <formula>$L16="API clay"</formula>
    </cfRule>
  </conditionalFormatting>
  <conditionalFormatting sqref="AM16:AN16">
    <cfRule type="expression" dxfId="1129" priority="116">
      <formula>$L16="Kirsch soft clay"</formula>
    </cfRule>
  </conditionalFormatting>
  <conditionalFormatting sqref="AM16:AN16">
    <cfRule type="expression" dxfId="1128" priority="114">
      <formula>$L16="Kirsch stiff clay"</formula>
    </cfRule>
  </conditionalFormatting>
  <conditionalFormatting sqref="AM16:AN16">
    <cfRule type="expression" dxfId="1127" priority="113">
      <formula>$L16="Kirsch sand"</formula>
    </cfRule>
  </conditionalFormatting>
  <conditionalFormatting sqref="AM16:AN16">
    <cfRule type="expression" dxfId="1126" priority="112">
      <formula>$L16="Modified Weak rock"</formula>
    </cfRule>
  </conditionalFormatting>
  <conditionalFormatting sqref="AM16:AN16">
    <cfRule type="expression" dxfId="1125" priority="111">
      <formula>$L16="Reese stiff clay"</formula>
    </cfRule>
  </conditionalFormatting>
  <conditionalFormatting sqref="AM16:AN16">
    <cfRule type="expression" dxfId="1124" priority="110">
      <formula>$L16="PISA clay"</formula>
    </cfRule>
  </conditionalFormatting>
  <conditionalFormatting sqref="AM16:AN16">
    <cfRule type="expression" dxfId="1123" priority="109">
      <formula>$L16="PISA sand"</formula>
    </cfRule>
  </conditionalFormatting>
  <conditionalFormatting sqref="N16 Q16 S16:T16 W16:Y16">
    <cfRule type="expression" dxfId="1122" priority="108">
      <formula>$L16="API sand"</formula>
    </cfRule>
  </conditionalFormatting>
  <conditionalFormatting sqref="N16">
    <cfRule type="expression" dxfId="1121" priority="107">
      <formula>$M16="API sand"</formula>
    </cfRule>
  </conditionalFormatting>
  <conditionalFormatting sqref="N16">
    <cfRule type="expression" dxfId="1120" priority="106">
      <formula>$M16="API clay"</formula>
    </cfRule>
  </conditionalFormatting>
  <conditionalFormatting sqref="N16:P16">
    <cfRule type="expression" dxfId="1119" priority="103">
      <formula>$L16="Stiff clay w/o free water"</formula>
    </cfRule>
    <cfRule type="expression" dxfId="1118" priority="105">
      <formula>$L16="API clay"</formula>
    </cfRule>
  </conditionalFormatting>
  <conditionalFormatting sqref="N16:P16">
    <cfRule type="expression" dxfId="1117" priority="104">
      <formula>$L16="Kirsch soft clay"</formula>
    </cfRule>
  </conditionalFormatting>
  <conditionalFormatting sqref="N16:P16">
    <cfRule type="expression" dxfId="1116" priority="102">
      <formula>$L16="Kirsch stiff clay"</formula>
    </cfRule>
  </conditionalFormatting>
  <conditionalFormatting sqref="N16 Q16 S16:T16 W16:Y16">
    <cfRule type="expression" dxfId="1115" priority="101">
      <formula>$L16="Kirsch sand"</formula>
    </cfRule>
  </conditionalFormatting>
  <conditionalFormatting sqref="N16">
    <cfRule type="expression" dxfId="1114" priority="100">
      <formula>$L16="Modified Weak rock"</formula>
    </cfRule>
  </conditionalFormatting>
  <conditionalFormatting sqref="N16:P16">
    <cfRule type="expression" dxfId="1113" priority="99">
      <formula>$L16="Reese stiff clay"</formula>
    </cfRule>
  </conditionalFormatting>
  <conditionalFormatting sqref="N16:P16">
    <cfRule type="expression" dxfId="1112" priority="98">
      <formula>$L16="PISA clay"</formula>
    </cfRule>
  </conditionalFormatting>
  <conditionalFormatting sqref="N16">
    <cfRule type="expression" dxfId="1111" priority="97">
      <formula>$L16="PISA sand"</formula>
    </cfRule>
  </conditionalFormatting>
  <conditionalFormatting sqref="R16">
    <cfRule type="expression" dxfId="1110" priority="96">
      <formula>$L16="API sand"</formula>
    </cfRule>
  </conditionalFormatting>
  <conditionalFormatting sqref="R16">
    <cfRule type="expression" dxfId="1109" priority="95">
      <formula>$L16="Kirsch sand"</formula>
    </cfRule>
  </conditionalFormatting>
  <conditionalFormatting sqref="AC16:AI16">
    <cfRule type="expression" dxfId="1108" priority="92">
      <formula>$L16="Stiff clay w/o free water"</formula>
    </cfRule>
    <cfRule type="expression" dxfId="1107" priority="94">
      <formula>$L16="API clay"</formula>
    </cfRule>
  </conditionalFormatting>
  <conditionalFormatting sqref="AC16:AI16">
    <cfRule type="expression" dxfId="1106" priority="93">
      <formula>$L16="Kirsch soft clay"</formula>
    </cfRule>
  </conditionalFormatting>
  <conditionalFormatting sqref="AC16:AI16">
    <cfRule type="expression" dxfId="1105" priority="91">
      <formula>$L16="Kirsch stiff clay"</formula>
    </cfRule>
  </conditionalFormatting>
  <conditionalFormatting sqref="AC16:AI16">
    <cfRule type="expression" dxfId="1104" priority="90">
      <formula>$L16="Reese stiff clay"</formula>
    </cfRule>
  </conditionalFormatting>
  <conditionalFormatting sqref="AC16:AI16">
    <cfRule type="expression" dxfId="1103" priority="89">
      <formula>$L16="PISA clay"</formula>
    </cfRule>
  </conditionalFormatting>
  <conditionalFormatting sqref="AA16">
    <cfRule type="expression" dxfId="1102" priority="86">
      <formula>$L16="Stiff clay w/o free water"</formula>
    </cfRule>
    <cfRule type="expression" dxfId="1101" priority="88">
      <formula>$L16="API clay"</formula>
    </cfRule>
  </conditionalFormatting>
  <conditionalFormatting sqref="AA16">
    <cfRule type="expression" dxfId="1100" priority="87">
      <formula>$L16="Kirsch soft clay"</formula>
    </cfRule>
  </conditionalFormatting>
  <conditionalFormatting sqref="AA16">
    <cfRule type="expression" dxfId="1099" priority="85">
      <formula>$L16="Kirsch stiff clay"</formula>
    </cfRule>
  </conditionalFormatting>
  <conditionalFormatting sqref="AA16">
    <cfRule type="expression" dxfId="1098" priority="84">
      <formula>$L16="Reese stiff clay"</formula>
    </cfRule>
  </conditionalFormatting>
  <conditionalFormatting sqref="AA16">
    <cfRule type="expression" dxfId="1097" priority="83">
      <formula>$L16="PISA clay"</formula>
    </cfRule>
  </conditionalFormatting>
  <conditionalFormatting sqref="AM17:AN17">
    <cfRule type="expression" dxfId="1096" priority="82">
      <formula>$L17="API sand"</formula>
    </cfRule>
  </conditionalFormatting>
  <conditionalFormatting sqref="AK17:AL17">
    <cfRule type="expression" dxfId="1095" priority="81">
      <formula>$M17="API sand"</formula>
    </cfRule>
  </conditionalFormatting>
  <conditionalFormatting sqref="AK17:AL17">
    <cfRule type="expression" dxfId="1094" priority="80">
      <formula>$M17="API clay"</formula>
    </cfRule>
  </conditionalFormatting>
  <conditionalFormatting sqref="AM17:AN17">
    <cfRule type="expression" dxfId="1093" priority="77">
      <formula>$L17="Stiff clay w/o free water"</formula>
    </cfRule>
    <cfRule type="expression" dxfId="1092" priority="79">
      <formula>$L17="API clay"</formula>
    </cfRule>
  </conditionalFormatting>
  <conditionalFormatting sqref="AM17:AN17">
    <cfRule type="expression" dxfId="1091" priority="78">
      <formula>$L17="Kirsch soft clay"</formula>
    </cfRule>
  </conditionalFormatting>
  <conditionalFormatting sqref="AM17:AN17">
    <cfRule type="expression" dxfId="1090" priority="76">
      <formula>$L17="Kirsch stiff clay"</formula>
    </cfRule>
  </conditionalFormatting>
  <conditionalFormatting sqref="AM17:AN17">
    <cfRule type="expression" dxfId="1089" priority="75">
      <formula>$L17="Kirsch sand"</formula>
    </cfRule>
  </conditionalFormatting>
  <conditionalFormatting sqref="AM17:AN17">
    <cfRule type="expression" dxfId="1088" priority="74">
      <formula>$L17="Modified Weak rock"</formula>
    </cfRule>
  </conditionalFormatting>
  <conditionalFormatting sqref="AM17:AN17">
    <cfRule type="expression" dxfId="1087" priority="73">
      <formula>$L17="Reese stiff clay"</formula>
    </cfRule>
  </conditionalFormatting>
  <conditionalFormatting sqref="AM17:AN17">
    <cfRule type="expression" dxfId="1086" priority="72">
      <formula>$L17="PISA clay"</formula>
    </cfRule>
  </conditionalFormatting>
  <conditionalFormatting sqref="AM17:AN17">
    <cfRule type="expression" dxfId="1085" priority="71">
      <formula>$L17="PISA sand"</formula>
    </cfRule>
  </conditionalFormatting>
  <conditionalFormatting sqref="N17 Q17 S17:T17 W17 Y17">
    <cfRule type="expression" dxfId="1084" priority="70">
      <formula>$L17="API sand"</formula>
    </cfRule>
  </conditionalFormatting>
  <conditionalFormatting sqref="N17">
    <cfRule type="expression" dxfId="1083" priority="69">
      <formula>$M17="API sand"</formula>
    </cfRule>
  </conditionalFormatting>
  <conditionalFormatting sqref="N17">
    <cfRule type="expression" dxfId="1082" priority="68">
      <formula>$M17="API clay"</formula>
    </cfRule>
  </conditionalFormatting>
  <conditionalFormatting sqref="N17:P17">
    <cfRule type="expression" dxfId="1081" priority="65">
      <formula>$L17="Stiff clay w/o free water"</formula>
    </cfRule>
    <cfRule type="expression" dxfId="1080" priority="67">
      <formula>$L17="API clay"</formula>
    </cfRule>
  </conditionalFormatting>
  <conditionalFormatting sqref="N17:P17">
    <cfRule type="expression" dxfId="1079" priority="66">
      <formula>$L17="Kirsch soft clay"</formula>
    </cfRule>
  </conditionalFormatting>
  <conditionalFormatting sqref="N17:P17">
    <cfRule type="expression" dxfId="1078" priority="64">
      <formula>$L17="Kirsch stiff clay"</formula>
    </cfRule>
  </conditionalFormatting>
  <conditionalFormatting sqref="N17 Q17 S17:T17 W17 Y17">
    <cfRule type="expression" dxfId="1077" priority="63">
      <formula>$L17="Kirsch sand"</formula>
    </cfRule>
  </conditionalFormatting>
  <conditionalFormatting sqref="N17">
    <cfRule type="expression" dxfId="1076" priority="62">
      <formula>$L17="Modified Weak rock"</formula>
    </cfRule>
  </conditionalFormatting>
  <conditionalFormatting sqref="N17:P17">
    <cfRule type="expression" dxfId="1075" priority="61">
      <formula>$L17="Reese stiff clay"</formula>
    </cfRule>
  </conditionalFormatting>
  <conditionalFormatting sqref="N17:P17">
    <cfRule type="expression" dxfId="1074" priority="60">
      <formula>$L17="PISA clay"</formula>
    </cfRule>
  </conditionalFormatting>
  <conditionalFormatting sqref="N17">
    <cfRule type="expression" dxfId="1073" priority="59">
      <formula>$L17="PISA sand"</formula>
    </cfRule>
  </conditionalFormatting>
  <conditionalFormatting sqref="R17">
    <cfRule type="expression" dxfId="1072" priority="58">
      <formula>$L17="API sand"</formula>
    </cfRule>
  </conditionalFormatting>
  <conditionalFormatting sqref="R17">
    <cfRule type="expression" dxfId="1071" priority="57">
      <formula>$L17="Kirsch sand"</formula>
    </cfRule>
  </conditionalFormatting>
  <conditionalFormatting sqref="AD17:AI17">
    <cfRule type="expression" dxfId="1070" priority="54">
      <formula>$L17="Stiff clay w/o free water"</formula>
    </cfRule>
    <cfRule type="expression" dxfId="1069" priority="56">
      <formula>$L17="API clay"</formula>
    </cfRule>
  </conditionalFormatting>
  <conditionalFormatting sqref="AD17:AI17">
    <cfRule type="expression" dxfId="1068" priority="55">
      <formula>$L17="Kirsch soft clay"</formula>
    </cfRule>
  </conditionalFormatting>
  <conditionalFormatting sqref="AD17:AI17">
    <cfRule type="expression" dxfId="1067" priority="53">
      <formula>$L17="Kirsch stiff clay"</formula>
    </cfRule>
  </conditionalFormatting>
  <conditionalFormatting sqref="AD17:AI17">
    <cfRule type="expression" dxfId="1066" priority="52">
      <formula>$L17="Reese stiff clay"</formula>
    </cfRule>
  </conditionalFormatting>
  <conditionalFormatting sqref="AD17:AI17">
    <cfRule type="expression" dxfId="1065" priority="51">
      <formula>$L17="PISA clay"</formula>
    </cfRule>
  </conditionalFormatting>
  <conditionalFormatting sqref="AA17">
    <cfRule type="expression" dxfId="1064" priority="48">
      <formula>$L17="Stiff clay w/o free water"</formula>
    </cfRule>
    <cfRule type="expression" dxfId="1063" priority="50">
      <formula>$L17="API clay"</formula>
    </cfRule>
  </conditionalFormatting>
  <conditionalFormatting sqref="AA17">
    <cfRule type="expression" dxfId="1062" priority="49">
      <formula>$L17="Kirsch soft clay"</formula>
    </cfRule>
  </conditionalFormatting>
  <conditionalFormatting sqref="AA17">
    <cfRule type="expression" dxfId="1061" priority="47">
      <formula>$L17="Kirsch stiff clay"</formula>
    </cfRule>
  </conditionalFormatting>
  <conditionalFormatting sqref="AA17">
    <cfRule type="expression" dxfId="1060" priority="46">
      <formula>$L17="Reese stiff clay"</formula>
    </cfRule>
  </conditionalFormatting>
  <conditionalFormatting sqref="AA17">
    <cfRule type="expression" dxfId="1059" priority="45">
      <formula>$L17="PISA clay"</formula>
    </cfRule>
  </conditionalFormatting>
  <conditionalFormatting sqref="AC17">
    <cfRule type="expression" dxfId="1058" priority="42">
      <formula>$L17="Stiff clay w/o free water"</formula>
    </cfRule>
    <cfRule type="expression" dxfId="1057" priority="44">
      <formula>$L17="API clay"</formula>
    </cfRule>
  </conditionalFormatting>
  <conditionalFormatting sqref="AC17">
    <cfRule type="expression" dxfId="1056" priority="43">
      <formula>$L17="Kirsch soft clay"</formula>
    </cfRule>
  </conditionalFormatting>
  <conditionalFormatting sqref="AC17">
    <cfRule type="expression" dxfId="1055" priority="41">
      <formula>$L17="Kirsch stiff clay"</formula>
    </cfRule>
  </conditionalFormatting>
  <conditionalFormatting sqref="AC17">
    <cfRule type="expression" dxfId="1054" priority="40">
      <formula>$L17="Reese stiff clay"</formula>
    </cfRule>
  </conditionalFormatting>
  <conditionalFormatting sqref="AC17">
    <cfRule type="expression" dxfId="1053" priority="39">
      <formula>$L17="PISA clay"</formula>
    </cfRule>
  </conditionalFormatting>
  <conditionalFormatting sqref="X17">
    <cfRule type="expression" dxfId="1052" priority="38">
      <formula>$L17="API sand"</formula>
    </cfRule>
  </conditionalFormatting>
  <conditionalFormatting sqref="X17">
    <cfRule type="expression" dxfId="1051" priority="37">
      <formula>$L17="Kirsch sand"</formula>
    </cfRule>
  </conditionalFormatting>
  <conditionalFormatting sqref="Z16:Z17">
    <cfRule type="expression" dxfId="1050" priority="36">
      <formula>$L16="API sand"</formula>
    </cfRule>
  </conditionalFormatting>
  <conditionalFormatting sqref="Z16:Z17">
    <cfRule type="expression" dxfId="1049" priority="35">
      <formula>$L16="Kirsch sand"</formula>
    </cfRule>
  </conditionalFormatting>
  <conditionalFormatting sqref="AB16:AB17">
    <cfRule type="expression" dxfId="1048" priority="34">
      <formula>$L16="API sand"</formula>
    </cfRule>
  </conditionalFormatting>
  <conditionalFormatting sqref="AB16:AB17">
    <cfRule type="expression" dxfId="1047" priority="33">
      <formula>$L16="Kirsch sand"</formula>
    </cfRule>
  </conditionalFormatting>
  <conditionalFormatting sqref="AJ16:AJ17">
    <cfRule type="expression" dxfId="1046" priority="32">
      <formula>$L16="API sand"</formula>
    </cfRule>
  </conditionalFormatting>
  <conditionalFormatting sqref="AJ16:AJ17">
    <cfRule type="expression" dxfId="1045" priority="31">
      <formula>$L16="Kirsch sand"</formula>
    </cfRule>
  </conditionalFormatting>
  <conditionalFormatting sqref="U15:V15">
    <cfRule type="expression" dxfId="1044" priority="28">
      <formula>$L15="Stiff clay w/o free water"</formula>
    </cfRule>
    <cfRule type="expression" dxfId="1043" priority="30">
      <formula>$L15="API clay"</formula>
    </cfRule>
  </conditionalFormatting>
  <conditionalFormatting sqref="U15:V15">
    <cfRule type="expression" dxfId="1042" priority="29">
      <formula>$L15="Kirsch soft clay"</formula>
    </cfRule>
  </conditionalFormatting>
  <conditionalFormatting sqref="U15:V15">
    <cfRule type="expression" dxfId="1041" priority="27">
      <formula>$L15="Kirsch stiff clay"</formula>
    </cfRule>
  </conditionalFormatting>
  <conditionalFormatting sqref="U15:V15">
    <cfRule type="expression" dxfId="1040" priority="26">
      <formula>$L15="Reese stiff clay"</formula>
    </cfRule>
  </conditionalFormatting>
  <conditionalFormatting sqref="U15:V15">
    <cfRule type="expression" dxfId="1039" priority="25">
      <formula>$L15="PISA clay"</formula>
    </cfRule>
  </conditionalFormatting>
  <conditionalFormatting sqref="U16:V16">
    <cfRule type="expression" dxfId="1038" priority="22">
      <formula>$L16="Stiff clay w/o free water"</formula>
    </cfRule>
    <cfRule type="expression" dxfId="1037" priority="24">
      <formula>$L16="API clay"</formula>
    </cfRule>
  </conditionalFormatting>
  <conditionalFormatting sqref="U16:V16">
    <cfRule type="expression" dxfId="1036" priority="23">
      <formula>$L16="Kirsch soft clay"</formula>
    </cfRule>
  </conditionalFormatting>
  <conditionalFormatting sqref="U16:V16">
    <cfRule type="expression" dxfId="1035" priority="21">
      <formula>$L16="Kirsch stiff clay"</formula>
    </cfRule>
  </conditionalFormatting>
  <conditionalFormatting sqref="U16:V16">
    <cfRule type="expression" dxfId="1034" priority="20">
      <formula>$L16="Reese stiff clay"</formula>
    </cfRule>
  </conditionalFormatting>
  <conditionalFormatting sqref="U16:V16">
    <cfRule type="expression" dxfId="1033" priority="19">
      <formula>$L16="PISA clay"</formula>
    </cfRule>
  </conditionalFormatting>
  <conditionalFormatting sqref="U17:V17">
    <cfRule type="expression" dxfId="1032" priority="16">
      <formula>$L17="Stiff clay w/o free water"</formula>
    </cfRule>
    <cfRule type="expression" dxfId="1031" priority="18">
      <formula>$L17="API clay"</formula>
    </cfRule>
  </conditionalFormatting>
  <conditionalFormatting sqref="U17:V17">
    <cfRule type="expression" dxfId="1030" priority="17">
      <formula>$L17="Kirsch soft clay"</formula>
    </cfRule>
  </conditionalFormatting>
  <conditionalFormatting sqref="U17:V17">
    <cfRule type="expression" dxfId="1029" priority="15">
      <formula>$L17="Kirsch stiff clay"</formula>
    </cfRule>
  </conditionalFormatting>
  <conditionalFormatting sqref="U17:V17">
    <cfRule type="expression" dxfId="1028" priority="14">
      <formula>$L17="Reese stiff clay"</formula>
    </cfRule>
  </conditionalFormatting>
  <conditionalFormatting sqref="U17:V17">
    <cfRule type="expression" dxfId="1027" priority="13">
      <formula>$L17="PISA clay"</formula>
    </cfRule>
  </conditionalFormatting>
  <conditionalFormatting sqref="AO15">
    <cfRule type="expression" dxfId="1026" priority="12">
      <formula>$L15="API sand"</formula>
    </cfRule>
  </conditionalFormatting>
  <conditionalFormatting sqref="AO15">
    <cfRule type="expression" dxfId="1025" priority="11">
      <formula>$L15="Kirsch sand"</formula>
    </cfRule>
  </conditionalFormatting>
  <conditionalFormatting sqref="AO16">
    <cfRule type="expression" dxfId="1024" priority="10">
      <formula>$L16="API sand"</formula>
    </cfRule>
  </conditionalFormatting>
  <conditionalFormatting sqref="AO16">
    <cfRule type="expression" dxfId="1023" priority="9">
      <formula>$L16="Kirsch sand"</formula>
    </cfRule>
  </conditionalFormatting>
  <conditionalFormatting sqref="AO17">
    <cfRule type="expression" dxfId="1022" priority="8">
      <formula>$L17="API sand"</formula>
    </cfRule>
  </conditionalFormatting>
  <conditionalFormatting sqref="AO17">
    <cfRule type="expression" dxfId="1021" priority="7">
      <formula>$L17="Kirsch sand"</formula>
    </cfRule>
  </conditionalFormatting>
  <conditionalFormatting sqref="AC14">
    <cfRule type="expression" dxfId="1020" priority="4">
      <formula>$L14="Stiff clay w/o free water"</formula>
    </cfRule>
    <cfRule type="expression" dxfId="1019" priority="6">
      <formula>$L14="API clay"</formula>
    </cfRule>
  </conditionalFormatting>
  <conditionalFormatting sqref="AC14">
    <cfRule type="expression" dxfId="1018" priority="5">
      <formula>$L14="Kirsch soft clay"</formula>
    </cfRule>
  </conditionalFormatting>
  <conditionalFormatting sqref="AC14">
    <cfRule type="expression" dxfId="1017" priority="3">
      <formula>$L14="Kirsch stiff clay"</formula>
    </cfRule>
  </conditionalFormatting>
  <conditionalFormatting sqref="AC14">
    <cfRule type="expression" dxfId="1016" priority="2">
      <formula>$L14="Reese stiff clay"</formula>
    </cfRule>
  </conditionalFormatting>
  <conditionalFormatting sqref="AC14">
    <cfRule type="expression" dxfId="1015" priority="1">
      <formula>$L14="PISA clay"</formula>
    </cfRule>
  </conditionalFormatting>
  <dataValidations count="3">
    <dataValidation type="list" showInputMessage="1" showErrorMessage="1" sqref="M18:M36" xr:uid="{505AABDF-EE70-4545-9E06-11BA6B86D74F}">
      <formula1>"',API sand,API clay"</formula1>
    </dataValidation>
    <dataValidation type="list" showInputMessage="1" showErrorMessage="1" sqref="L6:L255" xr:uid="{4E6B1543-D09C-4C88-A299-956B149E9263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4939F807-6B18-4D12-B42B-BA1D0B406B91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CE9F-4C50-4BF8-AFA8-CD0C9BCE8107}">
  <sheetPr>
    <tabColor theme="2"/>
  </sheetPr>
  <dimension ref="A1:AO255"/>
  <sheetViews>
    <sheetView zoomScaleNormal="100" workbookViewId="0">
      <selection activeCell="B12" sqref="B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Zone_7_BE!Q6*1.05</f>
        <v>43.050000000000004</v>
      </c>
      <c r="R6" s="50">
        <f>Q6-5</f>
        <v>38.050000000000004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Zone_7_BE!X6</f>
        <v>19700</v>
      </c>
      <c r="Y6" s="50">
        <v>0</v>
      </c>
      <c r="Z6" s="50">
        <f t="shared" ref="Z6:Z8" si="0"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Zone_7_BE!O7*1.05</f>
        <v>172.20000000000002</v>
      </c>
      <c r="P7" s="51">
        <f>Zone_7_BE!P7*1.05</f>
        <v>9.4500000000000011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Zone_7_BE!X7</f>
        <v>27600</v>
      </c>
      <c r="Y7" s="50"/>
      <c r="Z7" s="50">
        <v>0</v>
      </c>
      <c r="AA7" s="53">
        <v>1</v>
      </c>
      <c r="AB7" s="50">
        <v>0</v>
      </c>
      <c r="AC7" s="51">
        <f>Zone_7_BE!AC7*1.05</f>
        <v>139440</v>
      </c>
      <c r="AD7" s="51">
        <f>Zone_7_BE!AD7*1.05</f>
        <v>11025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Zone_7_BE!Q8*1.05</f>
        <v>44.1</v>
      </c>
      <c r="R8" s="50">
        <f t="shared" ref="R8:R10" si="2">Q8-5</f>
        <v>39.1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f>Zone_7_BE!X8</f>
        <v>71200</v>
      </c>
      <c r="Y8" s="50">
        <v>0</v>
      </c>
      <c r="Z8" s="50">
        <f t="shared" si="0"/>
        <v>114.99999999999996</v>
      </c>
      <c r="AA8" s="53">
        <v>0</v>
      </c>
      <c r="AB8" s="50">
        <f t="shared" ref="AB8" si="3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Zone_7_BE!O9*1.05</f>
        <v>258.3</v>
      </c>
      <c r="P9" s="51">
        <f>Zone_7_BE!P9*1.05</f>
        <v>0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0.25</v>
      </c>
      <c r="X9" s="50">
        <f>Zone_7_BE!X9</f>
        <v>18000</v>
      </c>
      <c r="Y9" s="50"/>
      <c r="Z9" s="50">
        <v>0</v>
      </c>
      <c r="AA9" s="53">
        <v>1</v>
      </c>
      <c r="AB9" s="50">
        <v>0</v>
      </c>
      <c r="AC9" s="51">
        <f>Zone_7_BE!AC9*1.05</f>
        <v>251895</v>
      </c>
      <c r="AD9" s="51">
        <f>Zone_7_BE!AD9*1.05</f>
        <v>1128.75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Zone_7_BE!Q10*1.05</f>
        <v>40.950000000000003</v>
      </c>
      <c r="R10" s="50">
        <f t="shared" si="2"/>
        <v>35.950000000000003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Zone_7_BE!X10</f>
        <v>24600</v>
      </c>
      <c r="Y10" s="50">
        <v>0</v>
      </c>
      <c r="Z10" s="50">
        <f t="shared" ref="Z10" si="4">VLOOKUP(R10,$AE$39:$AF$59,2)</f>
        <v>114.99999999999996</v>
      </c>
      <c r="AA10" s="53">
        <v>0</v>
      </c>
      <c r="AB10" s="50">
        <f t="shared" ref="AB10" si="5"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AJ6:AJ15 Q6:R14 Z6:Z15 AB6:AB15 W10 Y10">
    <cfRule type="expression" dxfId="1014" priority="202">
      <formula>$L6="API sand"</formula>
    </cfRule>
  </conditionalFormatting>
  <conditionalFormatting sqref="R18:S20 R29:S36 S21:S28 AD21:AD28 AB18:AB35 AK6:AL14 N6:N14">
    <cfRule type="expression" dxfId="1013" priority="201">
      <formula>$M6="API sand"</formula>
    </cfRule>
  </conditionalFormatting>
  <conditionalFormatting sqref="R18:T20 R29:T36 S21:T28 AD21:AD28 AB18:AB35 AK6:AL14 N6:N14">
    <cfRule type="expression" dxfId="1012" priority="200">
      <formula>$M6="API clay"</formula>
    </cfRule>
  </conditionalFormatting>
  <conditionalFormatting sqref="U18:W36 AM6:AN14 AA6:AA14 U6:V14 N6:P14 AC6:AI13">
    <cfRule type="expression" dxfId="1011" priority="197">
      <formula>$L6="Stiff clay w/o free water"</formula>
    </cfRule>
    <cfRule type="expression" dxfId="1010" priority="199">
      <formula>$L6="API clay"</formula>
    </cfRule>
  </conditionalFormatting>
  <conditionalFormatting sqref="U18:Y36 AM6:AN14 AA6:AA14 U6:V14 N6:P14 AC6:AI13">
    <cfRule type="expression" dxfId="1009" priority="198">
      <formula>$L6="Kirsch soft clay"</formula>
    </cfRule>
  </conditionalFormatting>
  <conditionalFormatting sqref="U18:Y36 AM6:AN14 AA6:AA14 U6:V14 N6:P14 AC6:AI13">
    <cfRule type="expression" dxfId="1008" priority="196">
      <formula>$L6="Kirsch stiff clay"</formula>
    </cfRule>
  </conditionalFormatting>
  <conditionalFormatting sqref="W11:Y13 N6:N14 AM6:AO14 S10:T13 AJ6:AJ15 Q6:R14 Z6:Z15 AB6:AB15 W10 Y10">
    <cfRule type="expression" dxfId="1007" priority="195">
      <formula>$L6="Kirsch sand"</formula>
    </cfRule>
  </conditionalFormatting>
  <conditionalFormatting sqref="AC18:AI18 AC19:AD19 AI19 AM6:AN14 N6:N14">
    <cfRule type="expression" dxfId="1006" priority="194">
      <formula>$L6="Modified Weak rock"</formula>
    </cfRule>
  </conditionalFormatting>
  <conditionalFormatting sqref="U18:V36 AM6:AN14 AA6:AA14 U6:V14 N6:P14 AC6:AI13">
    <cfRule type="expression" dxfId="1005" priority="193">
      <formula>$L6="Reese stiff clay"</formula>
    </cfRule>
  </conditionalFormatting>
  <conditionalFormatting sqref="N18:N36 Q18:Q36 AM18:AN36">
    <cfRule type="expression" dxfId="1004" priority="192">
      <formula>$L18="API sand"</formula>
    </cfRule>
  </conditionalFormatting>
  <conditionalFormatting sqref="N18:N36 AB36 AJ18:AL36 Z18:Z36">
    <cfRule type="expression" dxfId="1003" priority="191">
      <formula>$M18="API sand"</formula>
    </cfRule>
  </conditionalFormatting>
  <conditionalFormatting sqref="Z36:AB36 AK18:AL36 N18:N36 Z18:AA35">
    <cfRule type="expression" dxfId="1002" priority="190">
      <formula>$M18="API clay"</formula>
    </cfRule>
  </conditionalFormatting>
  <conditionalFormatting sqref="N18:P18 AM18:AN36 N29:P36 N19:N28 P19:P28">
    <cfRule type="expression" dxfId="1001" priority="187">
      <formula>$L18="Stiff clay w/o free water"</formula>
    </cfRule>
    <cfRule type="expression" dxfId="1000" priority="189">
      <formula>$L18="API clay"</formula>
    </cfRule>
  </conditionalFormatting>
  <conditionalFormatting sqref="N18:P18 AM18:AN36 N29:P36 N19:N28 P19:P28">
    <cfRule type="expression" dxfId="999" priority="188">
      <formula>$L18="Kirsch soft clay"</formula>
    </cfRule>
  </conditionalFormatting>
  <conditionalFormatting sqref="N18:P18 AM18:AN36 N29:P36 N19:N28 P19:P28">
    <cfRule type="expression" dxfId="998" priority="186">
      <formula>$L18="Kirsch stiff clay"</formula>
    </cfRule>
  </conditionalFormatting>
  <conditionalFormatting sqref="N18:N36 Q18:Q36 X18:Y36 AM18:AN36">
    <cfRule type="expression" dxfId="997" priority="185">
      <formula>$L18="Kirsch sand"</formula>
    </cfRule>
  </conditionalFormatting>
  <conditionalFormatting sqref="N18:N36 AM18:AN36 AC20:AD36 AI20:AI36">
    <cfRule type="expression" dxfId="996" priority="184">
      <formula>$L18="Modified Weak rock"</formula>
    </cfRule>
  </conditionalFormatting>
  <conditionalFormatting sqref="N18:P18 AM18:AN36 N29:P36 N19:N28 P19:P28">
    <cfRule type="expression" dxfId="995" priority="183">
      <formula>$L18="Reese stiff clay"</formula>
    </cfRule>
  </conditionalFormatting>
  <conditionalFormatting sqref="AM6:AN14 AA6:AA14 U6:V14 N6:P14 AC6:AI13">
    <cfRule type="expression" dxfId="994" priority="182">
      <formula>$L6="PISA clay"</formula>
    </cfRule>
  </conditionalFormatting>
  <conditionalFormatting sqref="AM6:AN14 N6:N14">
    <cfRule type="expression" dxfId="993" priority="181">
      <formula>$L6="PISA sand"</formula>
    </cfRule>
  </conditionalFormatting>
  <conditionalFormatting sqref="O19:O21">
    <cfRule type="expression" dxfId="992" priority="180">
      <formula>$L19="API sand"</formula>
    </cfRule>
  </conditionalFormatting>
  <conditionalFormatting sqref="O19:O21">
    <cfRule type="expression" dxfId="991" priority="179">
      <formula>$L19="Kirsch sand"</formula>
    </cfRule>
  </conditionalFormatting>
  <conditionalFormatting sqref="O22:O28">
    <cfRule type="expression" dxfId="990" priority="178">
      <formula>$L22="API sand"</formula>
    </cfRule>
  </conditionalFormatting>
  <conditionalFormatting sqref="O22:O28">
    <cfRule type="expression" dxfId="989" priority="177">
      <formula>$L22="Kirsch sand"</formula>
    </cfRule>
  </conditionalFormatting>
  <conditionalFormatting sqref="S6:T9 W6:Y6 W7:W9 Y7:Y9 X7:X10">
    <cfRule type="expression" dxfId="988" priority="176">
      <formula>$L6="API sand"</formula>
    </cfRule>
  </conditionalFormatting>
  <conditionalFormatting sqref="S6:T9 W6:Y6 W7:W9 Y7:Y9 X7:X10">
    <cfRule type="expression" dxfId="987" priority="175">
      <formula>$L6="Kirsch sand"</formula>
    </cfRule>
  </conditionalFormatting>
  <conditionalFormatting sqref="AE37:AH37">
    <cfRule type="expression" dxfId="986" priority="203">
      <formula>$L19="Modified Weak rock"</formula>
    </cfRule>
  </conditionalFormatting>
  <conditionalFormatting sqref="S14:T14 W14:Y14">
    <cfRule type="expression" dxfId="985" priority="174">
      <formula>$L14="API sand"</formula>
    </cfRule>
  </conditionalFormatting>
  <conditionalFormatting sqref="S14:T14 W14:Y14">
    <cfRule type="expression" dxfId="984" priority="173">
      <formula>$L14="Kirsch sand"</formula>
    </cfRule>
  </conditionalFormatting>
  <conditionalFormatting sqref="AD14:AI14">
    <cfRule type="expression" dxfId="983" priority="170">
      <formula>$L14="Stiff clay w/o free water"</formula>
    </cfRule>
    <cfRule type="expression" dxfId="982" priority="172">
      <formula>$L14="API clay"</formula>
    </cfRule>
  </conditionalFormatting>
  <conditionalFormatting sqref="AD14:AI14">
    <cfRule type="expression" dxfId="981" priority="171">
      <formula>$L14="Kirsch soft clay"</formula>
    </cfRule>
  </conditionalFormatting>
  <conditionalFormatting sqref="AD14:AI14">
    <cfRule type="expression" dxfId="980" priority="169">
      <formula>$L14="Kirsch stiff clay"</formula>
    </cfRule>
  </conditionalFormatting>
  <conditionalFormatting sqref="AD14:AI14">
    <cfRule type="expression" dxfId="979" priority="168">
      <formula>$L14="Reese stiff clay"</formula>
    </cfRule>
  </conditionalFormatting>
  <conditionalFormatting sqref="AD14:AI14">
    <cfRule type="expression" dxfId="978" priority="167">
      <formula>$L14="PISA clay"</formula>
    </cfRule>
  </conditionalFormatting>
  <conditionalFormatting sqref="AM15:AN15">
    <cfRule type="expression" dxfId="977" priority="166">
      <formula>$L15="API sand"</formula>
    </cfRule>
  </conditionalFormatting>
  <conditionalFormatting sqref="AK15:AL15">
    <cfRule type="expression" dxfId="976" priority="165">
      <formula>$M15="API sand"</formula>
    </cfRule>
  </conditionalFormatting>
  <conditionalFormatting sqref="AK15:AL15">
    <cfRule type="expression" dxfId="975" priority="164">
      <formula>$M15="API clay"</formula>
    </cfRule>
  </conditionalFormatting>
  <conditionalFormatting sqref="AM15:AN15">
    <cfRule type="expression" dxfId="974" priority="161">
      <formula>$L15="Stiff clay w/o free water"</formula>
    </cfRule>
    <cfRule type="expression" dxfId="973" priority="163">
      <formula>$L15="API clay"</formula>
    </cfRule>
  </conditionalFormatting>
  <conditionalFormatting sqref="AM15:AN15">
    <cfRule type="expression" dxfId="972" priority="162">
      <formula>$L15="Kirsch soft clay"</formula>
    </cfRule>
  </conditionalFormatting>
  <conditionalFormatting sqref="AM15:AN15">
    <cfRule type="expression" dxfId="971" priority="160">
      <formula>$L15="Kirsch stiff clay"</formula>
    </cfRule>
  </conditionalFormatting>
  <conditionalFormatting sqref="AM15:AN15">
    <cfRule type="expression" dxfId="970" priority="159">
      <formula>$L15="Kirsch sand"</formula>
    </cfRule>
  </conditionalFormatting>
  <conditionalFormatting sqref="AM15:AN15">
    <cfRule type="expression" dxfId="969" priority="158">
      <formula>$L15="Modified Weak rock"</formula>
    </cfRule>
  </conditionalFormatting>
  <conditionalFormatting sqref="AM15:AN15">
    <cfRule type="expression" dxfId="968" priority="157">
      <formula>$L15="Reese stiff clay"</formula>
    </cfRule>
  </conditionalFormatting>
  <conditionalFormatting sqref="AM15:AN15">
    <cfRule type="expression" dxfId="967" priority="156">
      <formula>$L15="PISA clay"</formula>
    </cfRule>
  </conditionalFormatting>
  <conditionalFormatting sqref="AM15:AN15">
    <cfRule type="expression" dxfId="966" priority="155">
      <formula>$L15="PISA sand"</formula>
    </cfRule>
  </conditionalFormatting>
  <conditionalFormatting sqref="N15 Q15 S15:T15 W15 Y15">
    <cfRule type="expression" dxfId="965" priority="154">
      <formula>$L15="API sand"</formula>
    </cfRule>
  </conditionalFormatting>
  <conditionalFormatting sqref="N15">
    <cfRule type="expression" dxfId="964" priority="153">
      <formula>$M15="API sand"</formula>
    </cfRule>
  </conditionalFormatting>
  <conditionalFormatting sqref="N15">
    <cfRule type="expression" dxfId="963" priority="152">
      <formula>$M15="API clay"</formula>
    </cfRule>
  </conditionalFormatting>
  <conditionalFormatting sqref="N15:P15">
    <cfRule type="expression" dxfId="962" priority="149">
      <formula>$L15="Stiff clay w/o free water"</formula>
    </cfRule>
    <cfRule type="expression" dxfId="961" priority="151">
      <formula>$L15="API clay"</formula>
    </cfRule>
  </conditionalFormatting>
  <conditionalFormatting sqref="N15:P15">
    <cfRule type="expression" dxfId="960" priority="150">
      <formula>$L15="Kirsch soft clay"</formula>
    </cfRule>
  </conditionalFormatting>
  <conditionalFormatting sqref="N15:P15">
    <cfRule type="expression" dxfId="959" priority="148">
      <formula>$L15="Kirsch stiff clay"</formula>
    </cfRule>
  </conditionalFormatting>
  <conditionalFormatting sqref="N15 Q15 S15:T15 W15 Y15">
    <cfRule type="expression" dxfId="958" priority="147">
      <formula>$L15="Kirsch sand"</formula>
    </cfRule>
  </conditionalFormatting>
  <conditionalFormatting sqref="N15">
    <cfRule type="expression" dxfId="957" priority="146">
      <formula>$L15="Modified Weak rock"</formula>
    </cfRule>
  </conditionalFormatting>
  <conditionalFormatting sqref="N15:P15">
    <cfRule type="expression" dxfId="956" priority="145">
      <formula>$L15="Reese stiff clay"</formula>
    </cfRule>
  </conditionalFormatting>
  <conditionalFormatting sqref="N15:P15">
    <cfRule type="expression" dxfId="955" priority="144">
      <formula>$L15="PISA clay"</formula>
    </cfRule>
  </conditionalFormatting>
  <conditionalFormatting sqref="N15">
    <cfRule type="expression" dxfId="954" priority="143">
      <formula>$L15="PISA sand"</formula>
    </cfRule>
  </conditionalFormatting>
  <conditionalFormatting sqref="R15">
    <cfRule type="expression" dxfId="953" priority="142">
      <formula>$L15="API sand"</formula>
    </cfRule>
  </conditionalFormatting>
  <conditionalFormatting sqref="R15">
    <cfRule type="expression" dxfId="952" priority="141">
      <formula>$L15="Kirsch sand"</formula>
    </cfRule>
  </conditionalFormatting>
  <conditionalFormatting sqref="AD15:AI15">
    <cfRule type="expression" dxfId="951" priority="138">
      <formula>$L15="Stiff clay w/o free water"</formula>
    </cfRule>
    <cfRule type="expression" dxfId="950" priority="140">
      <formula>$L15="API clay"</formula>
    </cfRule>
  </conditionalFormatting>
  <conditionalFormatting sqref="AD15:AI15">
    <cfRule type="expression" dxfId="949" priority="139">
      <formula>$L15="Kirsch soft clay"</formula>
    </cfRule>
  </conditionalFormatting>
  <conditionalFormatting sqref="AD15:AI15">
    <cfRule type="expression" dxfId="948" priority="137">
      <formula>$L15="Kirsch stiff clay"</formula>
    </cfRule>
  </conditionalFormatting>
  <conditionalFormatting sqref="AD15:AI15">
    <cfRule type="expression" dxfId="947" priority="136">
      <formula>$L15="Reese stiff clay"</formula>
    </cfRule>
  </conditionalFormatting>
  <conditionalFormatting sqref="AD15:AI15">
    <cfRule type="expression" dxfId="946" priority="135">
      <formula>$L15="PISA clay"</formula>
    </cfRule>
  </conditionalFormatting>
  <conditionalFormatting sqref="AA15">
    <cfRule type="expression" dxfId="945" priority="132">
      <formula>$L15="Stiff clay w/o free water"</formula>
    </cfRule>
    <cfRule type="expression" dxfId="944" priority="134">
      <formula>$L15="API clay"</formula>
    </cfRule>
  </conditionalFormatting>
  <conditionalFormatting sqref="AA15">
    <cfRule type="expression" dxfId="943" priority="133">
      <formula>$L15="Kirsch soft clay"</formula>
    </cfRule>
  </conditionalFormatting>
  <conditionalFormatting sqref="AA15">
    <cfRule type="expression" dxfId="942" priority="131">
      <formula>$L15="Kirsch stiff clay"</formula>
    </cfRule>
  </conditionalFormatting>
  <conditionalFormatting sqref="AA15">
    <cfRule type="expression" dxfId="941" priority="130">
      <formula>$L15="Reese stiff clay"</formula>
    </cfRule>
  </conditionalFormatting>
  <conditionalFormatting sqref="AA15">
    <cfRule type="expression" dxfId="940" priority="129">
      <formula>$L15="PISA clay"</formula>
    </cfRule>
  </conditionalFormatting>
  <conditionalFormatting sqref="AC15">
    <cfRule type="expression" dxfId="939" priority="126">
      <formula>$L15="Stiff clay w/o free water"</formula>
    </cfRule>
    <cfRule type="expression" dxfId="938" priority="128">
      <formula>$L15="API clay"</formula>
    </cfRule>
  </conditionalFormatting>
  <conditionalFormatting sqref="AC15">
    <cfRule type="expression" dxfId="937" priority="127">
      <formula>$L15="Kirsch soft clay"</formula>
    </cfRule>
  </conditionalFormatting>
  <conditionalFormatting sqref="AC15">
    <cfRule type="expression" dxfId="936" priority="125">
      <formula>$L15="Kirsch stiff clay"</formula>
    </cfRule>
  </conditionalFormatting>
  <conditionalFormatting sqref="AC15">
    <cfRule type="expression" dxfId="935" priority="124">
      <formula>$L15="Reese stiff clay"</formula>
    </cfRule>
  </conditionalFormatting>
  <conditionalFormatting sqref="AC15">
    <cfRule type="expression" dxfId="934" priority="123">
      <formula>$L15="PISA clay"</formula>
    </cfRule>
  </conditionalFormatting>
  <conditionalFormatting sqref="X15">
    <cfRule type="expression" dxfId="933" priority="122">
      <formula>$L15="API sand"</formula>
    </cfRule>
  </conditionalFormatting>
  <conditionalFormatting sqref="X15">
    <cfRule type="expression" dxfId="932" priority="121">
      <formula>$L15="Kirsch sand"</formula>
    </cfRule>
  </conditionalFormatting>
  <conditionalFormatting sqref="AM16:AN16">
    <cfRule type="expression" dxfId="931" priority="120">
      <formula>$L16="API sand"</formula>
    </cfRule>
  </conditionalFormatting>
  <conditionalFormatting sqref="AK16:AL16">
    <cfRule type="expression" dxfId="930" priority="119">
      <formula>$M16="API sand"</formula>
    </cfRule>
  </conditionalFormatting>
  <conditionalFormatting sqref="AK16:AL16">
    <cfRule type="expression" dxfId="929" priority="118">
      <formula>$M16="API clay"</formula>
    </cfRule>
  </conditionalFormatting>
  <conditionalFormatting sqref="AM16:AN16">
    <cfRule type="expression" dxfId="928" priority="115">
      <formula>$L16="Stiff clay w/o free water"</formula>
    </cfRule>
    <cfRule type="expression" dxfId="927" priority="117">
      <formula>$L16="API clay"</formula>
    </cfRule>
  </conditionalFormatting>
  <conditionalFormatting sqref="AM16:AN16">
    <cfRule type="expression" dxfId="926" priority="116">
      <formula>$L16="Kirsch soft clay"</formula>
    </cfRule>
  </conditionalFormatting>
  <conditionalFormatting sqref="AM16:AN16">
    <cfRule type="expression" dxfId="925" priority="114">
      <formula>$L16="Kirsch stiff clay"</formula>
    </cfRule>
  </conditionalFormatting>
  <conditionalFormatting sqref="AM16:AN16">
    <cfRule type="expression" dxfId="924" priority="113">
      <formula>$L16="Kirsch sand"</formula>
    </cfRule>
  </conditionalFormatting>
  <conditionalFormatting sqref="AM16:AN16">
    <cfRule type="expression" dxfId="923" priority="112">
      <formula>$L16="Modified Weak rock"</formula>
    </cfRule>
  </conditionalFormatting>
  <conditionalFormatting sqref="AM16:AN16">
    <cfRule type="expression" dxfId="922" priority="111">
      <formula>$L16="Reese stiff clay"</formula>
    </cfRule>
  </conditionalFormatting>
  <conditionalFormatting sqref="AM16:AN16">
    <cfRule type="expression" dxfId="921" priority="110">
      <formula>$L16="PISA clay"</formula>
    </cfRule>
  </conditionalFormatting>
  <conditionalFormatting sqref="AM16:AN16">
    <cfRule type="expression" dxfId="920" priority="109">
      <formula>$L16="PISA sand"</formula>
    </cfRule>
  </conditionalFormatting>
  <conditionalFormatting sqref="N16 Q16 S16:T16 W16:Y16">
    <cfRule type="expression" dxfId="919" priority="108">
      <formula>$L16="API sand"</formula>
    </cfRule>
  </conditionalFormatting>
  <conditionalFormatting sqref="N16">
    <cfRule type="expression" dxfId="918" priority="107">
      <formula>$M16="API sand"</formula>
    </cfRule>
  </conditionalFormatting>
  <conditionalFormatting sqref="N16">
    <cfRule type="expression" dxfId="917" priority="106">
      <formula>$M16="API clay"</formula>
    </cfRule>
  </conditionalFormatting>
  <conditionalFormatting sqref="N16:P16">
    <cfRule type="expression" dxfId="916" priority="103">
      <formula>$L16="Stiff clay w/o free water"</formula>
    </cfRule>
    <cfRule type="expression" dxfId="915" priority="105">
      <formula>$L16="API clay"</formula>
    </cfRule>
  </conditionalFormatting>
  <conditionalFormatting sqref="N16:P16">
    <cfRule type="expression" dxfId="914" priority="104">
      <formula>$L16="Kirsch soft clay"</formula>
    </cfRule>
  </conditionalFormatting>
  <conditionalFormatting sqref="N16:P16">
    <cfRule type="expression" dxfId="913" priority="102">
      <formula>$L16="Kirsch stiff clay"</formula>
    </cfRule>
  </conditionalFormatting>
  <conditionalFormatting sqref="N16 Q16 S16:T16 W16:Y16">
    <cfRule type="expression" dxfId="912" priority="101">
      <formula>$L16="Kirsch sand"</formula>
    </cfRule>
  </conditionalFormatting>
  <conditionalFormatting sqref="N16">
    <cfRule type="expression" dxfId="911" priority="100">
      <formula>$L16="Modified Weak rock"</formula>
    </cfRule>
  </conditionalFormatting>
  <conditionalFormatting sqref="N16:P16">
    <cfRule type="expression" dxfId="910" priority="99">
      <formula>$L16="Reese stiff clay"</formula>
    </cfRule>
  </conditionalFormatting>
  <conditionalFormatting sqref="N16:P16">
    <cfRule type="expression" dxfId="909" priority="98">
      <formula>$L16="PISA clay"</formula>
    </cfRule>
  </conditionalFormatting>
  <conditionalFormatting sqref="N16">
    <cfRule type="expression" dxfId="908" priority="97">
      <formula>$L16="PISA sand"</formula>
    </cfRule>
  </conditionalFormatting>
  <conditionalFormatting sqref="R16">
    <cfRule type="expression" dxfId="907" priority="96">
      <formula>$L16="API sand"</formula>
    </cfRule>
  </conditionalFormatting>
  <conditionalFormatting sqref="R16">
    <cfRule type="expression" dxfId="906" priority="95">
      <formula>$L16="Kirsch sand"</formula>
    </cfRule>
  </conditionalFormatting>
  <conditionalFormatting sqref="AC16:AI16">
    <cfRule type="expression" dxfId="905" priority="92">
      <formula>$L16="Stiff clay w/o free water"</formula>
    </cfRule>
    <cfRule type="expression" dxfId="904" priority="94">
      <formula>$L16="API clay"</formula>
    </cfRule>
  </conditionalFormatting>
  <conditionalFormatting sqref="AC16:AI16">
    <cfRule type="expression" dxfId="903" priority="93">
      <formula>$L16="Kirsch soft clay"</formula>
    </cfRule>
  </conditionalFormatting>
  <conditionalFormatting sqref="AC16:AI16">
    <cfRule type="expression" dxfId="902" priority="91">
      <formula>$L16="Kirsch stiff clay"</formula>
    </cfRule>
  </conditionalFormatting>
  <conditionalFormatting sqref="AC16:AI16">
    <cfRule type="expression" dxfId="901" priority="90">
      <formula>$L16="Reese stiff clay"</formula>
    </cfRule>
  </conditionalFormatting>
  <conditionalFormatting sqref="AC16:AI16">
    <cfRule type="expression" dxfId="900" priority="89">
      <formula>$L16="PISA clay"</formula>
    </cfRule>
  </conditionalFormatting>
  <conditionalFormatting sqref="AA16">
    <cfRule type="expression" dxfId="899" priority="86">
      <formula>$L16="Stiff clay w/o free water"</formula>
    </cfRule>
    <cfRule type="expression" dxfId="898" priority="88">
      <formula>$L16="API clay"</formula>
    </cfRule>
  </conditionalFormatting>
  <conditionalFormatting sqref="AA16">
    <cfRule type="expression" dxfId="897" priority="87">
      <formula>$L16="Kirsch soft clay"</formula>
    </cfRule>
  </conditionalFormatting>
  <conditionalFormatting sqref="AA16">
    <cfRule type="expression" dxfId="896" priority="85">
      <formula>$L16="Kirsch stiff clay"</formula>
    </cfRule>
  </conditionalFormatting>
  <conditionalFormatting sqref="AA16">
    <cfRule type="expression" dxfId="895" priority="84">
      <formula>$L16="Reese stiff clay"</formula>
    </cfRule>
  </conditionalFormatting>
  <conditionalFormatting sqref="AA16">
    <cfRule type="expression" dxfId="894" priority="83">
      <formula>$L16="PISA clay"</formula>
    </cfRule>
  </conditionalFormatting>
  <conditionalFormatting sqref="AM17:AN17">
    <cfRule type="expression" dxfId="893" priority="82">
      <formula>$L17="API sand"</formula>
    </cfRule>
  </conditionalFormatting>
  <conditionalFormatting sqref="AK17:AL17">
    <cfRule type="expression" dxfId="892" priority="81">
      <formula>$M17="API sand"</formula>
    </cfRule>
  </conditionalFormatting>
  <conditionalFormatting sqref="AK17:AL17">
    <cfRule type="expression" dxfId="891" priority="80">
      <formula>$M17="API clay"</formula>
    </cfRule>
  </conditionalFormatting>
  <conditionalFormatting sqref="AM17:AN17">
    <cfRule type="expression" dxfId="890" priority="77">
      <formula>$L17="Stiff clay w/o free water"</formula>
    </cfRule>
    <cfRule type="expression" dxfId="889" priority="79">
      <formula>$L17="API clay"</formula>
    </cfRule>
  </conditionalFormatting>
  <conditionalFormatting sqref="AM17:AN17">
    <cfRule type="expression" dxfId="888" priority="78">
      <formula>$L17="Kirsch soft clay"</formula>
    </cfRule>
  </conditionalFormatting>
  <conditionalFormatting sqref="AM17:AN17">
    <cfRule type="expression" dxfId="887" priority="76">
      <formula>$L17="Kirsch stiff clay"</formula>
    </cfRule>
  </conditionalFormatting>
  <conditionalFormatting sqref="AM17:AN17">
    <cfRule type="expression" dxfId="886" priority="75">
      <formula>$L17="Kirsch sand"</formula>
    </cfRule>
  </conditionalFormatting>
  <conditionalFormatting sqref="AM17:AN17">
    <cfRule type="expression" dxfId="885" priority="74">
      <formula>$L17="Modified Weak rock"</formula>
    </cfRule>
  </conditionalFormatting>
  <conditionalFormatting sqref="AM17:AN17">
    <cfRule type="expression" dxfId="884" priority="73">
      <formula>$L17="Reese stiff clay"</formula>
    </cfRule>
  </conditionalFormatting>
  <conditionalFormatting sqref="AM17:AN17">
    <cfRule type="expression" dxfId="883" priority="72">
      <formula>$L17="PISA clay"</formula>
    </cfRule>
  </conditionalFormatting>
  <conditionalFormatting sqref="AM17:AN17">
    <cfRule type="expression" dxfId="882" priority="71">
      <formula>$L17="PISA sand"</formula>
    </cfRule>
  </conditionalFormatting>
  <conditionalFormatting sqref="N17 Q17 S17:T17 W17 Y17">
    <cfRule type="expression" dxfId="881" priority="70">
      <formula>$L17="API sand"</formula>
    </cfRule>
  </conditionalFormatting>
  <conditionalFormatting sqref="N17">
    <cfRule type="expression" dxfId="880" priority="69">
      <formula>$M17="API sand"</formula>
    </cfRule>
  </conditionalFormatting>
  <conditionalFormatting sqref="N17">
    <cfRule type="expression" dxfId="879" priority="68">
      <formula>$M17="API clay"</formula>
    </cfRule>
  </conditionalFormatting>
  <conditionalFormatting sqref="N17:P17">
    <cfRule type="expression" dxfId="878" priority="65">
      <formula>$L17="Stiff clay w/o free water"</formula>
    </cfRule>
    <cfRule type="expression" dxfId="877" priority="67">
      <formula>$L17="API clay"</formula>
    </cfRule>
  </conditionalFormatting>
  <conditionalFormatting sqref="N17:P17">
    <cfRule type="expression" dxfId="876" priority="66">
      <formula>$L17="Kirsch soft clay"</formula>
    </cfRule>
  </conditionalFormatting>
  <conditionalFormatting sqref="N17:P17">
    <cfRule type="expression" dxfId="875" priority="64">
      <formula>$L17="Kirsch stiff clay"</formula>
    </cfRule>
  </conditionalFormatting>
  <conditionalFormatting sqref="N17 Q17 S17:T17 W17 Y17">
    <cfRule type="expression" dxfId="874" priority="63">
      <formula>$L17="Kirsch sand"</formula>
    </cfRule>
  </conditionalFormatting>
  <conditionalFormatting sqref="N17">
    <cfRule type="expression" dxfId="873" priority="62">
      <formula>$L17="Modified Weak rock"</formula>
    </cfRule>
  </conditionalFormatting>
  <conditionalFormatting sqref="N17:P17">
    <cfRule type="expression" dxfId="872" priority="61">
      <formula>$L17="Reese stiff clay"</formula>
    </cfRule>
  </conditionalFormatting>
  <conditionalFormatting sqref="N17:P17">
    <cfRule type="expression" dxfId="871" priority="60">
      <formula>$L17="PISA clay"</formula>
    </cfRule>
  </conditionalFormatting>
  <conditionalFormatting sqref="N17">
    <cfRule type="expression" dxfId="870" priority="59">
      <formula>$L17="PISA sand"</formula>
    </cfRule>
  </conditionalFormatting>
  <conditionalFormatting sqref="R17">
    <cfRule type="expression" dxfId="869" priority="58">
      <formula>$L17="API sand"</formula>
    </cfRule>
  </conditionalFormatting>
  <conditionalFormatting sqref="R17">
    <cfRule type="expression" dxfId="868" priority="57">
      <formula>$L17="Kirsch sand"</formula>
    </cfRule>
  </conditionalFormatting>
  <conditionalFormatting sqref="AD17:AI17">
    <cfRule type="expression" dxfId="867" priority="54">
      <formula>$L17="Stiff clay w/o free water"</formula>
    </cfRule>
    <cfRule type="expression" dxfId="866" priority="56">
      <formula>$L17="API clay"</formula>
    </cfRule>
  </conditionalFormatting>
  <conditionalFormatting sqref="AD17:AI17">
    <cfRule type="expression" dxfId="865" priority="55">
      <formula>$L17="Kirsch soft clay"</formula>
    </cfRule>
  </conditionalFormatting>
  <conditionalFormatting sqref="AD17:AI17">
    <cfRule type="expression" dxfId="864" priority="53">
      <formula>$L17="Kirsch stiff clay"</formula>
    </cfRule>
  </conditionalFormatting>
  <conditionalFormatting sqref="AD17:AI17">
    <cfRule type="expression" dxfId="863" priority="52">
      <formula>$L17="Reese stiff clay"</formula>
    </cfRule>
  </conditionalFormatting>
  <conditionalFormatting sqref="AD17:AI17">
    <cfRule type="expression" dxfId="862" priority="51">
      <formula>$L17="PISA clay"</formula>
    </cfRule>
  </conditionalFormatting>
  <conditionalFormatting sqref="AA17">
    <cfRule type="expression" dxfId="861" priority="48">
      <formula>$L17="Stiff clay w/o free water"</formula>
    </cfRule>
    <cfRule type="expression" dxfId="860" priority="50">
      <formula>$L17="API clay"</formula>
    </cfRule>
  </conditionalFormatting>
  <conditionalFormatting sqref="AA17">
    <cfRule type="expression" dxfId="859" priority="49">
      <formula>$L17="Kirsch soft clay"</formula>
    </cfRule>
  </conditionalFormatting>
  <conditionalFormatting sqref="AA17">
    <cfRule type="expression" dxfId="858" priority="47">
      <formula>$L17="Kirsch stiff clay"</formula>
    </cfRule>
  </conditionalFormatting>
  <conditionalFormatting sqref="AA17">
    <cfRule type="expression" dxfId="857" priority="46">
      <formula>$L17="Reese stiff clay"</formula>
    </cfRule>
  </conditionalFormatting>
  <conditionalFormatting sqref="AA17">
    <cfRule type="expression" dxfId="856" priority="45">
      <formula>$L17="PISA clay"</formula>
    </cfRule>
  </conditionalFormatting>
  <conditionalFormatting sqref="AC17">
    <cfRule type="expression" dxfId="855" priority="42">
      <formula>$L17="Stiff clay w/o free water"</formula>
    </cfRule>
    <cfRule type="expression" dxfId="854" priority="44">
      <formula>$L17="API clay"</formula>
    </cfRule>
  </conditionalFormatting>
  <conditionalFormatting sqref="AC17">
    <cfRule type="expression" dxfId="853" priority="43">
      <formula>$L17="Kirsch soft clay"</formula>
    </cfRule>
  </conditionalFormatting>
  <conditionalFormatting sqref="AC17">
    <cfRule type="expression" dxfId="852" priority="41">
      <formula>$L17="Kirsch stiff clay"</formula>
    </cfRule>
  </conditionalFormatting>
  <conditionalFormatting sqref="AC17">
    <cfRule type="expression" dxfId="851" priority="40">
      <formula>$L17="Reese stiff clay"</formula>
    </cfRule>
  </conditionalFormatting>
  <conditionalFormatting sqref="AC17">
    <cfRule type="expression" dxfId="850" priority="39">
      <formula>$L17="PISA clay"</formula>
    </cfRule>
  </conditionalFormatting>
  <conditionalFormatting sqref="X17">
    <cfRule type="expression" dxfId="849" priority="38">
      <formula>$L17="API sand"</formula>
    </cfRule>
  </conditionalFormatting>
  <conditionalFormatting sqref="X17">
    <cfRule type="expression" dxfId="848" priority="37">
      <formula>$L17="Kirsch sand"</formula>
    </cfRule>
  </conditionalFormatting>
  <conditionalFormatting sqref="Z16:Z17">
    <cfRule type="expression" dxfId="847" priority="36">
      <formula>$L16="API sand"</formula>
    </cfRule>
  </conditionalFormatting>
  <conditionalFormatting sqref="Z16:Z17">
    <cfRule type="expression" dxfId="846" priority="35">
      <formula>$L16="Kirsch sand"</formula>
    </cfRule>
  </conditionalFormatting>
  <conditionalFormatting sqref="AB16:AB17">
    <cfRule type="expression" dxfId="845" priority="34">
      <formula>$L16="API sand"</formula>
    </cfRule>
  </conditionalFormatting>
  <conditionalFormatting sqref="AB16:AB17">
    <cfRule type="expression" dxfId="844" priority="33">
      <formula>$L16="Kirsch sand"</formula>
    </cfRule>
  </conditionalFormatting>
  <conditionalFormatting sqref="AJ16:AJ17">
    <cfRule type="expression" dxfId="843" priority="32">
      <formula>$L16="API sand"</formula>
    </cfRule>
  </conditionalFormatting>
  <conditionalFormatting sqref="AJ16:AJ17">
    <cfRule type="expression" dxfId="842" priority="31">
      <formula>$L16="Kirsch sand"</formula>
    </cfRule>
  </conditionalFormatting>
  <conditionalFormatting sqref="U15:V15">
    <cfRule type="expression" dxfId="841" priority="28">
      <formula>$L15="Stiff clay w/o free water"</formula>
    </cfRule>
    <cfRule type="expression" dxfId="840" priority="30">
      <formula>$L15="API clay"</formula>
    </cfRule>
  </conditionalFormatting>
  <conditionalFormatting sqref="U15:V15">
    <cfRule type="expression" dxfId="839" priority="29">
      <formula>$L15="Kirsch soft clay"</formula>
    </cfRule>
  </conditionalFormatting>
  <conditionalFormatting sqref="U15:V15">
    <cfRule type="expression" dxfId="838" priority="27">
      <formula>$L15="Kirsch stiff clay"</formula>
    </cfRule>
  </conditionalFormatting>
  <conditionalFormatting sqref="U15:V15">
    <cfRule type="expression" dxfId="837" priority="26">
      <formula>$L15="Reese stiff clay"</formula>
    </cfRule>
  </conditionalFormatting>
  <conditionalFormatting sqref="U15:V15">
    <cfRule type="expression" dxfId="836" priority="25">
      <formula>$L15="PISA clay"</formula>
    </cfRule>
  </conditionalFormatting>
  <conditionalFormatting sqref="U16:V16">
    <cfRule type="expression" dxfId="835" priority="22">
      <formula>$L16="Stiff clay w/o free water"</formula>
    </cfRule>
    <cfRule type="expression" dxfId="834" priority="24">
      <formula>$L16="API clay"</formula>
    </cfRule>
  </conditionalFormatting>
  <conditionalFormatting sqref="U16:V16">
    <cfRule type="expression" dxfId="833" priority="23">
      <formula>$L16="Kirsch soft clay"</formula>
    </cfRule>
  </conditionalFormatting>
  <conditionalFormatting sqref="U16:V16">
    <cfRule type="expression" dxfId="832" priority="21">
      <formula>$L16="Kirsch stiff clay"</formula>
    </cfRule>
  </conditionalFormatting>
  <conditionalFormatting sqref="U16:V16">
    <cfRule type="expression" dxfId="831" priority="20">
      <formula>$L16="Reese stiff clay"</formula>
    </cfRule>
  </conditionalFormatting>
  <conditionalFormatting sqref="U16:V16">
    <cfRule type="expression" dxfId="830" priority="19">
      <formula>$L16="PISA clay"</formula>
    </cfRule>
  </conditionalFormatting>
  <conditionalFormatting sqref="U17:V17">
    <cfRule type="expression" dxfId="829" priority="16">
      <formula>$L17="Stiff clay w/o free water"</formula>
    </cfRule>
    <cfRule type="expression" dxfId="828" priority="18">
      <formula>$L17="API clay"</formula>
    </cfRule>
  </conditionalFormatting>
  <conditionalFormatting sqref="U17:V17">
    <cfRule type="expression" dxfId="827" priority="17">
      <formula>$L17="Kirsch soft clay"</formula>
    </cfRule>
  </conditionalFormatting>
  <conditionalFormatting sqref="U17:V17">
    <cfRule type="expression" dxfId="826" priority="15">
      <formula>$L17="Kirsch stiff clay"</formula>
    </cfRule>
  </conditionalFormatting>
  <conditionalFormatting sqref="U17:V17">
    <cfRule type="expression" dxfId="825" priority="14">
      <formula>$L17="Reese stiff clay"</formula>
    </cfRule>
  </conditionalFormatting>
  <conditionalFormatting sqref="U17:V17">
    <cfRule type="expression" dxfId="824" priority="13">
      <formula>$L17="PISA clay"</formula>
    </cfRule>
  </conditionalFormatting>
  <conditionalFormatting sqref="AO15">
    <cfRule type="expression" dxfId="823" priority="12">
      <formula>$L15="API sand"</formula>
    </cfRule>
  </conditionalFormatting>
  <conditionalFormatting sqref="AO15">
    <cfRule type="expression" dxfId="822" priority="11">
      <formula>$L15="Kirsch sand"</formula>
    </cfRule>
  </conditionalFormatting>
  <conditionalFormatting sqref="AO16">
    <cfRule type="expression" dxfId="821" priority="10">
      <formula>$L16="API sand"</formula>
    </cfRule>
  </conditionalFormatting>
  <conditionalFormatting sqref="AO16">
    <cfRule type="expression" dxfId="820" priority="9">
      <formula>$L16="Kirsch sand"</formula>
    </cfRule>
  </conditionalFormatting>
  <conditionalFormatting sqref="AO17">
    <cfRule type="expression" dxfId="819" priority="8">
      <formula>$L17="API sand"</formula>
    </cfRule>
  </conditionalFormatting>
  <conditionalFormatting sqref="AO17">
    <cfRule type="expression" dxfId="818" priority="7">
      <formula>$L17="Kirsch sand"</formula>
    </cfRule>
  </conditionalFormatting>
  <conditionalFormatting sqref="AC14">
    <cfRule type="expression" dxfId="817" priority="4">
      <formula>$L14="Stiff clay w/o free water"</formula>
    </cfRule>
    <cfRule type="expression" dxfId="816" priority="6">
      <formula>$L14="API clay"</formula>
    </cfRule>
  </conditionalFormatting>
  <conditionalFormatting sqref="AC14">
    <cfRule type="expression" dxfId="815" priority="5">
      <formula>$L14="Kirsch soft clay"</formula>
    </cfRule>
  </conditionalFormatting>
  <conditionalFormatting sqref="AC14">
    <cfRule type="expression" dxfId="814" priority="3">
      <formula>$L14="Kirsch stiff clay"</formula>
    </cfRule>
  </conditionalFormatting>
  <conditionalFormatting sqref="AC14">
    <cfRule type="expression" dxfId="813" priority="2">
      <formula>$L14="Reese stiff clay"</formula>
    </cfRule>
  </conditionalFormatting>
  <conditionalFormatting sqref="AC14">
    <cfRule type="expression" dxfId="812" priority="1">
      <formula>$L14="PISA clay"</formula>
    </cfRule>
  </conditionalFormatting>
  <dataValidations count="3">
    <dataValidation type="list" showInputMessage="1" showErrorMessage="1" sqref="M6:M17" xr:uid="{28F22C1A-852E-4E72-86F8-DF2D05725C8E}">
      <formula1>"Zero soil,API sand,API clay"</formula1>
    </dataValidation>
    <dataValidation type="list" showInputMessage="1" showErrorMessage="1" sqref="L6:L255" xr:uid="{BD20B4CD-ED5A-481A-8251-621ACD94A18C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9B696801-612C-453D-A047-1255D175A3BE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ADB7-490B-4731-A5F0-DD2EAC62BE68}">
  <sheetPr>
    <tabColor theme="2"/>
  </sheetPr>
  <dimension ref="A1:AO255"/>
  <sheetViews>
    <sheetView zoomScaleNormal="100" workbookViewId="0">
      <selection activeCell="I24" sqref="I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Zone_7_CLBE_10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8"/>
      <c r="R3" s="79"/>
      <c r="S3" s="79"/>
      <c r="T3" s="78"/>
      <c r="U3" s="79"/>
      <c r="V3" s="79"/>
      <c r="W3" s="78"/>
      <c r="X3" s="69"/>
      <c r="Y3" s="78"/>
      <c r="Z3" s="78"/>
      <c r="AA3" s="78"/>
      <c r="AB3" s="78"/>
      <c r="AC3" s="69"/>
      <c r="AD3" s="39"/>
      <c r="AE3" s="39"/>
      <c r="AF3" s="39"/>
      <c r="AG3" s="39"/>
      <c r="AH3" s="39"/>
      <c r="AI3" s="39"/>
      <c r="AJ3" s="78"/>
      <c r="AK3" s="78"/>
      <c r="AL3" s="78"/>
      <c r="AM3" s="78"/>
      <c r="AN3" s="78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Zone_7_BE_10!Q6*0.95</f>
        <v>38.949999999999996</v>
      </c>
      <c r="R6" s="50">
        <f>Q6-5</f>
        <v>33.949999999999996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Zone_7_BE_10!X6</f>
        <v>19700</v>
      </c>
      <c r="Y6" s="50">
        <v>0</v>
      </c>
      <c r="Z6" s="50">
        <f t="shared" ref="Z6" si="0">VLOOKUP(R6,$AE$39:$AF$59,2)</f>
        <v>107.39999999999996</v>
      </c>
      <c r="AA6" s="53">
        <v>0</v>
      </c>
      <c r="AB6" s="50">
        <f>VLOOKUP(R6,$AE$39:$AG$59,3)</f>
        <v>11040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46.000000000000007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Zone_7_BE_10!O7*0.95</f>
        <v>155.79999999999998</v>
      </c>
      <c r="P7" s="51">
        <f>Zone_7_BE_10!P7*0.95</f>
        <v>8.5499999999999989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Zone_7_BE_10!X7</f>
        <v>27600</v>
      </c>
      <c r="Y7" s="50">
        <v>0</v>
      </c>
      <c r="Z7" s="50">
        <v>0</v>
      </c>
      <c r="AA7" s="53">
        <v>1</v>
      </c>
      <c r="AB7" s="50">
        <v>0</v>
      </c>
      <c r="AC7" s="51">
        <f>Zone_7_BE_10!AC7*0.95</f>
        <v>126160</v>
      </c>
      <c r="AD7" s="51">
        <f>Zone_7_BE_10!AD7*0.95</f>
        <v>9975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Zone_7_BE_10!Q8*0.95</f>
        <v>39.9</v>
      </c>
      <c r="R8" s="50">
        <f t="shared" ref="R8:R10" si="2">Q8-5</f>
        <v>34.9</v>
      </c>
      <c r="S8" s="50">
        <v>0.9</v>
      </c>
      <c r="T8" s="50">
        <v>0</v>
      </c>
      <c r="U8" s="77">
        <v>0</v>
      </c>
      <c r="V8" s="52">
        <v>0</v>
      </c>
      <c r="W8" s="50">
        <v>0.5</v>
      </c>
      <c r="X8" s="50">
        <f>Zone_7_BE_10!X8</f>
        <v>71200</v>
      </c>
      <c r="Y8" s="50">
        <v>0</v>
      </c>
      <c r="Z8" s="50">
        <f>VLOOKUP(R8,$AE$39:$AF$59,2)</f>
        <v>111.19999999999996</v>
      </c>
      <c r="AA8" s="53">
        <v>0</v>
      </c>
      <c r="AB8" s="50">
        <f t="shared" ref="AB8:AB10" si="3">VLOOKUP(R8,$AE$39:$AG$59,3)</f>
        <v>11520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48.000000000000007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Zone_7_BE_10!O9*0.95</f>
        <v>233.7</v>
      </c>
      <c r="P9" s="51">
        <f>Zone_7_BE_10!P9*0.95</f>
        <v>0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0.25</v>
      </c>
      <c r="X9" s="50">
        <f>Zone_7_BE_10!X9</f>
        <v>18000</v>
      </c>
      <c r="Y9" s="50">
        <v>0</v>
      </c>
      <c r="Z9" s="50">
        <v>0</v>
      </c>
      <c r="AA9" s="53">
        <v>1</v>
      </c>
      <c r="AB9" s="50">
        <v>0</v>
      </c>
      <c r="AC9" s="51">
        <f>Zone_7_BE_10!AC9*0.95</f>
        <v>227905</v>
      </c>
      <c r="AD9" s="51">
        <f>Zone_7_BE_10!AD9*0.95</f>
        <v>1021.25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Zone_7_BE_10!Q10*0.95</f>
        <v>37.049999999999997</v>
      </c>
      <c r="R10" s="50">
        <f t="shared" si="2"/>
        <v>32.049999999999997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Zone_7_BE_10!X10</f>
        <v>24600</v>
      </c>
      <c r="Y10" s="50">
        <v>0</v>
      </c>
      <c r="Z10" s="50">
        <f t="shared" ref="Z10" si="4">VLOOKUP(R10,$AE$39:$AF$59,2)</f>
        <v>103.59999999999997</v>
      </c>
      <c r="AA10" s="53">
        <v>0</v>
      </c>
      <c r="AB10" s="50">
        <f t="shared" si="3"/>
        <v>10560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44.000000000000007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Z6:Z15 AJ6:AJ15 AB6:AB15 Q6:R6 W10 Y10 Q8:R8 Q7:T7 Q10:R14 Q9:T9">
    <cfRule type="expression" dxfId="811" priority="202">
      <formula>$L6="API sand"</formula>
    </cfRule>
  </conditionalFormatting>
  <conditionalFormatting sqref="R18:S20 R29:S36 S21:S28 AD21:AD28 AB18:AB35 AK6:AL14 N6:N14">
    <cfRule type="expression" dxfId="810" priority="201">
      <formula>$M6="API sand"</formula>
    </cfRule>
  </conditionalFormatting>
  <conditionalFormatting sqref="R18:T20 R29:T36 S21:T28 AD21:AD28 AB18:AB35 AK6:AL14 N6:N14">
    <cfRule type="expression" dxfId="809" priority="200">
      <formula>$M6="API clay"</formula>
    </cfRule>
  </conditionalFormatting>
  <conditionalFormatting sqref="U18:W36 AM6:AN14 AA6:AA14 U6:V14 N6:P14 AC6:AI13">
    <cfRule type="expression" dxfId="808" priority="197">
      <formula>$L6="Stiff clay w/o free water"</formula>
    </cfRule>
    <cfRule type="expression" dxfId="807" priority="199">
      <formula>$L6="API clay"</formula>
    </cfRule>
  </conditionalFormatting>
  <conditionalFormatting sqref="U18:Y36 AM6:AN14 AA6:AA14 U6:V14 N6:P14 AC6:AI13">
    <cfRule type="expression" dxfId="806" priority="198">
      <formula>$L6="Kirsch soft clay"</formula>
    </cfRule>
  </conditionalFormatting>
  <conditionalFormatting sqref="U18:Y36 AM6:AN14 AA6:AA14 U6:V14 N6:P14 AC6:AI13">
    <cfRule type="expression" dxfId="805" priority="196">
      <formula>$L6="Kirsch stiff clay"</formula>
    </cfRule>
  </conditionalFormatting>
  <conditionalFormatting sqref="W11:Y13 N6:N14 AM6:AO14 S10:T13 Z6:Z15 AJ6:AJ15 AB6:AB15 Q6:R6 W10 Y10 Q8:R8 Q7:T7 Q10:R14 Q9:T9">
    <cfRule type="expression" dxfId="804" priority="195">
      <formula>$L6="Kirsch sand"</formula>
    </cfRule>
  </conditionalFormatting>
  <conditionalFormatting sqref="AC18:AI18 AC19:AD19 AI19 AM6:AN14 N6:N14">
    <cfRule type="expression" dxfId="803" priority="194">
      <formula>$L6="Modified Weak rock"</formula>
    </cfRule>
  </conditionalFormatting>
  <conditionalFormatting sqref="U18:V36 AM6:AN14 AA6:AA14 U6:V14 N6:P14 AC6:AI13">
    <cfRule type="expression" dxfId="802" priority="193">
      <formula>$L6="Reese stiff clay"</formula>
    </cfRule>
  </conditionalFormatting>
  <conditionalFormatting sqref="N18:N36 Q18:Q36 AM18:AN36">
    <cfRule type="expression" dxfId="801" priority="192">
      <formula>$L18="API sand"</formula>
    </cfRule>
  </conditionalFormatting>
  <conditionalFormatting sqref="N18:N36 AB36 AJ18:AL36 Z18:Z36">
    <cfRule type="expression" dxfId="800" priority="191">
      <formula>$M18="API sand"</formula>
    </cfRule>
  </conditionalFormatting>
  <conditionalFormatting sqref="Z36:AB36 AK18:AL36 N18:N36 Z18:AA35">
    <cfRule type="expression" dxfId="799" priority="190">
      <formula>$M18="API clay"</formula>
    </cfRule>
  </conditionalFormatting>
  <conditionalFormatting sqref="N18:P18 AM18:AN36 N29:P36 N19:N28 P19:P28">
    <cfRule type="expression" dxfId="798" priority="187">
      <formula>$L18="Stiff clay w/o free water"</formula>
    </cfRule>
    <cfRule type="expression" dxfId="797" priority="189">
      <formula>$L18="API clay"</formula>
    </cfRule>
  </conditionalFormatting>
  <conditionalFormatting sqref="N18:P18 AM18:AN36 N29:P36 N19:N28 P19:P28">
    <cfRule type="expression" dxfId="796" priority="188">
      <formula>$L18="Kirsch soft clay"</formula>
    </cfRule>
  </conditionalFormatting>
  <conditionalFormatting sqref="N18:P18 AM18:AN36 N29:P36 N19:N28 P19:P28">
    <cfRule type="expression" dxfId="795" priority="186">
      <formula>$L18="Kirsch stiff clay"</formula>
    </cfRule>
  </conditionalFormatting>
  <conditionalFormatting sqref="N18:N36 Q18:Q36 X18:Y36 AM18:AN36">
    <cfRule type="expression" dxfId="794" priority="185">
      <formula>$L18="Kirsch sand"</formula>
    </cfRule>
  </conditionalFormatting>
  <conditionalFormatting sqref="N18:N36 AM18:AN36 AC20:AD36 AI20:AI36">
    <cfRule type="expression" dxfId="793" priority="184">
      <formula>$L18="Modified Weak rock"</formula>
    </cfRule>
  </conditionalFormatting>
  <conditionalFormatting sqref="N18:P18 AM18:AN36 N29:P36 N19:N28 P19:P28">
    <cfRule type="expression" dxfId="792" priority="183">
      <formula>$L18="Reese stiff clay"</formula>
    </cfRule>
  </conditionalFormatting>
  <conditionalFormatting sqref="AM6:AN14 AA6:AA14 U6:V14 N6:P14 AC6:AI13">
    <cfRule type="expression" dxfId="791" priority="182">
      <formula>$L6="PISA clay"</formula>
    </cfRule>
  </conditionalFormatting>
  <conditionalFormatting sqref="AM6:AN14 N6:N14">
    <cfRule type="expression" dxfId="790" priority="181">
      <formula>$L6="PISA sand"</formula>
    </cfRule>
  </conditionalFormatting>
  <conditionalFormatting sqref="O19:O21">
    <cfRule type="expression" dxfId="789" priority="180">
      <formula>$L19="API sand"</formula>
    </cfRule>
  </conditionalFormatting>
  <conditionalFormatting sqref="O19:O21">
    <cfRule type="expression" dxfId="788" priority="179">
      <formula>$L19="Kirsch sand"</formula>
    </cfRule>
  </conditionalFormatting>
  <conditionalFormatting sqref="O22:O28">
    <cfRule type="expression" dxfId="787" priority="178">
      <formula>$L22="API sand"</formula>
    </cfRule>
  </conditionalFormatting>
  <conditionalFormatting sqref="O22:O28">
    <cfRule type="expression" dxfId="786" priority="177">
      <formula>$L22="Kirsch sand"</formula>
    </cfRule>
  </conditionalFormatting>
  <conditionalFormatting sqref="S6:T6 W6:Y6 W7:W9 Y7:Y9 X7:X10 S8:T8">
    <cfRule type="expression" dxfId="785" priority="176">
      <formula>$L6="API sand"</formula>
    </cfRule>
  </conditionalFormatting>
  <conditionalFormatting sqref="S6:T6 W6:Y6 W7:W9 Y7:Y9 X7:X10 S8:T8">
    <cfRule type="expression" dxfId="784" priority="175">
      <formula>$L6="Kirsch sand"</formula>
    </cfRule>
  </conditionalFormatting>
  <conditionalFormatting sqref="AE37:AH37">
    <cfRule type="expression" dxfId="783" priority="203">
      <formula>$L19="Modified Weak rock"</formula>
    </cfRule>
  </conditionalFormatting>
  <conditionalFormatting sqref="S14:T14 W14:Y14">
    <cfRule type="expression" dxfId="782" priority="174">
      <formula>$L14="API sand"</formula>
    </cfRule>
  </conditionalFormatting>
  <conditionalFormatting sqref="S14:T14 W14:Y14">
    <cfRule type="expression" dxfId="781" priority="173">
      <formula>$L14="Kirsch sand"</formula>
    </cfRule>
  </conditionalFormatting>
  <conditionalFormatting sqref="AD14:AI14">
    <cfRule type="expression" dxfId="780" priority="170">
      <formula>$L14="Stiff clay w/o free water"</formula>
    </cfRule>
    <cfRule type="expression" dxfId="779" priority="172">
      <formula>$L14="API clay"</formula>
    </cfRule>
  </conditionalFormatting>
  <conditionalFormatting sqref="AD14:AI14">
    <cfRule type="expression" dxfId="778" priority="171">
      <formula>$L14="Kirsch soft clay"</formula>
    </cfRule>
  </conditionalFormatting>
  <conditionalFormatting sqref="AD14:AI14">
    <cfRule type="expression" dxfId="777" priority="169">
      <formula>$L14="Kirsch stiff clay"</formula>
    </cfRule>
  </conditionalFormatting>
  <conditionalFormatting sqref="AD14:AI14">
    <cfRule type="expression" dxfId="776" priority="168">
      <formula>$L14="Reese stiff clay"</formula>
    </cfRule>
  </conditionalFormatting>
  <conditionalFormatting sqref="AD14:AI14">
    <cfRule type="expression" dxfId="775" priority="167">
      <formula>$L14="PISA clay"</formula>
    </cfRule>
  </conditionalFormatting>
  <conditionalFormatting sqref="AM15:AN15">
    <cfRule type="expression" dxfId="774" priority="166">
      <formula>$L15="API sand"</formula>
    </cfRule>
  </conditionalFormatting>
  <conditionalFormatting sqref="AK15:AL15">
    <cfRule type="expression" dxfId="773" priority="165">
      <formula>$M15="API sand"</formula>
    </cfRule>
  </conditionalFormatting>
  <conditionalFormatting sqref="AK15:AL15">
    <cfRule type="expression" dxfId="772" priority="164">
      <formula>$M15="API clay"</formula>
    </cfRule>
  </conditionalFormatting>
  <conditionalFormatting sqref="AM15:AN15">
    <cfRule type="expression" dxfId="771" priority="161">
      <formula>$L15="Stiff clay w/o free water"</formula>
    </cfRule>
    <cfRule type="expression" dxfId="770" priority="163">
      <formula>$L15="API clay"</formula>
    </cfRule>
  </conditionalFormatting>
  <conditionalFormatting sqref="AM15:AN15">
    <cfRule type="expression" dxfId="769" priority="162">
      <formula>$L15="Kirsch soft clay"</formula>
    </cfRule>
  </conditionalFormatting>
  <conditionalFormatting sqref="AM15:AN15">
    <cfRule type="expression" dxfId="768" priority="160">
      <formula>$L15="Kirsch stiff clay"</formula>
    </cfRule>
  </conditionalFormatting>
  <conditionalFormatting sqref="AM15:AN15">
    <cfRule type="expression" dxfId="767" priority="159">
      <formula>$L15="Kirsch sand"</formula>
    </cfRule>
  </conditionalFormatting>
  <conditionalFormatting sqref="AM15:AN15">
    <cfRule type="expression" dxfId="766" priority="158">
      <formula>$L15="Modified Weak rock"</formula>
    </cfRule>
  </conditionalFormatting>
  <conditionalFormatting sqref="AM15:AN15">
    <cfRule type="expression" dxfId="765" priority="157">
      <formula>$L15="Reese stiff clay"</formula>
    </cfRule>
  </conditionalFormatting>
  <conditionalFormatting sqref="AM15:AN15">
    <cfRule type="expression" dxfId="764" priority="156">
      <formula>$L15="PISA clay"</formula>
    </cfRule>
  </conditionalFormatting>
  <conditionalFormatting sqref="AM15:AN15">
    <cfRule type="expression" dxfId="763" priority="155">
      <formula>$L15="PISA sand"</formula>
    </cfRule>
  </conditionalFormatting>
  <conditionalFormatting sqref="N15 Q15 S15:T15 W15 Y15">
    <cfRule type="expression" dxfId="762" priority="154">
      <formula>$L15="API sand"</formula>
    </cfRule>
  </conditionalFormatting>
  <conditionalFormatting sqref="N15">
    <cfRule type="expression" dxfId="761" priority="153">
      <formula>$M15="API sand"</formula>
    </cfRule>
  </conditionalFormatting>
  <conditionalFormatting sqref="N15">
    <cfRule type="expression" dxfId="760" priority="152">
      <formula>$M15="API clay"</formula>
    </cfRule>
  </conditionalFormatting>
  <conditionalFormatting sqref="N15:P15">
    <cfRule type="expression" dxfId="759" priority="149">
      <formula>$L15="Stiff clay w/o free water"</formula>
    </cfRule>
    <cfRule type="expression" dxfId="758" priority="151">
      <formula>$L15="API clay"</formula>
    </cfRule>
  </conditionalFormatting>
  <conditionalFormatting sqref="N15:P15">
    <cfRule type="expression" dxfId="757" priority="150">
      <formula>$L15="Kirsch soft clay"</formula>
    </cfRule>
  </conditionalFormatting>
  <conditionalFormatting sqref="N15:P15">
    <cfRule type="expression" dxfId="756" priority="148">
      <formula>$L15="Kirsch stiff clay"</formula>
    </cfRule>
  </conditionalFormatting>
  <conditionalFormatting sqref="N15 Q15 S15:T15 W15 Y15">
    <cfRule type="expression" dxfId="755" priority="147">
      <formula>$L15="Kirsch sand"</formula>
    </cfRule>
  </conditionalFormatting>
  <conditionalFormatting sqref="N15">
    <cfRule type="expression" dxfId="754" priority="146">
      <formula>$L15="Modified Weak rock"</formula>
    </cfRule>
  </conditionalFormatting>
  <conditionalFormatting sqref="N15:P15">
    <cfRule type="expression" dxfId="753" priority="145">
      <formula>$L15="Reese stiff clay"</formula>
    </cfRule>
  </conditionalFormatting>
  <conditionalFormatting sqref="N15:P15">
    <cfRule type="expression" dxfId="752" priority="144">
      <formula>$L15="PISA clay"</formula>
    </cfRule>
  </conditionalFormatting>
  <conditionalFormatting sqref="N15">
    <cfRule type="expression" dxfId="751" priority="143">
      <formula>$L15="PISA sand"</formula>
    </cfRule>
  </conditionalFormatting>
  <conditionalFormatting sqref="R15">
    <cfRule type="expression" dxfId="750" priority="142">
      <formula>$L15="API sand"</formula>
    </cfRule>
  </conditionalFormatting>
  <conditionalFormatting sqref="R15">
    <cfRule type="expression" dxfId="749" priority="141">
      <formula>$L15="Kirsch sand"</formula>
    </cfRule>
  </conditionalFormatting>
  <conditionalFormatting sqref="AD15:AI15">
    <cfRule type="expression" dxfId="748" priority="138">
      <formula>$L15="Stiff clay w/o free water"</formula>
    </cfRule>
    <cfRule type="expression" dxfId="747" priority="140">
      <formula>$L15="API clay"</formula>
    </cfRule>
  </conditionalFormatting>
  <conditionalFormatting sqref="AD15:AI15">
    <cfRule type="expression" dxfId="746" priority="139">
      <formula>$L15="Kirsch soft clay"</formula>
    </cfRule>
  </conditionalFormatting>
  <conditionalFormatting sqref="AD15:AI15">
    <cfRule type="expression" dxfId="745" priority="137">
      <formula>$L15="Kirsch stiff clay"</formula>
    </cfRule>
  </conditionalFormatting>
  <conditionalFormatting sqref="AD15:AI15">
    <cfRule type="expression" dxfId="744" priority="136">
      <formula>$L15="Reese stiff clay"</formula>
    </cfRule>
  </conditionalFormatting>
  <conditionalFormatting sqref="AD15:AI15">
    <cfRule type="expression" dxfId="743" priority="135">
      <formula>$L15="PISA clay"</formula>
    </cfRule>
  </conditionalFormatting>
  <conditionalFormatting sqref="AA15">
    <cfRule type="expression" dxfId="742" priority="132">
      <formula>$L15="Stiff clay w/o free water"</formula>
    </cfRule>
    <cfRule type="expression" dxfId="741" priority="134">
      <formula>$L15="API clay"</formula>
    </cfRule>
  </conditionalFormatting>
  <conditionalFormatting sqref="AA15">
    <cfRule type="expression" dxfId="740" priority="133">
      <formula>$L15="Kirsch soft clay"</formula>
    </cfRule>
  </conditionalFormatting>
  <conditionalFormatting sqref="AA15">
    <cfRule type="expression" dxfId="739" priority="131">
      <formula>$L15="Kirsch stiff clay"</formula>
    </cfRule>
  </conditionalFormatting>
  <conditionalFormatting sqref="AA15">
    <cfRule type="expression" dxfId="738" priority="130">
      <formula>$L15="Reese stiff clay"</formula>
    </cfRule>
  </conditionalFormatting>
  <conditionalFormatting sqref="AA15">
    <cfRule type="expression" dxfId="737" priority="129">
      <formula>$L15="PISA clay"</formula>
    </cfRule>
  </conditionalFormatting>
  <conditionalFormatting sqref="AC15">
    <cfRule type="expression" dxfId="736" priority="126">
      <formula>$L15="Stiff clay w/o free water"</formula>
    </cfRule>
    <cfRule type="expression" dxfId="735" priority="128">
      <formula>$L15="API clay"</formula>
    </cfRule>
  </conditionalFormatting>
  <conditionalFormatting sqref="AC15">
    <cfRule type="expression" dxfId="734" priority="127">
      <formula>$L15="Kirsch soft clay"</formula>
    </cfRule>
  </conditionalFormatting>
  <conditionalFormatting sqref="AC15">
    <cfRule type="expression" dxfId="733" priority="125">
      <formula>$L15="Kirsch stiff clay"</formula>
    </cfRule>
  </conditionalFormatting>
  <conditionalFormatting sqref="AC15">
    <cfRule type="expression" dxfId="732" priority="124">
      <formula>$L15="Reese stiff clay"</formula>
    </cfRule>
  </conditionalFormatting>
  <conditionalFormatting sqref="AC15">
    <cfRule type="expression" dxfId="731" priority="123">
      <formula>$L15="PISA clay"</formula>
    </cfRule>
  </conditionalFormatting>
  <conditionalFormatting sqref="X15">
    <cfRule type="expression" dxfId="730" priority="122">
      <formula>$L15="API sand"</formula>
    </cfRule>
  </conditionalFormatting>
  <conditionalFormatting sqref="X15">
    <cfRule type="expression" dxfId="729" priority="121">
      <formula>$L15="Kirsch sand"</formula>
    </cfRule>
  </conditionalFormatting>
  <conditionalFormatting sqref="AM16:AN16">
    <cfRule type="expression" dxfId="728" priority="120">
      <formula>$L16="API sand"</formula>
    </cfRule>
  </conditionalFormatting>
  <conditionalFormatting sqref="AK16:AL16">
    <cfRule type="expression" dxfId="727" priority="119">
      <formula>$M16="API sand"</formula>
    </cfRule>
  </conditionalFormatting>
  <conditionalFormatting sqref="AK16:AL16">
    <cfRule type="expression" dxfId="726" priority="118">
      <formula>$M16="API clay"</formula>
    </cfRule>
  </conditionalFormatting>
  <conditionalFormatting sqref="AM16:AN16">
    <cfRule type="expression" dxfId="725" priority="115">
      <formula>$L16="Stiff clay w/o free water"</formula>
    </cfRule>
    <cfRule type="expression" dxfId="724" priority="117">
      <formula>$L16="API clay"</formula>
    </cfRule>
  </conditionalFormatting>
  <conditionalFormatting sqref="AM16:AN16">
    <cfRule type="expression" dxfId="723" priority="116">
      <formula>$L16="Kirsch soft clay"</formula>
    </cfRule>
  </conditionalFormatting>
  <conditionalFormatting sqref="AM16:AN16">
    <cfRule type="expression" dxfId="722" priority="114">
      <formula>$L16="Kirsch stiff clay"</formula>
    </cfRule>
  </conditionalFormatting>
  <conditionalFormatting sqref="AM16:AN16">
    <cfRule type="expression" dxfId="721" priority="113">
      <formula>$L16="Kirsch sand"</formula>
    </cfRule>
  </conditionalFormatting>
  <conditionalFormatting sqref="AM16:AN16">
    <cfRule type="expression" dxfId="720" priority="112">
      <formula>$L16="Modified Weak rock"</formula>
    </cfRule>
  </conditionalFormatting>
  <conditionalFormatting sqref="AM16:AN16">
    <cfRule type="expression" dxfId="719" priority="111">
      <formula>$L16="Reese stiff clay"</formula>
    </cfRule>
  </conditionalFormatting>
  <conditionalFormatting sqref="AM16:AN16">
    <cfRule type="expression" dxfId="718" priority="110">
      <formula>$L16="PISA clay"</formula>
    </cfRule>
  </conditionalFormatting>
  <conditionalFormatting sqref="AM16:AN16">
    <cfRule type="expression" dxfId="717" priority="109">
      <formula>$L16="PISA sand"</formula>
    </cfRule>
  </conditionalFormatting>
  <conditionalFormatting sqref="N16 Q16 S16:T16 W16:Y16">
    <cfRule type="expression" dxfId="716" priority="108">
      <formula>$L16="API sand"</formula>
    </cfRule>
  </conditionalFormatting>
  <conditionalFormatting sqref="N16">
    <cfRule type="expression" dxfId="715" priority="107">
      <formula>$M16="API sand"</formula>
    </cfRule>
  </conditionalFormatting>
  <conditionalFormatting sqref="N16">
    <cfRule type="expression" dxfId="714" priority="106">
      <formula>$M16="API clay"</formula>
    </cfRule>
  </conditionalFormatting>
  <conditionalFormatting sqref="N16:P16">
    <cfRule type="expression" dxfId="713" priority="103">
      <formula>$L16="Stiff clay w/o free water"</formula>
    </cfRule>
    <cfRule type="expression" dxfId="712" priority="105">
      <formula>$L16="API clay"</formula>
    </cfRule>
  </conditionalFormatting>
  <conditionalFormatting sqref="N16:P16">
    <cfRule type="expression" dxfId="711" priority="104">
      <formula>$L16="Kirsch soft clay"</formula>
    </cfRule>
  </conditionalFormatting>
  <conditionalFormatting sqref="N16:P16">
    <cfRule type="expression" dxfId="710" priority="102">
      <formula>$L16="Kirsch stiff clay"</formula>
    </cfRule>
  </conditionalFormatting>
  <conditionalFormatting sqref="N16 Q16 S16:T16 W16:Y16">
    <cfRule type="expression" dxfId="709" priority="101">
      <formula>$L16="Kirsch sand"</formula>
    </cfRule>
  </conditionalFormatting>
  <conditionalFormatting sqref="N16">
    <cfRule type="expression" dxfId="708" priority="100">
      <formula>$L16="Modified Weak rock"</formula>
    </cfRule>
  </conditionalFormatting>
  <conditionalFormatting sqref="N16:P16">
    <cfRule type="expression" dxfId="707" priority="99">
      <formula>$L16="Reese stiff clay"</formula>
    </cfRule>
  </conditionalFormatting>
  <conditionalFormatting sqref="N16:P16">
    <cfRule type="expression" dxfId="706" priority="98">
      <formula>$L16="PISA clay"</formula>
    </cfRule>
  </conditionalFormatting>
  <conditionalFormatting sqref="N16">
    <cfRule type="expression" dxfId="705" priority="97">
      <formula>$L16="PISA sand"</formula>
    </cfRule>
  </conditionalFormatting>
  <conditionalFormatting sqref="R16">
    <cfRule type="expression" dxfId="704" priority="96">
      <formula>$L16="API sand"</formula>
    </cfRule>
  </conditionalFormatting>
  <conditionalFormatting sqref="R16">
    <cfRule type="expression" dxfId="703" priority="95">
      <formula>$L16="Kirsch sand"</formula>
    </cfRule>
  </conditionalFormatting>
  <conditionalFormatting sqref="AC16:AI16">
    <cfRule type="expression" dxfId="702" priority="92">
      <formula>$L16="Stiff clay w/o free water"</formula>
    </cfRule>
    <cfRule type="expression" dxfId="701" priority="94">
      <formula>$L16="API clay"</formula>
    </cfRule>
  </conditionalFormatting>
  <conditionalFormatting sqref="AC16:AI16">
    <cfRule type="expression" dxfId="700" priority="93">
      <formula>$L16="Kirsch soft clay"</formula>
    </cfRule>
  </conditionalFormatting>
  <conditionalFormatting sqref="AC16:AI16">
    <cfRule type="expression" dxfId="699" priority="91">
      <formula>$L16="Kirsch stiff clay"</formula>
    </cfRule>
  </conditionalFormatting>
  <conditionalFormatting sqref="AC16:AI16">
    <cfRule type="expression" dxfId="698" priority="90">
      <formula>$L16="Reese stiff clay"</formula>
    </cfRule>
  </conditionalFormatting>
  <conditionalFormatting sqref="AC16:AI16">
    <cfRule type="expression" dxfId="697" priority="89">
      <formula>$L16="PISA clay"</formula>
    </cfRule>
  </conditionalFormatting>
  <conditionalFormatting sqref="AA16">
    <cfRule type="expression" dxfId="696" priority="86">
      <formula>$L16="Stiff clay w/o free water"</formula>
    </cfRule>
    <cfRule type="expression" dxfId="695" priority="88">
      <formula>$L16="API clay"</formula>
    </cfRule>
  </conditionalFormatting>
  <conditionalFormatting sqref="AA16">
    <cfRule type="expression" dxfId="694" priority="87">
      <formula>$L16="Kirsch soft clay"</formula>
    </cfRule>
  </conditionalFormatting>
  <conditionalFormatting sqref="AA16">
    <cfRule type="expression" dxfId="693" priority="85">
      <formula>$L16="Kirsch stiff clay"</formula>
    </cfRule>
  </conditionalFormatting>
  <conditionalFormatting sqref="AA16">
    <cfRule type="expression" dxfId="692" priority="84">
      <formula>$L16="Reese stiff clay"</formula>
    </cfRule>
  </conditionalFormatting>
  <conditionalFormatting sqref="AA16">
    <cfRule type="expression" dxfId="691" priority="83">
      <formula>$L16="PISA clay"</formula>
    </cfRule>
  </conditionalFormatting>
  <conditionalFormatting sqref="AM17:AN17">
    <cfRule type="expression" dxfId="690" priority="82">
      <formula>$L17="API sand"</formula>
    </cfRule>
  </conditionalFormatting>
  <conditionalFormatting sqref="AK17:AL17">
    <cfRule type="expression" dxfId="689" priority="81">
      <formula>$M17="API sand"</formula>
    </cfRule>
  </conditionalFormatting>
  <conditionalFormatting sqref="AK17:AL17">
    <cfRule type="expression" dxfId="688" priority="80">
      <formula>$M17="API clay"</formula>
    </cfRule>
  </conditionalFormatting>
  <conditionalFormatting sqref="AM17:AN17">
    <cfRule type="expression" dxfId="687" priority="77">
      <formula>$L17="Stiff clay w/o free water"</formula>
    </cfRule>
    <cfRule type="expression" dxfId="686" priority="79">
      <formula>$L17="API clay"</formula>
    </cfRule>
  </conditionalFormatting>
  <conditionalFormatting sqref="AM17:AN17">
    <cfRule type="expression" dxfId="685" priority="78">
      <formula>$L17="Kirsch soft clay"</formula>
    </cfRule>
  </conditionalFormatting>
  <conditionalFormatting sqref="AM17:AN17">
    <cfRule type="expression" dxfId="684" priority="76">
      <formula>$L17="Kirsch stiff clay"</formula>
    </cfRule>
  </conditionalFormatting>
  <conditionalFormatting sqref="AM17:AN17">
    <cfRule type="expression" dxfId="683" priority="75">
      <formula>$L17="Kirsch sand"</formula>
    </cfRule>
  </conditionalFormatting>
  <conditionalFormatting sqref="AM17:AN17">
    <cfRule type="expression" dxfId="682" priority="74">
      <formula>$L17="Modified Weak rock"</formula>
    </cfRule>
  </conditionalFormatting>
  <conditionalFormatting sqref="AM17:AN17">
    <cfRule type="expression" dxfId="681" priority="73">
      <formula>$L17="Reese stiff clay"</formula>
    </cfRule>
  </conditionalFormatting>
  <conditionalFormatting sqref="AM17:AN17">
    <cfRule type="expression" dxfId="680" priority="72">
      <formula>$L17="PISA clay"</formula>
    </cfRule>
  </conditionalFormatting>
  <conditionalFormatting sqref="AM17:AN17">
    <cfRule type="expression" dxfId="679" priority="71">
      <formula>$L17="PISA sand"</formula>
    </cfRule>
  </conditionalFormatting>
  <conditionalFormatting sqref="N17 Q17 S17:T17 W17 Y17">
    <cfRule type="expression" dxfId="678" priority="70">
      <formula>$L17="API sand"</formula>
    </cfRule>
  </conditionalFormatting>
  <conditionalFormatting sqref="N17">
    <cfRule type="expression" dxfId="677" priority="69">
      <formula>$M17="API sand"</formula>
    </cfRule>
  </conditionalFormatting>
  <conditionalFormatting sqref="N17">
    <cfRule type="expression" dxfId="676" priority="68">
      <formula>$M17="API clay"</formula>
    </cfRule>
  </conditionalFormatting>
  <conditionalFormatting sqref="N17:P17">
    <cfRule type="expression" dxfId="675" priority="65">
      <formula>$L17="Stiff clay w/o free water"</formula>
    </cfRule>
    <cfRule type="expression" dxfId="674" priority="67">
      <formula>$L17="API clay"</formula>
    </cfRule>
  </conditionalFormatting>
  <conditionalFormatting sqref="N17:P17">
    <cfRule type="expression" dxfId="673" priority="66">
      <formula>$L17="Kirsch soft clay"</formula>
    </cfRule>
  </conditionalFormatting>
  <conditionalFormatting sqref="N17:P17">
    <cfRule type="expression" dxfId="672" priority="64">
      <formula>$L17="Kirsch stiff clay"</formula>
    </cfRule>
  </conditionalFormatting>
  <conditionalFormatting sqref="N17 Q17 S17:T17 W17 Y17">
    <cfRule type="expression" dxfId="671" priority="63">
      <formula>$L17="Kirsch sand"</formula>
    </cfRule>
  </conditionalFormatting>
  <conditionalFormatting sqref="N17">
    <cfRule type="expression" dxfId="670" priority="62">
      <formula>$L17="Modified Weak rock"</formula>
    </cfRule>
  </conditionalFormatting>
  <conditionalFormatting sqref="N17:P17">
    <cfRule type="expression" dxfId="669" priority="61">
      <formula>$L17="Reese stiff clay"</formula>
    </cfRule>
  </conditionalFormatting>
  <conditionalFormatting sqref="N17:P17">
    <cfRule type="expression" dxfId="668" priority="60">
      <formula>$L17="PISA clay"</formula>
    </cfRule>
  </conditionalFormatting>
  <conditionalFormatting sqref="N17">
    <cfRule type="expression" dxfId="667" priority="59">
      <formula>$L17="PISA sand"</formula>
    </cfRule>
  </conditionalFormatting>
  <conditionalFormatting sqref="R17">
    <cfRule type="expression" dxfId="666" priority="58">
      <formula>$L17="API sand"</formula>
    </cfRule>
  </conditionalFormatting>
  <conditionalFormatting sqref="R17">
    <cfRule type="expression" dxfId="665" priority="57">
      <formula>$L17="Kirsch sand"</formula>
    </cfRule>
  </conditionalFormatting>
  <conditionalFormatting sqref="AD17:AI17">
    <cfRule type="expression" dxfId="664" priority="54">
      <formula>$L17="Stiff clay w/o free water"</formula>
    </cfRule>
    <cfRule type="expression" dxfId="663" priority="56">
      <formula>$L17="API clay"</formula>
    </cfRule>
  </conditionalFormatting>
  <conditionalFormatting sqref="AD17:AI17">
    <cfRule type="expression" dxfId="662" priority="55">
      <formula>$L17="Kirsch soft clay"</formula>
    </cfRule>
  </conditionalFormatting>
  <conditionalFormatting sqref="AD17:AI17">
    <cfRule type="expression" dxfId="661" priority="53">
      <formula>$L17="Kirsch stiff clay"</formula>
    </cfRule>
  </conditionalFormatting>
  <conditionalFormatting sqref="AD17:AI17">
    <cfRule type="expression" dxfId="660" priority="52">
      <formula>$L17="Reese stiff clay"</formula>
    </cfRule>
  </conditionalFormatting>
  <conditionalFormatting sqref="AD17:AI17">
    <cfRule type="expression" dxfId="659" priority="51">
      <formula>$L17="PISA clay"</formula>
    </cfRule>
  </conditionalFormatting>
  <conditionalFormatting sqref="AA17">
    <cfRule type="expression" dxfId="658" priority="48">
      <formula>$L17="Stiff clay w/o free water"</formula>
    </cfRule>
    <cfRule type="expression" dxfId="657" priority="50">
      <formula>$L17="API clay"</formula>
    </cfRule>
  </conditionalFormatting>
  <conditionalFormatting sqref="AA17">
    <cfRule type="expression" dxfId="656" priority="49">
      <formula>$L17="Kirsch soft clay"</formula>
    </cfRule>
  </conditionalFormatting>
  <conditionalFormatting sqref="AA17">
    <cfRule type="expression" dxfId="655" priority="47">
      <formula>$L17="Kirsch stiff clay"</formula>
    </cfRule>
  </conditionalFormatting>
  <conditionalFormatting sqref="AA17">
    <cfRule type="expression" dxfId="654" priority="46">
      <formula>$L17="Reese stiff clay"</formula>
    </cfRule>
  </conditionalFormatting>
  <conditionalFormatting sqref="AA17">
    <cfRule type="expression" dxfId="653" priority="45">
      <formula>$L17="PISA clay"</formula>
    </cfRule>
  </conditionalFormatting>
  <conditionalFormatting sqref="AC17">
    <cfRule type="expression" dxfId="652" priority="42">
      <formula>$L17="Stiff clay w/o free water"</formula>
    </cfRule>
    <cfRule type="expression" dxfId="651" priority="44">
      <formula>$L17="API clay"</formula>
    </cfRule>
  </conditionalFormatting>
  <conditionalFormatting sqref="AC17">
    <cfRule type="expression" dxfId="650" priority="43">
      <formula>$L17="Kirsch soft clay"</formula>
    </cfRule>
  </conditionalFormatting>
  <conditionalFormatting sqref="AC17">
    <cfRule type="expression" dxfId="649" priority="41">
      <formula>$L17="Kirsch stiff clay"</formula>
    </cfRule>
  </conditionalFormatting>
  <conditionalFormatting sqref="AC17">
    <cfRule type="expression" dxfId="648" priority="40">
      <formula>$L17="Reese stiff clay"</formula>
    </cfRule>
  </conditionalFormatting>
  <conditionalFormatting sqref="AC17">
    <cfRule type="expression" dxfId="647" priority="39">
      <formula>$L17="PISA clay"</formula>
    </cfRule>
  </conditionalFormatting>
  <conditionalFormatting sqref="X17">
    <cfRule type="expression" dxfId="646" priority="38">
      <formula>$L17="API sand"</formula>
    </cfRule>
  </conditionalFormatting>
  <conditionalFormatting sqref="X17">
    <cfRule type="expression" dxfId="645" priority="37">
      <formula>$L17="Kirsch sand"</formula>
    </cfRule>
  </conditionalFormatting>
  <conditionalFormatting sqref="Z16:Z17">
    <cfRule type="expression" dxfId="644" priority="36">
      <formula>$L16="API sand"</formula>
    </cfRule>
  </conditionalFormatting>
  <conditionalFormatting sqref="Z16:Z17">
    <cfRule type="expression" dxfId="643" priority="35">
      <formula>$L16="Kirsch sand"</formula>
    </cfRule>
  </conditionalFormatting>
  <conditionalFormatting sqref="AB16:AB17">
    <cfRule type="expression" dxfId="642" priority="34">
      <formula>$L16="API sand"</formula>
    </cfRule>
  </conditionalFormatting>
  <conditionalFormatting sqref="AB16:AB17">
    <cfRule type="expression" dxfId="641" priority="33">
      <formula>$L16="Kirsch sand"</formula>
    </cfRule>
  </conditionalFormatting>
  <conditionalFormatting sqref="AJ16:AJ17">
    <cfRule type="expression" dxfId="640" priority="32">
      <formula>$L16="API sand"</formula>
    </cfRule>
  </conditionalFormatting>
  <conditionalFormatting sqref="AJ16:AJ17">
    <cfRule type="expression" dxfId="639" priority="31">
      <formula>$L16="Kirsch sand"</formula>
    </cfRule>
  </conditionalFormatting>
  <conditionalFormatting sqref="U15:V15">
    <cfRule type="expression" dxfId="638" priority="28">
      <formula>$L15="Stiff clay w/o free water"</formula>
    </cfRule>
    <cfRule type="expression" dxfId="637" priority="30">
      <formula>$L15="API clay"</formula>
    </cfRule>
  </conditionalFormatting>
  <conditionalFormatting sqref="U15:V15">
    <cfRule type="expression" dxfId="636" priority="29">
      <formula>$L15="Kirsch soft clay"</formula>
    </cfRule>
  </conditionalFormatting>
  <conditionalFormatting sqref="U15:V15">
    <cfRule type="expression" dxfId="635" priority="27">
      <formula>$L15="Kirsch stiff clay"</formula>
    </cfRule>
  </conditionalFormatting>
  <conditionalFormatting sqref="U15:V15">
    <cfRule type="expression" dxfId="634" priority="26">
      <formula>$L15="Reese stiff clay"</formula>
    </cfRule>
  </conditionalFormatting>
  <conditionalFormatting sqref="U15:V15">
    <cfRule type="expression" dxfId="633" priority="25">
      <formula>$L15="PISA clay"</formula>
    </cfRule>
  </conditionalFormatting>
  <conditionalFormatting sqref="U16:V16">
    <cfRule type="expression" dxfId="632" priority="22">
      <formula>$L16="Stiff clay w/o free water"</formula>
    </cfRule>
    <cfRule type="expression" dxfId="631" priority="24">
      <formula>$L16="API clay"</formula>
    </cfRule>
  </conditionalFormatting>
  <conditionalFormatting sqref="U16:V16">
    <cfRule type="expression" dxfId="630" priority="23">
      <formula>$L16="Kirsch soft clay"</formula>
    </cfRule>
  </conditionalFormatting>
  <conditionalFormatting sqref="U16:V16">
    <cfRule type="expression" dxfId="629" priority="21">
      <formula>$L16="Kirsch stiff clay"</formula>
    </cfRule>
  </conditionalFormatting>
  <conditionalFormatting sqref="U16:V16">
    <cfRule type="expression" dxfId="628" priority="20">
      <formula>$L16="Reese stiff clay"</formula>
    </cfRule>
  </conditionalFormatting>
  <conditionalFormatting sqref="U16:V16">
    <cfRule type="expression" dxfId="627" priority="19">
      <formula>$L16="PISA clay"</formula>
    </cfRule>
  </conditionalFormatting>
  <conditionalFormatting sqref="U17:V17">
    <cfRule type="expression" dxfId="626" priority="16">
      <formula>$L17="Stiff clay w/o free water"</formula>
    </cfRule>
    <cfRule type="expression" dxfId="625" priority="18">
      <formula>$L17="API clay"</formula>
    </cfRule>
  </conditionalFormatting>
  <conditionalFormatting sqref="U17:V17">
    <cfRule type="expression" dxfId="624" priority="17">
      <formula>$L17="Kirsch soft clay"</formula>
    </cfRule>
  </conditionalFormatting>
  <conditionalFormatting sqref="U17:V17">
    <cfRule type="expression" dxfId="623" priority="15">
      <formula>$L17="Kirsch stiff clay"</formula>
    </cfRule>
  </conditionalFormatting>
  <conditionalFormatting sqref="U17:V17">
    <cfRule type="expression" dxfId="622" priority="14">
      <formula>$L17="Reese stiff clay"</formula>
    </cfRule>
  </conditionalFormatting>
  <conditionalFormatting sqref="U17:V17">
    <cfRule type="expression" dxfId="621" priority="13">
      <formula>$L17="PISA clay"</formula>
    </cfRule>
  </conditionalFormatting>
  <conditionalFormatting sqref="AO15">
    <cfRule type="expression" dxfId="620" priority="12">
      <formula>$L15="API sand"</formula>
    </cfRule>
  </conditionalFormatting>
  <conditionalFormatting sqref="AO15">
    <cfRule type="expression" dxfId="619" priority="11">
      <formula>$L15="Kirsch sand"</formula>
    </cfRule>
  </conditionalFormatting>
  <conditionalFormatting sqref="AO16">
    <cfRule type="expression" dxfId="618" priority="10">
      <formula>$L16="API sand"</formula>
    </cfRule>
  </conditionalFormatting>
  <conditionalFormatting sqref="AO16">
    <cfRule type="expression" dxfId="617" priority="9">
      <formula>$L16="Kirsch sand"</formula>
    </cfRule>
  </conditionalFormatting>
  <conditionalFormatting sqref="AO17">
    <cfRule type="expression" dxfId="616" priority="8">
      <formula>$L17="API sand"</formula>
    </cfRule>
  </conditionalFormatting>
  <conditionalFormatting sqref="AO17">
    <cfRule type="expression" dxfId="615" priority="7">
      <formula>$L17="Kirsch sand"</formula>
    </cfRule>
  </conditionalFormatting>
  <conditionalFormatting sqref="AC14">
    <cfRule type="expression" dxfId="614" priority="4">
      <formula>$L14="Stiff clay w/o free water"</formula>
    </cfRule>
    <cfRule type="expression" dxfId="613" priority="6">
      <formula>$L14="API clay"</formula>
    </cfRule>
  </conditionalFormatting>
  <conditionalFormatting sqref="AC14">
    <cfRule type="expression" dxfId="612" priority="5">
      <formula>$L14="Kirsch soft clay"</formula>
    </cfRule>
  </conditionalFormatting>
  <conditionalFormatting sqref="AC14">
    <cfRule type="expression" dxfId="611" priority="3">
      <formula>$L14="Kirsch stiff clay"</formula>
    </cfRule>
  </conditionalFormatting>
  <conditionalFormatting sqref="AC14">
    <cfRule type="expression" dxfId="610" priority="2">
      <formula>$L14="Reese stiff clay"</formula>
    </cfRule>
  </conditionalFormatting>
  <conditionalFormatting sqref="AC14">
    <cfRule type="expression" dxfId="609" priority="1">
      <formula>$L14="PISA clay"</formula>
    </cfRule>
  </conditionalFormatting>
  <dataValidations count="3">
    <dataValidation type="list" showInputMessage="1" showErrorMessage="1" sqref="M6:M17" xr:uid="{A3F5720B-1E1D-4A28-AC28-6626CF8D6A51}">
      <formula1>"Zero soil,API sand,API clay"</formula1>
    </dataValidation>
    <dataValidation type="list" showInputMessage="1" showErrorMessage="1" sqref="L6:L255" xr:uid="{05C3D4D3-3B38-4100-A289-56CDC714A22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BA537E2B-704E-4A8A-9253-C849100B4A93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5BAD-6E16-4159-90EC-0BAD6FF3FF8A}">
  <sheetPr>
    <tabColor theme="2"/>
  </sheetPr>
  <dimension ref="A1:AO255"/>
  <sheetViews>
    <sheetView topLeftCell="B1" zoomScaleNormal="100" workbookViewId="0">
      <selection activeCell="B12" sqref="B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8"/>
      <c r="R3" s="79"/>
      <c r="S3" s="79"/>
      <c r="T3" s="78"/>
      <c r="U3" s="79"/>
      <c r="V3" s="79"/>
      <c r="W3" s="78"/>
      <c r="X3" s="69"/>
      <c r="Y3" s="78"/>
      <c r="Z3" s="78"/>
      <c r="AA3" s="78"/>
      <c r="AB3" s="78"/>
      <c r="AC3" s="69"/>
      <c r="AD3" s="39"/>
      <c r="AE3" s="39"/>
      <c r="AF3" s="39"/>
      <c r="AG3" s="39"/>
      <c r="AH3" s="39"/>
      <c r="AI3" s="39"/>
      <c r="AJ3" s="78"/>
      <c r="AK3" s="78"/>
      <c r="AL3" s="78"/>
      <c r="AM3" s="78"/>
      <c r="AN3" s="78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41</v>
      </c>
      <c r="R6" s="50">
        <f>Q6-5</f>
        <v>36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19700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164</v>
      </c>
      <c r="P7" s="51">
        <v>9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27600</v>
      </c>
      <c r="Y7" s="50">
        <v>0</v>
      </c>
      <c r="Z7" s="50">
        <v>0</v>
      </c>
      <c r="AA7" s="53">
        <v>1</v>
      </c>
      <c r="AB7" s="50">
        <v>0</v>
      </c>
      <c r="AC7" s="51">
        <v>132800</v>
      </c>
      <c r="AD7" s="51">
        <v>10500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v>42</v>
      </c>
      <c r="R8" s="50">
        <f t="shared" ref="R8:R10" si="1">Q8-5</f>
        <v>37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>
        <v>0</v>
      </c>
      <c r="AB8" s="50">
        <f t="shared" ref="AB8:AB10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246</v>
      </c>
      <c r="P9" s="51">
        <v>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0.25</v>
      </c>
      <c r="X9" s="50">
        <v>18000</v>
      </c>
      <c r="Y9" s="50">
        <v>0</v>
      </c>
      <c r="Z9" s="50">
        <v>0</v>
      </c>
      <c r="AA9" s="53">
        <v>1</v>
      </c>
      <c r="AB9" s="50">
        <v>0</v>
      </c>
      <c r="AC9" s="51">
        <v>239900</v>
      </c>
      <c r="AD9" s="51">
        <v>1075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39</v>
      </c>
      <c r="R10" s="50">
        <f t="shared" si="1"/>
        <v>34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24600</v>
      </c>
      <c r="Y10" s="50">
        <v>0</v>
      </c>
      <c r="Z10" s="50">
        <f t="shared" ref="Z10" si="3">VLOOKUP(R10,$AE$39:$AF$59,2)</f>
        <v>111.19999999999996</v>
      </c>
      <c r="AA10" s="53">
        <v>0</v>
      </c>
      <c r="AB10" s="50">
        <f t="shared" si="2"/>
        <v>11520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48.000000000000007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6 Z6:Z15 AJ6:AJ15 AB6:AB15 Q8:R8 Q7:T7 Q10:R14 Q9:T9">
    <cfRule type="expression" dxfId="608" priority="202">
      <formula>$L6="API sand"</formula>
    </cfRule>
  </conditionalFormatting>
  <conditionalFormatting sqref="R18:S20 R29:S36 S21:S28 AD21:AD28 AB18:AB35 AK6:AL14 N6:N14">
    <cfRule type="expression" dxfId="607" priority="201">
      <formula>$M6="API sand"</formula>
    </cfRule>
  </conditionalFormatting>
  <conditionalFormatting sqref="R18:T20 R29:T36 S21:T28 AD21:AD28 AB18:AB35 AK6:AL14 N6:N14">
    <cfRule type="expression" dxfId="606" priority="200">
      <formula>$M6="API clay"</formula>
    </cfRule>
  </conditionalFormatting>
  <conditionalFormatting sqref="U18:W36 AM6:AN14 N6:P14 AA6:AA14 U6:V14 AC6:AI13">
    <cfRule type="expression" dxfId="605" priority="197">
      <formula>$L6="Stiff clay w/o free water"</formula>
    </cfRule>
    <cfRule type="expression" dxfId="604" priority="199">
      <formula>$L6="API clay"</formula>
    </cfRule>
  </conditionalFormatting>
  <conditionalFormatting sqref="U18:Y36 AM6:AN14 N6:P14 AA6:AA14 U6:V14 AC6:AI13">
    <cfRule type="expression" dxfId="603" priority="198">
      <formula>$L6="Kirsch soft clay"</formula>
    </cfRule>
  </conditionalFormatting>
  <conditionalFormatting sqref="U18:Y36 AM6:AN14 N6:P14 AA6:AA14 U6:V14 AC6:AI13">
    <cfRule type="expression" dxfId="602" priority="196">
      <formula>$L6="Kirsch stiff clay"</formula>
    </cfRule>
  </conditionalFormatting>
  <conditionalFormatting sqref="W10:Y13 N6:N14 AM6:AO14 S10:T13 Q6:R6 Z6:Z15 AJ6:AJ15 AB6:AB15 Q8:R8 Q7:T7 Q10:R14 Q9:T9">
    <cfRule type="expression" dxfId="601" priority="195">
      <formula>$L6="Kirsch sand"</formula>
    </cfRule>
  </conditionalFormatting>
  <conditionalFormatting sqref="AC18:AI18 AC19:AD19 AI19 AM6:AN14 N6:N14">
    <cfRule type="expression" dxfId="600" priority="194">
      <formula>$L6="Modified Weak rock"</formula>
    </cfRule>
  </conditionalFormatting>
  <conditionalFormatting sqref="U18:V36 AM6:AN14 N6:P14 AA6:AA14 U6:V14 AC6:AI13">
    <cfRule type="expression" dxfId="599" priority="193">
      <formula>$L6="Reese stiff clay"</formula>
    </cfRule>
  </conditionalFormatting>
  <conditionalFormatting sqref="N18:N36 Q18:Q36 AM18:AN36">
    <cfRule type="expression" dxfId="598" priority="192">
      <formula>$L18="API sand"</formula>
    </cfRule>
  </conditionalFormatting>
  <conditionalFormatting sqref="N18:N36 AB36 AJ18:AL36 Z18:Z36">
    <cfRule type="expression" dxfId="597" priority="191">
      <formula>$M18="API sand"</formula>
    </cfRule>
  </conditionalFormatting>
  <conditionalFormatting sqref="Z36:AB36 AK18:AL36 N18:N36 Z18:AA35">
    <cfRule type="expression" dxfId="596" priority="190">
      <formula>$M18="API clay"</formula>
    </cfRule>
  </conditionalFormatting>
  <conditionalFormatting sqref="N18:P18 AM18:AN36 N29:P36 N19:N28 P19:P28">
    <cfRule type="expression" dxfId="595" priority="187">
      <formula>$L18="Stiff clay w/o free water"</formula>
    </cfRule>
    <cfRule type="expression" dxfId="594" priority="189">
      <formula>$L18="API clay"</formula>
    </cfRule>
  </conditionalFormatting>
  <conditionalFormatting sqref="N18:P18 AM18:AN36 N29:P36 N19:N28 P19:P28">
    <cfRule type="expression" dxfId="593" priority="188">
      <formula>$L18="Kirsch soft clay"</formula>
    </cfRule>
  </conditionalFormatting>
  <conditionalFormatting sqref="N18:P18 AM18:AN36 N29:P36 N19:N28 P19:P28">
    <cfRule type="expression" dxfId="592" priority="186">
      <formula>$L18="Kirsch stiff clay"</formula>
    </cfRule>
  </conditionalFormatting>
  <conditionalFormatting sqref="N18:N36 Q18:Q36 X18:Y36 AM18:AN36">
    <cfRule type="expression" dxfId="591" priority="185">
      <formula>$L18="Kirsch sand"</formula>
    </cfRule>
  </conditionalFormatting>
  <conditionalFormatting sqref="N18:N36 AM18:AN36 AC20:AD36 AI20:AI36">
    <cfRule type="expression" dxfId="590" priority="184">
      <formula>$L18="Modified Weak rock"</formula>
    </cfRule>
  </conditionalFormatting>
  <conditionalFormatting sqref="N18:P18 AM18:AN36 N29:P36 N19:N28 P19:P28">
    <cfRule type="expression" dxfId="589" priority="183">
      <formula>$L18="Reese stiff clay"</formula>
    </cfRule>
  </conditionalFormatting>
  <conditionalFormatting sqref="AM6:AN14 N6:P14 AA6:AA14 U6:V14 AC6:AI13">
    <cfRule type="expression" dxfId="588" priority="182">
      <formula>$L6="PISA clay"</formula>
    </cfRule>
  </conditionalFormatting>
  <conditionalFormatting sqref="AM6:AN14 N6:N14">
    <cfRule type="expression" dxfId="587" priority="181">
      <formula>$L6="PISA sand"</formula>
    </cfRule>
  </conditionalFormatting>
  <conditionalFormatting sqref="O19:O21">
    <cfRule type="expression" dxfId="586" priority="180">
      <formula>$L19="API sand"</formula>
    </cfRule>
  </conditionalFormatting>
  <conditionalFormatting sqref="O19:O21">
    <cfRule type="expression" dxfId="585" priority="179">
      <formula>$L19="Kirsch sand"</formula>
    </cfRule>
  </conditionalFormatting>
  <conditionalFormatting sqref="O22:O28">
    <cfRule type="expression" dxfId="584" priority="178">
      <formula>$L22="API sand"</formula>
    </cfRule>
  </conditionalFormatting>
  <conditionalFormatting sqref="O22:O28">
    <cfRule type="expression" dxfId="583" priority="177">
      <formula>$L22="Kirsch sand"</formula>
    </cfRule>
  </conditionalFormatting>
  <conditionalFormatting sqref="S6:T6 W6:Y9 S8:T8">
    <cfRule type="expression" dxfId="582" priority="176">
      <formula>$L6="API sand"</formula>
    </cfRule>
  </conditionalFormatting>
  <conditionalFormatting sqref="S6:T6 W6:Y9 S8:T8">
    <cfRule type="expression" dxfId="581" priority="175">
      <formula>$L6="Kirsch sand"</formula>
    </cfRule>
  </conditionalFormatting>
  <conditionalFormatting sqref="AE37:AH37">
    <cfRule type="expression" dxfId="580" priority="203">
      <formula>$L19="Modified Weak rock"</formula>
    </cfRule>
  </conditionalFormatting>
  <conditionalFormatting sqref="S14:T14 W14:Y14">
    <cfRule type="expression" dxfId="579" priority="174">
      <formula>$L14="API sand"</formula>
    </cfRule>
  </conditionalFormatting>
  <conditionalFormatting sqref="S14:T14 W14:Y14">
    <cfRule type="expression" dxfId="578" priority="173">
      <formula>$L14="Kirsch sand"</formula>
    </cfRule>
  </conditionalFormatting>
  <conditionalFormatting sqref="AD14:AI14">
    <cfRule type="expression" dxfId="577" priority="170">
      <formula>$L14="Stiff clay w/o free water"</formula>
    </cfRule>
    <cfRule type="expression" dxfId="576" priority="172">
      <formula>$L14="API clay"</formula>
    </cfRule>
  </conditionalFormatting>
  <conditionalFormatting sqref="AD14:AI14">
    <cfRule type="expression" dxfId="575" priority="171">
      <formula>$L14="Kirsch soft clay"</formula>
    </cfRule>
  </conditionalFormatting>
  <conditionalFormatting sqref="AD14:AI14">
    <cfRule type="expression" dxfId="574" priority="169">
      <formula>$L14="Kirsch stiff clay"</formula>
    </cfRule>
  </conditionalFormatting>
  <conditionalFormatting sqref="AD14:AI14">
    <cfRule type="expression" dxfId="573" priority="168">
      <formula>$L14="Reese stiff clay"</formula>
    </cfRule>
  </conditionalFormatting>
  <conditionalFormatting sqref="AD14:AI14">
    <cfRule type="expression" dxfId="572" priority="167">
      <formula>$L14="PISA clay"</formula>
    </cfRule>
  </conditionalFormatting>
  <conditionalFormatting sqref="AM15:AN15">
    <cfRule type="expression" dxfId="571" priority="166">
      <formula>$L15="API sand"</formula>
    </cfRule>
  </conditionalFormatting>
  <conditionalFormatting sqref="AK15:AL15">
    <cfRule type="expression" dxfId="570" priority="165">
      <formula>$M15="API sand"</formula>
    </cfRule>
  </conditionalFormatting>
  <conditionalFormatting sqref="AK15:AL15">
    <cfRule type="expression" dxfId="569" priority="164">
      <formula>$M15="API clay"</formula>
    </cfRule>
  </conditionalFormatting>
  <conditionalFormatting sqref="AM15:AN15">
    <cfRule type="expression" dxfId="568" priority="161">
      <formula>$L15="Stiff clay w/o free water"</formula>
    </cfRule>
    <cfRule type="expression" dxfId="567" priority="163">
      <formula>$L15="API clay"</formula>
    </cfRule>
  </conditionalFormatting>
  <conditionalFormatting sqref="AM15:AN15">
    <cfRule type="expression" dxfId="566" priority="162">
      <formula>$L15="Kirsch soft clay"</formula>
    </cfRule>
  </conditionalFormatting>
  <conditionalFormatting sqref="AM15:AN15">
    <cfRule type="expression" dxfId="565" priority="160">
      <formula>$L15="Kirsch stiff clay"</formula>
    </cfRule>
  </conditionalFormatting>
  <conditionalFormatting sqref="AM15:AN15">
    <cfRule type="expression" dxfId="564" priority="159">
      <formula>$L15="Kirsch sand"</formula>
    </cfRule>
  </conditionalFormatting>
  <conditionalFormatting sqref="AM15:AN15">
    <cfRule type="expression" dxfId="563" priority="158">
      <formula>$L15="Modified Weak rock"</formula>
    </cfRule>
  </conditionalFormatting>
  <conditionalFormatting sqref="AM15:AN15">
    <cfRule type="expression" dxfId="562" priority="157">
      <formula>$L15="Reese stiff clay"</formula>
    </cfRule>
  </conditionalFormatting>
  <conditionalFormatting sqref="AM15:AN15">
    <cfRule type="expression" dxfId="561" priority="156">
      <formula>$L15="PISA clay"</formula>
    </cfRule>
  </conditionalFormatting>
  <conditionalFormatting sqref="AM15:AN15">
    <cfRule type="expression" dxfId="560" priority="155">
      <formula>$L15="PISA sand"</formula>
    </cfRule>
  </conditionalFormatting>
  <conditionalFormatting sqref="N15 Q15 S15:T15 W15 Y15">
    <cfRule type="expression" dxfId="559" priority="154">
      <formula>$L15="API sand"</formula>
    </cfRule>
  </conditionalFormatting>
  <conditionalFormatting sqref="N15">
    <cfRule type="expression" dxfId="558" priority="153">
      <formula>$M15="API sand"</formula>
    </cfRule>
  </conditionalFormatting>
  <conditionalFormatting sqref="N15">
    <cfRule type="expression" dxfId="557" priority="152">
      <formula>$M15="API clay"</formula>
    </cfRule>
  </conditionalFormatting>
  <conditionalFormatting sqref="N15:P15">
    <cfRule type="expression" dxfId="556" priority="149">
      <formula>$L15="Stiff clay w/o free water"</formula>
    </cfRule>
    <cfRule type="expression" dxfId="555" priority="151">
      <formula>$L15="API clay"</formula>
    </cfRule>
  </conditionalFormatting>
  <conditionalFormatting sqref="N15:P15">
    <cfRule type="expression" dxfId="554" priority="150">
      <formula>$L15="Kirsch soft clay"</formula>
    </cfRule>
  </conditionalFormatting>
  <conditionalFormatting sqref="N15:P15">
    <cfRule type="expression" dxfId="553" priority="148">
      <formula>$L15="Kirsch stiff clay"</formula>
    </cfRule>
  </conditionalFormatting>
  <conditionalFormatting sqref="N15 Q15 S15:T15 W15 Y15">
    <cfRule type="expression" dxfId="552" priority="147">
      <formula>$L15="Kirsch sand"</formula>
    </cfRule>
  </conditionalFormatting>
  <conditionalFormatting sqref="N15">
    <cfRule type="expression" dxfId="551" priority="146">
      <formula>$L15="Modified Weak rock"</formula>
    </cfRule>
  </conditionalFormatting>
  <conditionalFormatting sqref="N15:P15">
    <cfRule type="expression" dxfId="550" priority="145">
      <formula>$L15="Reese stiff clay"</formula>
    </cfRule>
  </conditionalFormatting>
  <conditionalFormatting sqref="N15:P15">
    <cfRule type="expression" dxfId="549" priority="144">
      <formula>$L15="PISA clay"</formula>
    </cfRule>
  </conditionalFormatting>
  <conditionalFormatting sqref="N15">
    <cfRule type="expression" dxfId="548" priority="143">
      <formula>$L15="PISA sand"</formula>
    </cfRule>
  </conditionalFormatting>
  <conditionalFormatting sqref="R15">
    <cfRule type="expression" dxfId="547" priority="142">
      <formula>$L15="API sand"</formula>
    </cfRule>
  </conditionalFormatting>
  <conditionalFormatting sqref="R15">
    <cfRule type="expression" dxfId="546" priority="141">
      <formula>$L15="Kirsch sand"</formula>
    </cfRule>
  </conditionalFormatting>
  <conditionalFormatting sqref="AD15:AI15">
    <cfRule type="expression" dxfId="545" priority="138">
      <formula>$L15="Stiff clay w/o free water"</formula>
    </cfRule>
    <cfRule type="expression" dxfId="544" priority="140">
      <formula>$L15="API clay"</formula>
    </cfRule>
  </conditionalFormatting>
  <conditionalFormatting sqref="AD15:AI15">
    <cfRule type="expression" dxfId="543" priority="139">
      <formula>$L15="Kirsch soft clay"</formula>
    </cfRule>
  </conditionalFormatting>
  <conditionalFormatting sqref="AD15:AI15">
    <cfRule type="expression" dxfId="542" priority="137">
      <formula>$L15="Kirsch stiff clay"</formula>
    </cfRule>
  </conditionalFormatting>
  <conditionalFormatting sqref="AD15:AI15">
    <cfRule type="expression" dxfId="541" priority="136">
      <formula>$L15="Reese stiff clay"</formula>
    </cfRule>
  </conditionalFormatting>
  <conditionalFormatting sqref="AD15:AI15">
    <cfRule type="expression" dxfId="540" priority="135">
      <formula>$L15="PISA clay"</formula>
    </cfRule>
  </conditionalFormatting>
  <conditionalFormatting sqref="AA15">
    <cfRule type="expression" dxfId="539" priority="132">
      <formula>$L15="Stiff clay w/o free water"</formula>
    </cfRule>
    <cfRule type="expression" dxfId="538" priority="134">
      <formula>$L15="API clay"</formula>
    </cfRule>
  </conditionalFormatting>
  <conditionalFormatting sqref="AA15">
    <cfRule type="expression" dxfId="537" priority="133">
      <formula>$L15="Kirsch soft clay"</formula>
    </cfRule>
  </conditionalFormatting>
  <conditionalFormatting sqref="AA15">
    <cfRule type="expression" dxfId="536" priority="131">
      <formula>$L15="Kirsch stiff clay"</formula>
    </cfRule>
  </conditionalFormatting>
  <conditionalFormatting sqref="AA15">
    <cfRule type="expression" dxfId="535" priority="130">
      <formula>$L15="Reese stiff clay"</formula>
    </cfRule>
  </conditionalFormatting>
  <conditionalFormatting sqref="AA15">
    <cfRule type="expression" dxfId="534" priority="129">
      <formula>$L15="PISA clay"</formula>
    </cfRule>
  </conditionalFormatting>
  <conditionalFormatting sqref="AC15">
    <cfRule type="expression" dxfId="533" priority="126">
      <formula>$L15="Stiff clay w/o free water"</formula>
    </cfRule>
    <cfRule type="expression" dxfId="532" priority="128">
      <formula>$L15="API clay"</formula>
    </cfRule>
  </conditionalFormatting>
  <conditionalFormatting sqref="AC15">
    <cfRule type="expression" dxfId="531" priority="127">
      <formula>$L15="Kirsch soft clay"</formula>
    </cfRule>
  </conditionalFormatting>
  <conditionalFormatting sqref="AC15">
    <cfRule type="expression" dxfId="530" priority="125">
      <formula>$L15="Kirsch stiff clay"</formula>
    </cfRule>
  </conditionalFormatting>
  <conditionalFormatting sqref="AC15">
    <cfRule type="expression" dxfId="529" priority="124">
      <formula>$L15="Reese stiff clay"</formula>
    </cfRule>
  </conditionalFormatting>
  <conditionalFormatting sqref="AC15">
    <cfRule type="expression" dxfId="528" priority="123">
      <formula>$L15="PISA clay"</formula>
    </cfRule>
  </conditionalFormatting>
  <conditionalFormatting sqref="X15">
    <cfRule type="expression" dxfId="527" priority="122">
      <formula>$L15="API sand"</formula>
    </cfRule>
  </conditionalFormatting>
  <conditionalFormatting sqref="X15">
    <cfRule type="expression" dxfId="526" priority="121">
      <formula>$L15="Kirsch sand"</formula>
    </cfRule>
  </conditionalFormatting>
  <conditionalFormatting sqref="AM16:AN16">
    <cfRule type="expression" dxfId="525" priority="120">
      <formula>$L16="API sand"</formula>
    </cfRule>
  </conditionalFormatting>
  <conditionalFormatting sqref="AK16:AL16">
    <cfRule type="expression" dxfId="524" priority="119">
      <formula>$M16="API sand"</formula>
    </cfRule>
  </conditionalFormatting>
  <conditionalFormatting sqref="AK16:AL16">
    <cfRule type="expression" dxfId="523" priority="118">
      <formula>$M16="API clay"</formula>
    </cfRule>
  </conditionalFormatting>
  <conditionalFormatting sqref="AM16:AN16">
    <cfRule type="expression" dxfId="522" priority="115">
      <formula>$L16="Stiff clay w/o free water"</formula>
    </cfRule>
    <cfRule type="expression" dxfId="521" priority="117">
      <formula>$L16="API clay"</formula>
    </cfRule>
  </conditionalFormatting>
  <conditionalFormatting sqref="AM16:AN16">
    <cfRule type="expression" dxfId="520" priority="116">
      <formula>$L16="Kirsch soft clay"</formula>
    </cfRule>
  </conditionalFormatting>
  <conditionalFormatting sqref="AM16:AN16">
    <cfRule type="expression" dxfId="519" priority="114">
      <formula>$L16="Kirsch stiff clay"</formula>
    </cfRule>
  </conditionalFormatting>
  <conditionalFormatting sqref="AM16:AN16">
    <cfRule type="expression" dxfId="518" priority="113">
      <formula>$L16="Kirsch sand"</formula>
    </cfRule>
  </conditionalFormatting>
  <conditionalFormatting sqref="AM16:AN16">
    <cfRule type="expression" dxfId="517" priority="112">
      <formula>$L16="Modified Weak rock"</formula>
    </cfRule>
  </conditionalFormatting>
  <conditionalFormatting sqref="AM16:AN16">
    <cfRule type="expression" dxfId="516" priority="111">
      <formula>$L16="Reese stiff clay"</formula>
    </cfRule>
  </conditionalFormatting>
  <conditionalFormatting sqref="AM16:AN16">
    <cfRule type="expression" dxfId="515" priority="110">
      <formula>$L16="PISA clay"</formula>
    </cfRule>
  </conditionalFormatting>
  <conditionalFormatting sqref="AM16:AN16">
    <cfRule type="expression" dxfId="514" priority="109">
      <formula>$L16="PISA sand"</formula>
    </cfRule>
  </conditionalFormatting>
  <conditionalFormatting sqref="N16 Q16 S16:T16 W16:Y16">
    <cfRule type="expression" dxfId="513" priority="108">
      <formula>$L16="API sand"</formula>
    </cfRule>
  </conditionalFormatting>
  <conditionalFormatting sqref="N16">
    <cfRule type="expression" dxfId="512" priority="107">
      <formula>$M16="API sand"</formula>
    </cfRule>
  </conditionalFormatting>
  <conditionalFormatting sqref="N16">
    <cfRule type="expression" dxfId="511" priority="106">
      <formula>$M16="API clay"</formula>
    </cfRule>
  </conditionalFormatting>
  <conditionalFormatting sqref="N16:P16">
    <cfRule type="expression" dxfId="510" priority="103">
      <formula>$L16="Stiff clay w/o free water"</formula>
    </cfRule>
    <cfRule type="expression" dxfId="509" priority="105">
      <formula>$L16="API clay"</formula>
    </cfRule>
  </conditionalFormatting>
  <conditionalFormatting sqref="N16:P16">
    <cfRule type="expression" dxfId="508" priority="104">
      <formula>$L16="Kirsch soft clay"</formula>
    </cfRule>
  </conditionalFormatting>
  <conditionalFormatting sqref="N16:P16">
    <cfRule type="expression" dxfId="507" priority="102">
      <formula>$L16="Kirsch stiff clay"</formula>
    </cfRule>
  </conditionalFormatting>
  <conditionalFormatting sqref="N16 Q16 S16:T16 W16:Y16">
    <cfRule type="expression" dxfId="506" priority="101">
      <formula>$L16="Kirsch sand"</formula>
    </cfRule>
  </conditionalFormatting>
  <conditionalFormatting sqref="N16">
    <cfRule type="expression" dxfId="505" priority="100">
      <formula>$L16="Modified Weak rock"</formula>
    </cfRule>
  </conditionalFormatting>
  <conditionalFormatting sqref="N16:P16">
    <cfRule type="expression" dxfId="504" priority="99">
      <formula>$L16="Reese stiff clay"</formula>
    </cfRule>
  </conditionalFormatting>
  <conditionalFormatting sqref="N16:P16">
    <cfRule type="expression" dxfId="503" priority="98">
      <formula>$L16="PISA clay"</formula>
    </cfRule>
  </conditionalFormatting>
  <conditionalFormatting sqref="N16">
    <cfRule type="expression" dxfId="502" priority="97">
      <formula>$L16="PISA sand"</formula>
    </cfRule>
  </conditionalFormatting>
  <conditionalFormatting sqref="R16">
    <cfRule type="expression" dxfId="501" priority="96">
      <formula>$L16="API sand"</formula>
    </cfRule>
  </conditionalFormatting>
  <conditionalFormatting sqref="R16">
    <cfRule type="expression" dxfId="500" priority="95">
      <formula>$L16="Kirsch sand"</formula>
    </cfRule>
  </conditionalFormatting>
  <conditionalFormatting sqref="AC16:AI16">
    <cfRule type="expression" dxfId="499" priority="92">
      <formula>$L16="Stiff clay w/o free water"</formula>
    </cfRule>
    <cfRule type="expression" dxfId="498" priority="94">
      <formula>$L16="API clay"</formula>
    </cfRule>
  </conditionalFormatting>
  <conditionalFormatting sqref="AC16:AI16">
    <cfRule type="expression" dxfId="497" priority="93">
      <formula>$L16="Kirsch soft clay"</formula>
    </cfRule>
  </conditionalFormatting>
  <conditionalFormatting sqref="AC16:AI16">
    <cfRule type="expression" dxfId="496" priority="91">
      <formula>$L16="Kirsch stiff clay"</formula>
    </cfRule>
  </conditionalFormatting>
  <conditionalFormatting sqref="AC16:AI16">
    <cfRule type="expression" dxfId="495" priority="90">
      <formula>$L16="Reese stiff clay"</formula>
    </cfRule>
  </conditionalFormatting>
  <conditionalFormatting sqref="AC16:AI16">
    <cfRule type="expression" dxfId="494" priority="89">
      <formula>$L16="PISA clay"</formula>
    </cfRule>
  </conditionalFormatting>
  <conditionalFormatting sqref="AA16">
    <cfRule type="expression" dxfId="493" priority="86">
      <formula>$L16="Stiff clay w/o free water"</formula>
    </cfRule>
    <cfRule type="expression" dxfId="492" priority="88">
      <formula>$L16="API clay"</formula>
    </cfRule>
  </conditionalFormatting>
  <conditionalFormatting sqref="AA16">
    <cfRule type="expression" dxfId="491" priority="87">
      <formula>$L16="Kirsch soft clay"</formula>
    </cfRule>
  </conditionalFormatting>
  <conditionalFormatting sqref="AA16">
    <cfRule type="expression" dxfId="490" priority="85">
      <formula>$L16="Kirsch stiff clay"</formula>
    </cfRule>
  </conditionalFormatting>
  <conditionalFormatting sqref="AA16">
    <cfRule type="expression" dxfId="489" priority="84">
      <formula>$L16="Reese stiff clay"</formula>
    </cfRule>
  </conditionalFormatting>
  <conditionalFormatting sqref="AA16">
    <cfRule type="expression" dxfId="488" priority="83">
      <formula>$L16="PISA clay"</formula>
    </cfRule>
  </conditionalFormatting>
  <conditionalFormatting sqref="AM17:AN17">
    <cfRule type="expression" dxfId="487" priority="82">
      <formula>$L17="API sand"</formula>
    </cfRule>
  </conditionalFormatting>
  <conditionalFormatting sqref="AK17:AL17">
    <cfRule type="expression" dxfId="486" priority="81">
      <formula>$M17="API sand"</formula>
    </cfRule>
  </conditionalFormatting>
  <conditionalFormatting sqref="AK17:AL17">
    <cfRule type="expression" dxfId="485" priority="80">
      <formula>$M17="API clay"</formula>
    </cfRule>
  </conditionalFormatting>
  <conditionalFormatting sqref="AM17:AN17">
    <cfRule type="expression" dxfId="484" priority="77">
      <formula>$L17="Stiff clay w/o free water"</formula>
    </cfRule>
    <cfRule type="expression" dxfId="483" priority="79">
      <formula>$L17="API clay"</formula>
    </cfRule>
  </conditionalFormatting>
  <conditionalFormatting sqref="AM17:AN17">
    <cfRule type="expression" dxfId="482" priority="78">
      <formula>$L17="Kirsch soft clay"</formula>
    </cfRule>
  </conditionalFormatting>
  <conditionalFormatting sqref="AM17:AN17">
    <cfRule type="expression" dxfId="481" priority="76">
      <formula>$L17="Kirsch stiff clay"</formula>
    </cfRule>
  </conditionalFormatting>
  <conditionalFormatting sqref="AM17:AN17">
    <cfRule type="expression" dxfId="480" priority="75">
      <formula>$L17="Kirsch sand"</formula>
    </cfRule>
  </conditionalFormatting>
  <conditionalFormatting sqref="AM17:AN17">
    <cfRule type="expression" dxfId="479" priority="74">
      <formula>$L17="Modified Weak rock"</formula>
    </cfRule>
  </conditionalFormatting>
  <conditionalFormatting sqref="AM17:AN17">
    <cfRule type="expression" dxfId="478" priority="73">
      <formula>$L17="Reese stiff clay"</formula>
    </cfRule>
  </conditionalFormatting>
  <conditionalFormatting sqref="AM17:AN17">
    <cfRule type="expression" dxfId="477" priority="72">
      <formula>$L17="PISA clay"</formula>
    </cfRule>
  </conditionalFormatting>
  <conditionalFormatting sqref="AM17:AN17">
    <cfRule type="expression" dxfId="476" priority="71">
      <formula>$L17="PISA sand"</formula>
    </cfRule>
  </conditionalFormatting>
  <conditionalFormatting sqref="N17 Q17 S17:T17 W17 Y17">
    <cfRule type="expression" dxfId="475" priority="70">
      <formula>$L17="API sand"</formula>
    </cfRule>
  </conditionalFormatting>
  <conditionalFormatting sqref="N17">
    <cfRule type="expression" dxfId="474" priority="69">
      <formula>$M17="API sand"</formula>
    </cfRule>
  </conditionalFormatting>
  <conditionalFormatting sqref="N17">
    <cfRule type="expression" dxfId="473" priority="68">
      <formula>$M17="API clay"</formula>
    </cfRule>
  </conditionalFormatting>
  <conditionalFormatting sqref="N17:P17">
    <cfRule type="expression" dxfId="472" priority="65">
      <formula>$L17="Stiff clay w/o free water"</formula>
    </cfRule>
    <cfRule type="expression" dxfId="471" priority="67">
      <formula>$L17="API clay"</formula>
    </cfRule>
  </conditionalFormatting>
  <conditionalFormatting sqref="N17:P17">
    <cfRule type="expression" dxfId="470" priority="66">
      <formula>$L17="Kirsch soft clay"</formula>
    </cfRule>
  </conditionalFormatting>
  <conditionalFormatting sqref="N17:P17">
    <cfRule type="expression" dxfId="469" priority="64">
      <formula>$L17="Kirsch stiff clay"</formula>
    </cfRule>
  </conditionalFormatting>
  <conditionalFormatting sqref="N17 Q17 S17:T17 W17 Y17">
    <cfRule type="expression" dxfId="468" priority="63">
      <formula>$L17="Kirsch sand"</formula>
    </cfRule>
  </conditionalFormatting>
  <conditionalFormatting sqref="N17">
    <cfRule type="expression" dxfId="467" priority="62">
      <formula>$L17="Modified Weak rock"</formula>
    </cfRule>
  </conditionalFormatting>
  <conditionalFormatting sqref="N17:P17">
    <cfRule type="expression" dxfId="466" priority="61">
      <formula>$L17="Reese stiff clay"</formula>
    </cfRule>
  </conditionalFormatting>
  <conditionalFormatting sqref="N17:P17">
    <cfRule type="expression" dxfId="465" priority="60">
      <formula>$L17="PISA clay"</formula>
    </cfRule>
  </conditionalFormatting>
  <conditionalFormatting sqref="N17">
    <cfRule type="expression" dxfId="464" priority="59">
      <formula>$L17="PISA sand"</formula>
    </cfRule>
  </conditionalFormatting>
  <conditionalFormatting sqref="R17">
    <cfRule type="expression" dxfId="463" priority="58">
      <formula>$L17="API sand"</formula>
    </cfRule>
  </conditionalFormatting>
  <conditionalFormatting sqref="R17">
    <cfRule type="expression" dxfId="462" priority="57">
      <formula>$L17="Kirsch sand"</formula>
    </cfRule>
  </conditionalFormatting>
  <conditionalFormatting sqref="AD17:AI17">
    <cfRule type="expression" dxfId="461" priority="54">
      <formula>$L17="Stiff clay w/o free water"</formula>
    </cfRule>
    <cfRule type="expression" dxfId="460" priority="56">
      <formula>$L17="API clay"</formula>
    </cfRule>
  </conditionalFormatting>
  <conditionalFormatting sqref="AD17:AI17">
    <cfRule type="expression" dxfId="459" priority="55">
      <formula>$L17="Kirsch soft clay"</formula>
    </cfRule>
  </conditionalFormatting>
  <conditionalFormatting sqref="AD17:AI17">
    <cfRule type="expression" dxfId="458" priority="53">
      <formula>$L17="Kirsch stiff clay"</formula>
    </cfRule>
  </conditionalFormatting>
  <conditionalFormatting sqref="AD17:AI17">
    <cfRule type="expression" dxfId="457" priority="52">
      <formula>$L17="Reese stiff clay"</formula>
    </cfRule>
  </conditionalFormatting>
  <conditionalFormatting sqref="AD17:AI17">
    <cfRule type="expression" dxfId="456" priority="51">
      <formula>$L17="PISA clay"</formula>
    </cfRule>
  </conditionalFormatting>
  <conditionalFormatting sqref="AA17">
    <cfRule type="expression" dxfId="455" priority="48">
      <formula>$L17="Stiff clay w/o free water"</formula>
    </cfRule>
    <cfRule type="expression" dxfId="454" priority="50">
      <formula>$L17="API clay"</formula>
    </cfRule>
  </conditionalFormatting>
  <conditionalFormatting sqref="AA17">
    <cfRule type="expression" dxfId="453" priority="49">
      <formula>$L17="Kirsch soft clay"</formula>
    </cfRule>
  </conditionalFormatting>
  <conditionalFormatting sqref="AA17">
    <cfRule type="expression" dxfId="452" priority="47">
      <formula>$L17="Kirsch stiff clay"</formula>
    </cfRule>
  </conditionalFormatting>
  <conditionalFormatting sqref="AA17">
    <cfRule type="expression" dxfId="451" priority="46">
      <formula>$L17="Reese stiff clay"</formula>
    </cfRule>
  </conditionalFormatting>
  <conditionalFormatting sqref="AA17">
    <cfRule type="expression" dxfId="450" priority="45">
      <formula>$L17="PISA clay"</formula>
    </cfRule>
  </conditionalFormatting>
  <conditionalFormatting sqref="AC17">
    <cfRule type="expression" dxfId="449" priority="42">
      <formula>$L17="Stiff clay w/o free water"</formula>
    </cfRule>
    <cfRule type="expression" dxfId="448" priority="44">
      <formula>$L17="API clay"</formula>
    </cfRule>
  </conditionalFormatting>
  <conditionalFormatting sqref="AC17">
    <cfRule type="expression" dxfId="447" priority="43">
      <formula>$L17="Kirsch soft clay"</formula>
    </cfRule>
  </conditionalFormatting>
  <conditionalFormatting sqref="AC17">
    <cfRule type="expression" dxfId="446" priority="41">
      <formula>$L17="Kirsch stiff clay"</formula>
    </cfRule>
  </conditionalFormatting>
  <conditionalFormatting sqref="AC17">
    <cfRule type="expression" dxfId="445" priority="40">
      <formula>$L17="Reese stiff clay"</formula>
    </cfRule>
  </conditionalFormatting>
  <conditionalFormatting sqref="AC17">
    <cfRule type="expression" dxfId="444" priority="39">
      <formula>$L17="PISA clay"</formula>
    </cfRule>
  </conditionalFormatting>
  <conditionalFormatting sqref="X17">
    <cfRule type="expression" dxfId="443" priority="38">
      <formula>$L17="API sand"</formula>
    </cfRule>
  </conditionalFormatting>
  <conditionalFormatting sqref="X17">
    <cfRule type="expression" dxfId="442" priority="37">
      <formula>$L17="Kirsch sand"</formula>
    </cfRule>
  </conditionalFormatting>
  <conditionalFormatting sqref="Z16:Z17">
    <cfRule type="expression" dxfId="441" priority="36">
      <formula>$L16="API sand"</formula>
    </cfRule>
  </conditionalFormatting>
  <conditionalFormatting sqref="Z16:Z17">
    <cfRule type="expression" dxfId="440" priority="35">
      <formula>$L16="Kirsch sand"</formula>
    </cfRule>
  </conditionalFormatting>
  <conditionalFormatting sqref="AB16:AB17">
    <cfRule type="expression" dxfId="439" priority="34">
      <formula>$L16="API sand"</formula>
    </cfRule>
  </conditionalFormatting>
  <conditionalFormatting sqref="AB16:AB17">
    <cfRule type="expression" dxfId="438" priority="33">
      <formula>$L16="Kirsch sand"</formula>
    </cfRule>
  </conditionalFormatting>
  <conditionalFormatting sqref="AJ16:AJ17">
    <cfRule type="expression" dxfId="437" priority="32">
      <formula>$L16="API sand"</formula>
    </cfRule>
  </conditionalFormatting>
  <conditionalFormatting sqref="AJ16:AJ17">
    <cfRule type="expression" dxfId="436" priority="31">
      <formula>$L16="Kirsch sand"</formula>
    </cfRule>
  </conditionalFormatting>
  <conditionalFormatting sqref="U15:V15">
    <cfRule type="expression" dxfId="435" priority="28">
      <formula>$L15="Stiff clay w/o free water"</formula>
    </cfRule>
    <cfRule type="expression" dxfId="434" priority="30">
      <formula>$L15="API clay"</formula>
    </cfRule>
  </conditionalFormatting>
  <conditionalFormatting sqref="U15:V15">
    <cfRule type="expression" dxfId="433" priority="29">
      <formula>$L15="Kirsch soft clay"</formula>
    </cfRule>
  </conditionalFormatting>
  <conditionalFormatting sqref="U15:V15">
    <cfRule type="expression" dxfId="432" priority="27">
      <formula>$L15="Kirsch stiff clay"</formula>
    </cfRule>
  </conditionalFormatting>
  <conditionalFormatting sqref="U15:V15">
    <cfRule type="expression" dxfId="431" priority="26">
      <formula>$L15="Reese stiff clay"</formula>
    </cfRule>
  </conditionalFormatting>
  <conditionalFormatting sqref="U15:V15">
    <cfRule type="expression" dxfId="430" priority="25">
      <formula>$L15="PISA clay"</formula>
    </cfRule>
  </conditionalFormatting>
  <conditionalFormatting sqref="U16:V16">
    <cfRule type="expression" dxfId="429" priority="22">
      <formula>$L16="Stiff clay w/o free water"</formula>
    </cfRule>
    <cfRule type="expression" dxfId="428" priority="24">
      <formula>$L16="API clay"</formula>
    </cfRule>
  </conditionalFormatting>
  <conditionalFormatting sqref="U16:V16">
    <cfRule type="expression" dxfId="427" priority="23">
      <formula>$L16="Kirsch soft clay"</formula>
    </cfRule>
  </conditionalFormatting>
  <conditionalFormatting sqref="U16:V16">
    <cfRule type="expression" dxfId="426" priority="21">
      <formula>$L16="Kirsch stiff clay"</formula>
    </cfRule>
  </conditionalFormatting>
  <conditionalFormatting sqref="U16:V16">
    <cfRule type="expression" dxfId="425" priority="20">
      <formula>$L16="Reese stiff clay"</formula>
    </cfRule>
  </conditionalFormatting>
  <conditionalFormatting sqref="U16:V16">
    <cfRule type="expression" dxfId="424" priority="19">
      <formula>$L16="PISA clay"</formula>
    </cfRule>
  </conditionalFormatting>
  <conditionalFormatting sqref="U17:V17">
    <cfRule type="expression" dxfId="423" priority="16">
      <formula>$L17="Stiff clay w/o free water"</formula>
    </cfRule>
    <cfRule type="expression" dxfId="422" priority="18">
      <formula>$L17="API clay"</formula>
    </cfRule>
  </conditionalFormatting>
  <conditionalFormatting sqref="U17:V17">
    <cfRule type="expression" dxfId="421" priority="17">
      <formula>$L17="Kirsch soft clay"</formula>
    </cfRule>
  </conditionalFormatting>
  <conditionalFormatting sqref="U17:V17">
    <cfRule type="expression" dxfId="420" priority="15">
      <formula>$L17="Kirsch stiff clay"</formula>
    </cfRule>
  </conditionalFormatting>
  <conditionalFormatting sqref="U17:V17">
    <cfRule type="expression" dxfId="419" priority="14">
      <formula>$L17="Reese stiff clay"</formula>
    </cfRule>
  </conditionalFormatting>
  <conditionalFormatting sqref="U17:V17">
    <cfRule type="expression" dxfId="418" priority="13">
      <formula>$L17="PISA clay"</formula>
    </cfRule>
  </conditionalFormatting>
  <conditionalFormatting sqref="AO15">
    <cfRule type="expression" dxfId="417" priority="12">
      <formula>$L15="API sand"</formula>
    </cfRule>
  </conditionalFormatting>
  <conditionalFormatting sqref="AO15">
    <cfRule type="expression" dxfId="416" priority="11">
      <formula>$L15="Kirsch sand"</formula>
    </cfRule>
  </conditionalFormatting>
  <conditionalFormatting sqref="AO16">
    <cfRule type="expression" dxfId="415" priority="10">
      <formula>$L16="API sand"</formula>
    </cfRule>
  </conditionalFormatting>
  <conditionalFormatting sqref="AO16">
    <cfRule type="expression" dxfId="414" priority="9">
      <formula>$L16="Kirsch sand"</formula>
    </cfRule>
  </conditionalFormatting>
  <conditionalFormatting sqref="AO17">
    <cfRule type="expression" dxfId="413" priority="8">
      <formula>$L17="API sand"</formula>
    </cfRule>
  </conditionalFormatting>
  <conditionalFormatting sqref="AO17">
    <cfRule type="expression" dxfId="412" priority="7">
      <formula>$L17="Kirsch sand"</formula>
    </cfRule>
  </conditionalFormatting>
  <conditionalFormatting sqref="AC14">
    <cfRule type="expression" dxfId="411" priority="4">
      <formula>$L14="Stiff clay w/o free water"</formula>
    </cfRule>
    <cfRule type="expression" dxfId="410" priority="6">
      <formula>$L14="API clay"</formula>
    </cfRule>
  </conditionalFormatting>
  <conditionalFormatting sqref="AC14">
    <cfRule type="expression" dxfId="409" priority="5">
      <formula>$L14="Kirsch soft clay"</formula>
    </cfRule>
  </conditionalFormatting>
  <conditionalFormatting sqref="AC14">
    <cfRule type="expression" dxfId="408" priority="3">
      <formula>$L14="Kirsch stiff clay"</formula>
    </cfRule>
  </conditionalFormatting>
  <conditionalFormatting sqref="AC14">
    <cfRule type="expression" dxfId="407" priority="2">
      <formula>$L14="Reese stiff clay"</formula>
    </cfRule>
  </conditionalFormatting>
  <conditionalFormatting sqref="AC14">
    <cfRule type="expression" dxfId="406" priority="1">
      <formula>$L14="PISA clay"</formula>
    </cfRule>
  </conditionalFormatting>
  <dataValidations count="3">
    <dataValidation type="list" showInputMessage="1" showErrorMessage="1" sqref="M6:M17" xr:uid="{763923EE-BE02-4DE6-9B45-E0F3609110AC}">
      <formula1>"Zero soil,API sand,API clay"</formula1>
    </dataValidation>
    <dataValidation type="list" showInputMessage="1" showErrorMessage="1" sqref="L6:L255" xr:uid="{1012CC5A-732C-477F-B082-8EA5B5B35681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5CAA7891-E004-4085-A271-2D78D44067B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7C2C-328B-4E2C-808C-3FC3D0B11CDA}">
  <sheetPr>
    <tabColor theme="2"/>
  </sheetPr>
  <dimension ref="A1:AO255"/>
  <sheetViews>
    <sheetView zoomScaleNormal="100" workbookViewId="0">
      <selection activeCell="I24" sqref="I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Zone_10_CHBE_10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8"/>
      <c r="R3" s="79"/>
      <c r="S3" s="79"/>
      <c r="T3" s="78"/>
      <c r="U3" s="79"/>
      <c r="V3" s="79"/>
      <c r="W3" s="78"/>
      <c r="X3" s="69"/>
      <c r="Y3" s="78"/>
      <c r="Z3" s="78"/>
      <c r="AA3" s="78"/>
      <c r="AB3" s="78"/>
      <c r="AC3" s="69"/>
      <c r="AD3" s="39"/>
      <c r="AE3" s="39"/>
      <c r="AF3" s="39"/>
      <c r="AG3" s="39"/>
      <c r="AH3" s="39"/>
      <c r="AI3" s="39"/>
      <c r="AJ3" s="78"/>
      <c r="AK3" s="78"/>
      <c r="AL3" s="78"/>
      <c r="AM3" s="78"/>
      <c r="AN3" s="78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Zone_7_BE_10!Q6*1.05</f>
        <v>43.050000000000004</v>
      </c>
      <c r="R6" s="50">
        <f>Q6-5</f>
        <v>38.050000000000004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Zone_7_BE_10!X6</f>
        <v>19700</v>
      </c>
      <c r="Y6" s="50">
        <v>0</v>
      </c>
      <c r="Z6" s="50">
        <f t="shared" ref="Z6:Z8" si="0"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f>Zone_7_BE_10!O7*1.05</f>
        <v>172.20000000000002</v>
      </c>
      <c r="P7" s="51">
        <f>Zone_7_BE_10!P7*1.05</f>
        <v>9.4500000000000011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Zone_7_BE_10!X7</f>
        <v>27600</v>
      </c>
      <c r="Y7" s="50"/>
      <c r="Z7" s="50">
        <v>0</v>
      </c>
      <c r="AA7" s="53">
        <v>1</v>
      </c>
      <c r="AB7" s="50">
        <v>0</v>
      </c>
      <c r="AC7" s="51">
        <f>Zone_7_BE_10!AC7*1.05</f>
        <v>139440</v>
      </c>
      <c r="AD7" s="51">
        <f>Zone_7_BE_10!AD7*1.05</f>
        <v>11025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>
        <v>0</v>
      </c>
      <c r="P8" s="51">
        <v>0</v>
      </c>
      <c r="Q8" s="50">
        <f>Zone_7_BE_10!Q8*1.05</f>
        <v>44.1</v>
      </c>
      <c r="R8" s="50">
        <f t="shared" ref="R8:R10" si="2">Q8-5</f>
        <v>39.1</v>
      </c>
      <c r="S8" s="50">
        <v>0.9</v>
      </c>
      <c r="T8" s="50">
        <v>0</v>
      </c>
      <c r="U8" s="52">
        <v>0</v>
      </c>
      <c r="V8" s="52">
        <v>0</v>
      </c>
      <c r="W8" s="50">
        <v>0.5</v>
      </c>
      <c r="X8" s="50">
        <f>Zone_7_BE_10!X8</f>
        <v>71200</v>
      </c>
      <c r="Y8" s="50">
        <v>0</v>
      </c>
      <c r="Z8" s="50">
        <f t="shared" si="0"/>
        <v>114.99999999999996</v>
      </c>
      <c r="AA8" s="53">
        <v>0</v>
      </c>
      <c r="AB8" s="50">
        <f t="shared" ref="AB8" si="3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f>Zone_7_BE_10!O9*1.05</f>
        <v>258.3</v>
      </c>
      <c r="P9" s="51">
        <f>Zone_7_BE_10!P9*1.05</f>
        <v>0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0.25</v>
      </c>
      <c r="X9" s="50">
        <f>Zone_7_BE_10!X9</f>
        <v>18000</v>
      </c>
      <c r="Y9" s="50"/>
      <c r="Z9" s="50">
        <v>0</v>
      </c>
      <c r="AA9" s="53">
        <v>1</v>
      </c>
      <c r="AB9" s="50">
        <v>0</v>
      </c>
      <c r="AC9" s="51">
        <f>Zone_7_BE_10!AC9*1.05</f>
        <v>251895</v>
      </c>
      <c r="AD9" s="51">
        <f>Zone_7_BE_10!AD9*1.05</f>
        <v>1128.75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Zone_7_BE_10!Q10*1.05</f>
        <v>40.950000000000003</v>
      </c>
      <c r="R10" s="50">
        <f t="shared" si="2"/>
        <v>35.950000000000003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f>Zone_7_BE_10!X10</f>
        <v>24600</v>
      </c>
      <c r="Y10" s="50">
        <v>0</v>
      </c>
      <c r="Z10" s="50">
        <f t="shared" ref="Z10" si="4">VLOOKUP(R10,$AE$39:$AF$59,2)</f>
        <v>114.99999999999996</v>
      </c>
      <c r="AA10" s="53">
        <v>0</v>
      </c>
      <c r="AB10" s="50">
        <f t="shared" ref="AB10" si="5"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10.199999999999999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1:Y13 N6:N14 AM6:AO14 S10:T13 AJ6:AJ15 Q6:R14 Z6:Z15 AB6:AB15 W10 Y10">
    <cfRule type="expression" dxfId="405" priority="202">
      <formula>$L6="API sand"</formula>
    </cfRule>
  </conditionalFormatting>
  <conditionalFormatting sqref="R18:S20 R29:S36 S21:S28 AD21:AD28 AB18:AB35 AK6:AL14 N6:N14">
    <cfRule type="expression" dxfId="404" priority="201">
      <formula>$M6="API sand"</formula>
    </cfRule>
  </conditionalFormatting>
  <conditionalFormatting sqref="R18:T20 R29:T36 S21:T28 AD21:AD28 AB18:AB35 AK6:AL14 N6:N14">
    <cfRule type="expression" dxfId="403" priority="200">
      <formula>$M6="API clay"</formula>
    </cfRule>
  </conditionalFormatting>
  <conditionalFormatting sqref="U18:W36 AM6:AN14 AA6:AA14 U6:V14 N6:P14 AC6:AI13">
    <cfRule type="expression" dxfId="402" priority="197">
      <formula>$L6="Stiff clay w/o free water"</formula>
    </cfRule>
    <cfRule type="expression" dxfId="401" priority="199">
      <formula>$L6="API clay"</formula>
    </cfRule>
  </conditionalFormatting>
  <conditionalFormatting sqref="U18:Y36 AM6:AN14 AA6:AA14 U6:V14 N6:P14 AC6:AI13">
    <cfRule type="expression" dxfId="400" priority="198">
      <formula>$L6="Kirsch soft clay"</formula>
    </cfRule>
  </conditionalFormatting>
  <conditionalFormatting sqref="U18:Y36 AM6:AN14 AA6:AA14 U6:V14 N6:P14 AC6:AI13">
    <cfRule type="expression" dxfId="399" priority="196">
      <formula>$L6="Kirsch stiff clay"</formula>
    </cfRule>
  </conditionalFormatting>
  <conditionalFormatting sqref="W11:Y13 N6:N14 AM6:AO14 S10:T13 AJ6:AJ15 Q6:R14 Z6:Z15 AB6:AB15 W10 Y10">
    <cfRule type="expression" dxfId="398" priority="195">
      <formula>$L6="Kirsch sand"</formula>
    </cfRule>
  </conditionalFormatting>
  <conditionalFormatting sqref="AC18:AI18 AC19:AD19 AI19 AM6:AN14 N6:N14">
    <cfRule type="expression" dxfId="397" priority="194">
      <formula>$L6="Modified Weak rock"</formula>
    </cfRule>
  </conditionalFormatting>
  <conditionalFormatting sqref="U18:V36 AM6:AN14 AA6:AA14 U6:V14 N6:P14 AC6:AI13">
    <cfRule type="expression" dxfId="396" priority="193">
      <formula>$L6="Reese stiff clay"</formula>
    </cfRule>
  </conditionalFormatting>
  <conditionalFormatting sqref="N18:N36 Q18:Q36 AM18:AN36">
    <cfRule type="expression" dxfId="395" priority="192">
      <formula>$L18="API sand"</formula>
    </cfRule>
  </conditionalFormatting>
  <conditionalFormatting sqref="N18:N36 AB36 AJ18:AL36 Z18:Z36">
    <cfRule type="expression" dxfId="394" priority="191">
      <formula>$M18="API sand"</formula>
    </cfRule>
  </conditionalFormatting>
  <conditionalFormatting sqref="Z36:AB36 AK18:AL36 N18:N36 Z18:AA35">
    <cfRule type="expression" dxfId="393" priority="190">
      <formula>$M18="API clay"</formula>
    </cfRule>
  </conditionalFormatting>
  <conditionalFormatting sqref="N18:P18 AM18:AN36 N29:P36 N19:N28 P19:P28">
    <cfRule type="expression" dxfId="392" priority="187">
      <formula>$L18="Stiff clay w/o free water"</formula>
    </cfRule>
    <cfRule type="expression" dxfId="391" priority="189">
      <formula>$L18="API clay"</formula>
    </cfRule>
  </conditionalFormatting>
  <conditionalFormatting sqref="N18:P18 AM18:AN36 N29:P36 N19:N28 P19:P28">
    <cfRule type="expression" dxfId="390" priority="188">
      <formula>$L18="Kirsch soft clay"</formula>
    </cfRule>
  </conditionalFormatting>
  <conditionalFormatting sqref="N18:P18 AM18:AN36 N29:P36 N19:N28 P19:P28">
    <cfRule type="expression" dxfId="389" priority="186">
      <formula>$L18="Kirsch stiff clay"</formula>
    </cfRule>
  </conditionalFormatting>
  <conditionalFormatting sqref="N18:N36 Q18:Q36 X18:Y36 AM18:AN36">
    <cfRule type="expression" dxfId="388" priority="185">
      <formula>$L18="Kirsch sand"</formula>
    </cfRule>
  </conditionalFormatting>
  <conditionalFormatting sqref="N18:N36 AM18:AN36 AC20:AD36 AI20:AI36">
    <cfRule type="expression" dxfId="387" priority="184">
      <formula>$L18="Modified Weak rock"</formula>
    </cfRule>
  </conditionalFormatting>
  <conditionalFormatting sqref="N18:P18 AM18:AN36 N29:P36 N19:N28 P19:P28">
    <cfRule type="expression" dxfId="386" priority="183">
      <formula>$L18="Reese stiff clay"</formula>
    </cfRule>
  </conditionalFormatting>
  <conditionalFormatting sqref="AM6:AN14 AA6:AA14 U6:V14 N6:P14 AC6:AI13">
    <cfRule type="expression" dxfId="385" priority="182">
      <formula>$L6="PISA clay"</formula>
    </cfRule>
  </conditionalFormatting>
  <conditionalFormatting sqref="AM6:AN14 N6:N14">
    <cfRule type="expression" dxfId="384" priority="181">
      <formula>$L6="PISA sand"</formula>
    </cfRule>
  </conditionalFormatting>
  <conditionalFormatting sqref="O19:O21">
    <cfRule type="expression" dxfId="383" priority="180">
      <formula>$L19="API sand"</formula>
    </cfRule>
  </conditionalFormatting>
  <conditionalFormatting sqref="O19:O21">
    <cfRule type="expression" dxfId="382" priority="179">
      <formula>$L19="Kirsch sand"</formula>
    </cfRule>
  </conditionalFormatting>
  <conditionalFormatting sqref="O22:O28">
    <cfRule type="expression" dxfId="381" priority="178">
      <formula>$L22="API sand"</formula>
    </cfRule>
  </conditionalFormatting>
  <conditionalFormatting sqref="O22:O28">
    <cfRule type="expression" dxfId="380" priority="177">
      <formula>$L22="Kirsch sand"</formula>
    </cfRule>
  </conditionalFormatting>
  <conditionalFormatting sqref="S6:T9 W6:Y6 W7:W9 Y7:Y9 X7:X10">
    <cfRule type="expression" dxfId="379" priority="176">
      <formula>$L6="API sand"</formula>
    </cfRule>
  </conditionalFormatting>
  <conditionalFormatting sqref="S6:T9 W6:Y6 W7:W9 Y7:Y9 X7:X10">
    <cfRule type="expression" dxfId="378" priority="175">
      <formula>$L6="Kirsch sand"</formula>
    </cfRule>
  </conditionalFormatting>
  <conditionalFormatting sqref="AE37:AH37">
    <cfRule type="expression" dxfId="377" priority="203">
      <formula>$L19="Modified Weak rock"</formula>
    </cfRule>
  </conditionalFormatting>
  <conditionalFormatting sqref="S14:T14 W14:Y14">
    <cfRule type="expression" dxfId="376" priority="174">
      <formula>$L14="API sand"</formula>
    </cfRule>
  </conditionalFormatting>
  <conditionalFormatting sqref="S14:T14 W14:Y14">
    <cfRule type="expression" dxfId="375" priority="173">
      <formula>$L14="Kirsch sand"</formula>
    </cfRule>
  </conditionalFormatting>
  <conditionalFormatting sqref="AD14:AI14">
    <cfRule type="expression" dxfId="374" priority="170">
      <formula>$L14="Stiff clay w/o free water"</formula>
    </cfRule>
    <cfRule type="expression" dxfId="373" priority="172">
      <formula>$L14="API clay"</formula>
    </cfRule>
  </conditionalFormatting>
  <conditionalFormatting sqref="AD14:AI14">
    <cfRule type="expression" dxfId="372" priority="171">
      <formula>$L14="Kirsch soft clay"</formula>
    </cfRule>
  </conditionalFormatting>
  <conditionalFormatting sqref="AD14:AI14">
    <cfRule type="expression" dxfId="371" priority="169">
      <formula>$L14="Kirsch stiff clay"</formula>
    </cfRule>
  </conditionalFormatting>
  <conditionalFormatting sqref="AD14:AI14">
    <cfRule type="expression" dxfId="370" priority="168">
      <formula>$L14="Reese stiff clay"</formula>
    </cfRule>
  </conditionalFormatting>
  <conditionalFormatting sqref="AD14:AI14">
    <cfRule type="expression" dxfId="369" priority="167">
      <formula>$L14="PISA clay"</formula>
    </cfRule>
  </conditionalFormatting>
  <conditionalFormatting sqref="AM15:AN15">
    <cfRule type="expression" dxfId="368" priority="166">
      <formula>$L15="API sand"</formula>
    </cfRule>
  </conditionalFormatting>
  <conditionalFormatting sqref="AK15:AL15">
    <cfRule type="expression" dxfId="367" priority="165">
      <formula>$M15="API sand"</formula>
    </cfRule>
  </conditionalFormatting>
  <conditionalFormatting sqref="AK15:AL15">
    <cfRule type="expression" dxfId="366" priority="164">
      <formula>$M15="API clay"</formula>
    </cfRule>
  </conditionalFormatting>
  <conditionalFormatting sqref="AM15:AN15">
    <cfRule type="expression" dxfId="365" priority="161">
      <formula>$L15="Stiff clay w/o free water"</formula>
    </cfRule>
    <cfRule type="expression" dxfId="364" priority="163">
      <formula>$L15="API clay"</formula>
    </cfRule>
  </conditionalFormatting>
  <conditionalFormatting sqref="AM15:AN15">
    <cfRule type="expression" dxfId="363" priority="162">
      <formula>$L15="Kirsch soft clay"</formula>
    </cfRule>
  </conditionalFormatting>
  <conditionalFormatting sqref="AM15:AN15">
    <cfRule type="expression" dxfId="362" priority="160">
      <formula>$L15="Kirsch stiff clay"</formula>
    </cfRule>
  </conditionalFormatting>
  <conditionalFormatting sqref="AM15:AN15">
    <cfRule type="expression" dxfId="361" priority="159">
      <formula>$L15="Kirsch sand"</formula>
    </cfRule>
  </conditionalFormatting>
  <conditionalFormatting sqref="AM15:AN15">
    <cfRule type="expression" dxfId="360" priority="158">
      <formula>$L15="Modified Weak rock"</formula>
    </cfRule>
  </conditionalFormatting>
  <conditionalFormatting sqref="AM15:AN15">
    <cfRule type="expression" dxfId="359" priority="157">
      <formula>$L15="Reese stiff clay"</formula>
    </cfRule>
  </conditionalFormatting>
  <conditionalFormatting sqref="AM15:AN15">
    <cfRule type="expression" dxfId="358" priority="156">
      <formula>$L15="PISA clay"</formula>
    </cfRule>
  </conditionalFormatting>
  <conditionalFormatting sqref="AM15:AN15">
    <cfRule type="expression" dxfId="357" priority="155">
      <formula>$L15="PISA sand"</formula>
    </cfRule>
  </conditionalFormatting>
  <conditionalFormatting sqref="N15 Q15 S15:T15 W15 Y15">
    <cfRule type="expression" dxfId="356" priority="154">
      <formula>$L15="API sand"</formula>
    </cfRule>
  </conditionalFormatting>
  <conditionalFormatting sqref="N15">
    <cfRule type="expression" dxfId="355" priority="153">
      <formula>$M15="API sand"</formula>
    </cfRule>
  </conditionalFormatting>
  <conditionalFormatting sqref="N15">
    <cfRule type="expression" dxfId="354" priority="152">
      <formula>$M15="API clay"</formula>
    </cfRule>
  </conditionalFormatting>
  <conditionalFormatting sqref="N15:P15">
    <cfRule type="expression" dxfId="353" priority="149">
      <formula>$L15="Stiff clay w/o free water"</formula>
    </cfRule>
    <cfRule type="expression" dxfId="352" priority="151">
      <formula>$L15="API clay"</formula>
    </cfRule>
  </conditionalFormatting>
  <conditionalFormatting sqref="N15:P15">
    <cfRule type="expression" dxfId="351" priority="150">
      <formula>$L15="Kirsch soft clay"</formula>
    </cfRule>
  </conditionalFormatting>
  <conditionalFormatting sqref="N15:P15">
    <cfRule type="expression" dxfId="350" priority="148">
      <formula>$L15="Kirsch stiff clay"</formula>
    </cfRule>
  </conditionalFormatting>
  <conditionalFormatting sqref="N15 Q15 S15:T15 W15 Y15">
    <cfRule type="expression" dxfId="349" priority="147">
      <formula>$L15="Kirsch sand"</formula>
    </cfRule>
  </conditionalFormatting>
  <conditionalFormatting sqref="N15">
    <cfRule type="expression" dxfId="348" priority="146">
      <formula>$L15="Modified Weak rock"</formula>
    </cfRule>
  </conditionalFormatting>
  <conditionalFormatting sqref="N15:P15">
    <cfRule type="expression" dxfId="347" priority="145">
      <formula>$L15="Reese stiff clay"</formula>
    </cfRule>
  </conditionalFormatting>
  <conditionalFormatting sqref="N15:P15">
    <cfRule type="expression" dxfId="346" priority="144">
      <formula>$L15="PISA clay"</formula>
    </cfRule>
  </conditionalFormatting>
  <conditionalFormatting sqref="N15">
    <cfRule type="expression" dxfId="345" priority="143">
      <formula>$L15="PISA sand"</formula>
    </cfRule>
  </conditionalFormatting>
  <conditionalFormatting sqref="R15">
    <cfRule type="expression" dxfId="344" priority="142">
      <formula>$L15="API sand"</formula>
    </cfRule>
  </conditionalFormatting>
  <conditionalFormatting sqref="R15">
    <cfRule type="expression" dxfId="343" priority="141">
      <formula>$L15="Kirsch sand"</formula>
    </cfRule>
  </conditionalFormatting>
  <conditionalFormatting sqref="AD15:AI15">
    <cfRule type="expression" dxfId="342" priority="138">
      <formula>$L15="Stiff clay w/o free water"</formula>
    </cfRule>
    <cfRule type="expression" dxfId="341" priority="140">
      <formula>$L15="API clay"</formula>
    </cfRule>
  </conditionalFormatting>
  <conditionalFormatting sqref="AD15:AI15">
    <cfRule type="expression" dxfId="340" priority="139">
      <formula>$L15="Kirsch soft clay"</formula>
    </cfRule>
  </conditionalFormatting>
  <conditionalFormatting sqref="AD15:AI15">
    <cfRule type="expression" dxfId="339" priority="137">
      <formula>$L15="Kirsch stiff clay"</formula>
    </cfRule>
  </conditionalFormatting>
  <conditionalFormatting sqref="AD15:AI15">
    <cfRule type="expression" dxfId="338" priority="136">
      <formula>$L15="Reese stiff clay"</formula>
    </cfRule>
  </conditionalFormatting>
  <conditionalFormatting sqref="AD15:AI15">
    <cfRule type="expression" dxfId="337" priority="135">
      <formula>$L15="PISA clay"</formula>
    </cfRule>
  </conditionalFormatting>
  <conditionalFormatting sqref="AA15">
    <cfRule type="expression" dxfId="336" priority="132">
      <formula>$L15="Stiff clay w/o free water"</formula>
    </cfRule>
    <cfRule type="expression" dxfId="335" priority="134">
      <formula>$L15="API clay"</formula>
    </cfRule>
  </conditionalFormatting>
  <conditionalFormatting sqref="AA15">
    <cfRule type="expression" dxfId="334" priority="133">
      <formula>$L15="Kirsch soft clay"</formula>
    </cfRule>
  </conditionalFormatting>
  <conditionalFormatting sqref="AA15">
    <cfRule type="expression" dxfId="333" priority="131">
      <formula>$L15="Kirsch stiff clay"</formula>
    </cfRule>
  </conditionalFormatting>
  <conditionalFormatting sqref="AA15">
    <cfRule type="expression" dxfId="332" priority="130">
      <formula>$L15="Reese stiff clay"</formula>
    </cfRule>
  </conditionalFormatting>
  <conditionalFormatting sqref="AA15">
    <cfRule type="expression" dxfId="331" priority="129">
      <formula>$L15="PISA clay"</formula>
    </cfRule>
  </conditionalFormatting>
  <conditionalFormatting sqref="AC15">
    <cfRule type="expression" dxfId="330" priority="126">
      <formula>$L15="Stiff clay w/o free water"</formula>
    </cfRule>
    <cfRule type="expression" dxfId="329" priority="128">
      <formula>$L15="API clay"</formula>
    </cfRule>
  </conditionalFormatting>
  <conditionalFormatting sqref="AC15">
    <cfRule type="expression" dxfId="328" priority="127">
      <formula>$L15="Kirsch soft clay"</formula>
    </cfRule>
  </conditionalFormatting>
  <conditionalFormatting sqref="AC15">
    <cfRule type="expression" dxfId="327" priority="125">
      <formula>$L15="Kirsch stiff clay"</formula>
    </cfRule>
  </conditionalFormatting>
  <conditionalFormatting sqref="AC15">
    <cfRule type="expression" dxfId="326" priority="124">
      <formula>$L15="Reese stiff clay"</formula>
    </cfRule>
  </conditionalFormatting>
  <conditionalFormatting sqref="AC15">
    <cfRule type="expression" dxfId="325" priority="123">
      <formula>$L15="PISA clay"</formula>
    </cfRule>
  </conditionalFormatting>
  <conditionalFormatting sqref="X15">
    <cfRule type="expression" dxfId="324" priority="122">
      <formula>$L15="API sand"</formula>
    </cfRule>
  </conditionalFormatting>
  <conditionalFormatting sqref="X15">
    <cfRule type="expression" dxfId="323" priority="121">
      <formula>$L15="Kirsch sand"</formula>
    </cfRule>
  </conditionalFormatting>
  <conditionalFormatting sqref="AM16:AN16">
    <cfRule type="expression" dxfId="322" priority="120">
      <formula>$L16="API sand"</formula>
    </cfRule>
  </conditionalFormatting>
  <conditionalFormatting sqref="AK16:AL16">
    <cfRule type="expression" dxfId="321" priority="119">
      <formula>$M16="API sand"</formula>
    </cfRule>
  </conditionalFormatting>
  <conditionalFormatting sqref="AK16:AL16">
    <cfRule type="expression" dxfId="320" priority="118">
      <formula>$M16="API clay"</formula>
    </cfRule>
  </conditionalFormatting>
  <conditionalFormatting sqref="AM16:AN16">
    <cfRule type="expression" dxfId="319" priority="115">
      <formula>$L16="Stiff clay w/o free water"</formula>
    </cfRule>
    <cfRule type="expression" dxfId="318" priority="117">
      <formula>$L16="API clay"</formula>
    </cfRule>
  </conditionalFormatting>
  <conditionalFormatting sqref="AM16:AN16">
    <cfRule type="expression" dxfId="317" priority="116">
      <formula>$L16="Kirsch soft clay"</formula>
    </cfRule>
  </conditionalFormatting>
  <conditionalFormatting sqref="AM16:AN16">
    <cfRule type="expression" dxfId="316" priority="114">
      <formula>$L16="Kirsch stiff clay"</formula>
    </cfRule>
  </conditionalFormatting>
  <conditionalFormatting sqref="AM16:AN16">
    <cfRule type="expression" dxfId="315" priority="113">
      <formula>$L16="Kirsch sand"</formula>
    </cfRule>
  </conditionalFormatting>
  <conditionalFormatting sqref="AM16:AN16">
    <cfRule type="expression" dxfId="314" priority="112">
      <formula>$L16="Modified Weak rock"</formula>
    </cfRule>
  </conditionalFormatting>
  <conditionalFormatting sqref="AM16:AN16">
    <cfRule type="expression" dxfId="313" priority="111">
      <formula>$L16="Reese stiff clay"</formula>
    </cfRule>
  </conditionalFormatting>
  <conditionalFormatting sqref="AM16:AN16">
    <cfRule type="expression" dxfId="312" priority="110">
      <formula>$L16="PISA clay"</formula>
    </cfRule>
  </conditionalFormatting>
  <conditionalFormatting sqref="AM16:AN16">
    <cfRule type="expression" dxfId="311" priority="109">
      <formula>$L16="PISA sand"</formula>
    </cfRule>
  </conditionalFormatting>
  <conditionalFormatting sqref="N16 Q16 S16:T16 W16:Y16">
    <cfRule type="expression" dxfId="310" priority="108">
      <formula>$L16="API sand"</formula>
    </cfRule>
  </conditionalFormatting>
  <conditionalFormatting sqref="N16">
    <cfRule type="expression" dxfId="309" priority="107">
      <formula>$M16="API sand"</formula>
    </cfRule>
  </conditionalFormatting>
  <conditionalFormatting sqref="N16">
    <cfRule type="expression" dxfId="308" priority="106">
      <formula>$M16="API clay"</formula>
    </cfRule>
  </conditionalFormatting>
  <conditionalFormatting sqref="N16:P16">
    <cfRule type="expression" dxfId="307" priority="103">
      <formula>$L16="Stiff clay w/o free water"</formula>
    </cfRule>
    <cfRule type="expression" dxfId="306" priority="105">
      <formula>$L16="API clay"</formula>
    </cfRule>
  </conditionalFormatting>
  <conditionalFormatting sqref="N16:P16">
    <cfRule type="expression" dxfId="305" priority="104">
      <formula>$L16="Kirsch soft clay"</formula>
    </cfRule>
  </conditionalFormatting>
  <conditionalFormatting sqref="N16:P16">
    <cfRule type="expression" dxfId="304" priority="102">
      <formula>$L16="Kirsch stiff clay"</formula>
    </cfRule>
  </conditionalFormatting>
  <conditionalFormatting sqref="N16 Q16 S16:T16 W16:Y16">
    <cfRule type="expression" dxfId="303" priority="101">
      <formula>$L16="Kirsch sand"</formula>
    </cfRule>
  </conditionalFormatting>
  <conditionalFormatting sqref="N16">
    <cfRule type="expression" dxfId="302" priority="100">
      <formula>$L16="Modified Weak rock"</formula>
    </cfRule>
  </conditionalFormatting>
  <conditionalFormatting sqref="N16:P16">
    <cfRule type="expression" dxfId="301" priority="99">
      <formula>$L16="Reese stiff clay"</formula>
    </cfRule>
  </conditionalFormatting>
  <conditionalFormatting sqref="N16:P16">
    <cfRule type="expression" dxfId="300" priority="98">
      <formula>$L16="PISA clay"</formula>
    </cfRule>
  </conditionalFormatting>
  <conditionalFormatting sqref="N16">
    <cfRule type="expression" dxfId="299" priority="97">
      <formula>$L16="PISA sand"</formula>
    </cfRule>
  </conditionalFormatting>
  <conditionalFormatting sqref="R16">
    <cfRule type="expression" dxfId="298" priority="96">
      <formula>$L16="API sand"</formula>
    </cfRule>
  </conditionalFormatting>
  <conditionalFormatting sqref="R16">
    <cfRule type="expression" dxfId="297" priority="95">
      <formula>$L16="Kirsch sand"</formula>
    </cfRule>
  </conditionalFormatting>
  <conditionalFormatting sqref="AC16:AI16">
    <cfRule type="expression" dxfId="296" priority="92">
      <formula>$L16="Stiff clay w/o free water"</formula>
    </cfRule>
    <cfRule type="expression" dxfId="295" priority="94">
      <formula>$L16="API clay"</formula>
    </cfRule>
  </conditionalFormatting>
  <conditionalFormatting sqref="AC16:AI16">
    <cfRule type="expression" dxfId="294" priority="93">
      <formula>$L16="Kirsch soft clay"</formula>
    </cfRule>
  </conditionalFormatting>
  <conditionalFormatting sqref="AC16:AI16">
    <cfRule type="expression" dxfId="293" priority="91">
      <formula>$L16="Kirsch stiff clay"</formula>
    </cfRule>
  </conditionalFormatting>
  <conditionalFormatting sqref="AC16:AI16">
    <cfRule type="expression" dxfId="292" priority="90">
      <formula>$L16="Reese stiff clay"</formula>
    </cfRule>
  </conditionalFormatting>
  <conditionalFormatting sqref="AC16:AI16">
    <cfRule type="expression" dxfId="291" priority="89">
      <formula>$L16="PISA clay"</formula>
    </cfRule>
  </conditionalFormatting>
  <conditionalFormatting sqref="AA16">
    <cfRule type="expression" dxfId="290" priority="86">
      <formula>$L16="Stiff clay w/o free water"</formula>
    </cfRule>
    <cfRule type="expression" dxfId="289" priority="88">
      <formula>$L16="API clay"</formula>
    </cfRule>
  </conditionalFormatting>
  <conditionalFormatting sqref="AA16">
    <cfRule type="expression" dxfId="288" priority="87">
      <formula>$L16="Kirsch soft clay"</formula>
    </cfRule>
  </conditionalFormatting>
  <conditionalFormatting sqref="AA16">
    <cfRule type="expression" dxfId="287" priority="85">
      <formula>$L16="Kirsch stiff clay"</formula>
    </cfRule>
  </conditionalFormatting>
  <conditionalFormatting sqref="AA16">
    <cfRule type="expression" dxfId="286" priority="84">
      <formula>$L16="Reese stiff clay"</formula>
    </cfRule>
  </conditionalFormatting>
  <conditionalFormatting sqref="AA16">
    <cfRule type="expression" dxfId="285" priority="83">
      <formula>$L16="PISA clay"</formula>
    </cfRule>
  </conditionalFormatting>
  <conditionalFormatting sqref="AM17:AN17">
    <cfRule type="expression" dxfId="284" priority="82">
      <formula>$L17="API sand"</formula>
    </cfRule>
  </conditionalFormatting>
  <conditionalFormatting sqref="AK17:AL17">
    <cfRule type="expression" dxfId="283" priority="81">
      <formula>$M17="API sand"</formula>
    </cfRule>
  </conditionalFormatting>
  <conditionalFormatting sqref="AK17:AL17">
    <cfRule type="expression" dxfId="282" priority="80">
      <formula>$M17="API clay"</formula>
    </cfRule>
  </conditionalFormatting>
  <conditionalFormatting sqref="AM17:AN17">
    <cfRule type="expression" dxfId="281" priority="77">
      <formula>$L17="Stiff clay w/o free water"</formula>
    </cfRule>
    <cfRule type="expression" dxfId="280" priority="79">
      <formula>$L17="API clay"</formula>
    </cfRule>
  </conditionalFormatting>
  <conditionalFormatting sqref="AM17:AN17">
    <cfRule type="expression" dxfId="279" priority="78">
      <formula>$L17="Kirsch soft clay"</formula>
    </cfRule>
  </conditionalFormatting>
  <conditionalFormatting sqref="AM17:AN17">
    <cfRule type="expression" dxfId="278" priority="76">
      <formula>$L17="Kirsch stiff clay"</formula>
    </cfRule>
  </conditionalFormatting>
  <conditionalFormatting sqref="AM17:AN17">
    <cfRule type="expression" dxfId="277" priority="75">
      <formula>$L17="Kirsch sand"</formula>
    </cfRule>
  </conditionalFormatting>
  <conditionalFormatting sqref="AM17:AN17">
    <cfRule type="expression" dxfId="276" priority="74">
      <formula>$L17="Modified Weak rock"</formula>
    </cfRule>
  </conditionalFormatting>
  <conditionalFormatting sqref="AM17:AN17">
    <cfRule type="expression" dxfId="275" priority="73">
      <formula>$L17="Reese stiff clay"</formula>
    </cfRule>
  </conditionalFormatting>
  <conditionalFormatting sqref="AM17:AN17">
    <cfRule type="expression" dxfId="274" priority="72">
      <formula>$L17="PISA clay"</formula>
    </cfRule>
  </conditionalFormatting>
  <conditionalFormatting sqref="AM17:AN17">
    <cfRule type="expression" dxfId="273" priority="71">
      <formula>$L17="PISA sand"</formula>
    </cfRule>
  </conditionalFormatting>
  <conditionalFormatting sqref="N17 Q17 S17:T17 W17 Y17">
    <cfRule type="expression" dxfId="272" priority="70">
      <formula>$L17="API sand"</formula>
    </cfRule>
  </conditionalFormatting>
  <conditionalFormatting sqref="N17">
    <cfRule type="expression" dxfId="271" priority="69">
      <formula>$M17="API sand"</formula>
    </cfRule>
  </conditionalFormatting>
  <conditionalFormatting sqref="N17">
    <cfRule type="expression" dxfId="270" priority="68">
      <formula>$M17="API clay"</formula>
    </cfRule>
  </conditionalFormatting>
  <conditionalFormatting sqref="N17:P17">
    <cfRule type="expression" dxfId="269" priority="65">
      <formula>$L17="Stiff clay w/o free water"</formula>
    </cfRule>
    <cfRule type="expression" dxfId="268" priority="67">
      <formula>$L17="API clay"</formula>
    </cfRule>
  </conditionalFormatting>
  <conditionalFormatting sqref="N17:P17">
    <cfRule type="expression" dxfId="267" priority="66">
      <formula>$L17="Kirsch soft clay"</formula>
    </cfRule>
  </conditionalFormatting>
  <conditionalFormatting sqref="N17:P17">
    <cfRule type="expression" dxfId="266" priority="64">
      <formula>$L17="Kirsch stiff clay"</formula>
    </cfRule>
  </conditionalFormatting>
  <conditionalFormatting sqref="N17 Q17 S17:T17 W17 Y17">
    <cfRule type="expression" dxfId="265" priority="63">
      <formula>$L17="Kirsch sand"</formula>
    </cfRule>
  </conditionalFormatting>
  <conditionalFormatting sqref="N17">
    <cfRule type="expression" dxfId="264" priority="62">
      <formula>$L17="Modified Weak rock"</formula>
    </cfRule>
  </conditionalFormatting>
  <conditionalFormatting sqref="N17:P17">
    <cfRule type="expression" dxfId="263" priority="61">
      <formula>$L17="Reese stiff clay"</formula>
    </cfRule>
  </conditionalFormatting>
  <conditionalFormatting sqref="N17:P17">
    <cfRule type="expression" dxfId="262" priority="60">
      <formula>$L17="PISA clay"</formula>
    </cfRule>
  </conditionalFormatting>
  <conditionalFormatting sqref="N17">
    <cfRule type="expression" dxfId="261" priority="59">
      <formula>$L17="PISA sand"</formula>
    </cfRule>
  </conditionalFormatting>
  <conditionalFormatting sqref="R17">
    <cfRule type="expression" dxfId="260" priority="58">
      <formula>$L17="API sand"</formula>
    </cfRule>
  </conditionalFormatting>
  <conditionalFormatting sqref="R17">
    <cfRule type="expression" dxfId="259" priority="57">
      <formula>$L17="Kirsch sand"</formula>
    </cfRule>
  </conditionalFormatting>
  <conditionalFormatting sqref="AD17:AI17">
    <cfRule type="expression" dxfId="258" priority="54">
      <formula>$L17="Stiff clay w/o free water"</formula>
    </cfRule>
    <cfRule type="expression" dxfId="257" priority="56">
      <formula>$L17="API clay"</formula>
    </cfRule>
  </conditionalFormatting>
  <conditionalFormatting sqref="AD17:AI17">
    <cfRule type="expression" dxfId="256" priority="55">
      <formula>$L17="Kirsch soft clay"</formula>
    </cfRule>
  </conditionalFormatting>
  <conditionalFormatting sqref="AD17:AI17">
    <cfRule type="expression" dxfId="255" priority="53">
      <formula>$L17="Kirsch stiff clay"</formula>
    </cfRule>
  </conditionalFormatting>
  <conditionalFormatting sqref="AD17:AI17">
    <cfRule type="expression" dxfId="254" priority="52">
      <formula>$L17="Reese stiff clay"</formula>
    </cfRule>
  </conditionalFormatting>
  <conditionalFormatting sqref="AD17:AI17">
    <cfRule type="expression" dxfId="253" priority="51">
      <formula>$L17="PISA clay"</formula>
    </cfRule>
  </conditionalFormatting>
  <conditionalFormatting sqref="AA17">
    <cfRule type="expression" dxfId="252" priority="48">
      <formula>$L17="Stiff clay w/o free water"</formula>
    </cfRule>
    <cfRule type="expression" dxfId="251" priority="50">
      <formula>$L17="API clay"</formula>
    </cfRule>
  </conditionalFormatting>
  <conditionalFormatting sqref="AA17">
    <cfRule type="expression" dxfId="250" priority="49">
      <formula>$L17="Kirsch soft clay"</formula>
    </cfRule>
  </conditionalFormatting>
  <conditionalFormatting sqref="AA17">
    <cfRule type="expression" dxfId="249" priority="47">
      <formula>$L17="Kirsch stiff clay"</formula>
    </cfRule>
  </conditionalFormatting>
  <conditionalFormatting sqref="AA17">
    <cfRule type="expression" dxfId="248" priority="46">
      <formula>$L17="Reese stiff clay"</formula>
    </cfRule>
  </conditionalFormatting>
  <conditionalFormatting sqref="AA17">
    <cfRule type="expression" dxfId="247" priority="45">
      <formula>$L17="PISA clay"</formula>
    </cfRule>
  </conditionalFormatting>
  <conditionalFormatting sqref="AC17">
    <cfRule type="expression" dxfId="246" priority="42">
      <formula>$L17="Stiff clay w/o free water"</formula>
    </cfRule>
    <cfRule type="expression" dxfId="245" priority="44">
      <formula>$L17="API clay"</formula>
    </cfRule>
  </conditionalFormatting>
  <conditionalFormatting sqref="AC17">
    <cfRule type="expression" dxfId="244" priority="43">
      <formula>$L17="Kirsch soft clay"</formula>
    </cfRule>
  </conditionalFormatting>
  <conditionalFormatting sqref="AC17">
    <cfRule type="expression" dxfId="243" priority="41">
      <formula>$L17="Kirsch stiff clay"</formula>
    </cfRule>
  </conditionalFormatting>
  <conditionalFormatting sqref="AC17">
    <cfRule type="expression" dxfId="242" priority="40">
      <formula>$L17="Reese stiff clay"</formula>
    </cfRule>
  </conditionalFormatting>
  <conditionalFormatting sqref="AC17">
    <cfRule type="expression" dxfId="241" priority="39">
      <formula>$L17="PISA clay"</formula>
    </cfRule>
  </conditionalFormatting>
  <conditionalFormatting sqref="X17">
    <cfRule type="expression" dxfId="240" priority="38">
      <formula>$L17="API sand"</formula>
    </cfRule>
  </conditionalFormatting>
  <conditionalFormatting sqref="X17">
    <cfRule type="expression" dxfId="239" priority="37">
      <formula>$L17="Kirsch sand"</formula>
    </cfRule>
  </conditionalFormatting>
  <conditionalFormatting sqref="Z16:Z17">
    <cfRule type="expression" dxfId="238" priority="36">
      <formula>$L16="API sand"</formula>
    </cfRule>
  </conditionalFormatting>
  <conditionalFormatting sqref="Z16:Z17">
    <cfRule type="expression" dxfId="237" priority="35">
      <formula>$L16="Kirsch sand"</formula>
    </cfRule>
  </conditionalFormatting>
  <conditionalFormatting sqref="AB16:AB17">
    <cfRule type="expression" dxfId="236" priority="34">
      <formula>$L16="API sand"</formula>
    </cfRule>
  </conditionalFormatting>
  <conditionalFormatting sqref="AB16:AB17">
    <cfRule type="expression" dxfId="235" priority="33">
      <formula>$L16="Kirsch sand"</formula>
    </cfRule>
  </conditionalFormatting>
  <conditionalFormatting sqref="AJ16:AJ17">
    <cfRule type="expression" dxfId="234" priority="32">
      <formula>$L16="API sand"</formula>
    </cfRule>
  </conditionalFormatting>
  <conditionalFormatting sqref="AJ16:AJ17">
    <cfRule type="expression" dxfId="233" priority="31">
      <formula>$L16="Kirsch sand"</formula>
    </cfRule>
  </conditionalFormatting>
  <conditionalFormatting sqref="U15:V15">
    <cfRule type="expression" dxfId="232" priority="28">
      <formula>$L15="Stiff clay w/o free water"</formula>
    </cfRule>
    <cfRule type="expression" dxfId="231" priority="30">
      <formula>$L15="API clay"</formula>
    </cfRule>
  </conditionalFormatting>
  <conditionalFormatting sqref="U15:V15">
    <cfRule type="expression" dxfId="230" priority="29">
      <formula>$L15="Kirsch soft clay"</formula>
    </cfRule>
  </conditionalFormatting>
  <conditionalFormatting sqref="U15:V15">
    <cfRule type="expression" dxfId="229" priority="27">
      <formula>$L15="Kirsch stiff clay"</formula>
    </cfRule>
  </conditionalFormatting>
  <conditionalFormatting sqref="U15:V15">
    <cfRule type="expression" dxfId="228" priority="26">
      <formula>$L15="Reese stiff clay"</formula>
    </cfRule>
  </conditionalFormatting>
  <conditionalFormatting sqref="U15:V15">
    <cfRule type="expression" dxfId="227" priority="25">
      <formula>$L15="PISA clay"</formula>
    </cfRule>
  </conditionalFormatting>
  <conditionalFormatting sqref="U16:V16">
    <cfRule type="expression" dxfId="226" priority="22">
      <formula>$L16="Stiff clay w/o free water"</formula>
    </cfRule>
    <cfRule type="expression" dxfId="225" priority="24">
      <formula>$L16="API clay"</formula>
    </cfRule>
  </conditionalFormatting>
  <conditionalFormatting sqref="U16:V16">
    <cfRule type="expression" dxfId="224" priority="23">
      <formula>$L16="Kirsch soft clay"</formula>
    </cfRule>
  </conditionalFormatting>
  <conditionalFormatting sqref="U16:V16">
    <cfRule type="expression" dxfId="223" priority="21">
      <formula>$L16="Kirsch stiff clay"</formula>
    </cfRule>
  </conditionalFormatting>
  <conditionalFormatting sqref="U16:V16">
    <cfRule type="expression" dxfId="222" priority="20">
      <formula>$L16="Reese stiff clay"</formula>
    </cfRule>
  </conditionalFormatting>
  <conditionalFormatting sqref="U16:V16">
    <cfRule type="expression" dxfId="221" priority="19">
      <formula>$L16="PISA clay"</formula>
    </cfRule>
  </conditionalFormatting>
  <conditionalFormatting sqref="U17:V17">
    <cfRule type="expression" dxfId="220" priority="16">
      <formula>$L17="Stiff clay w/o free water"</formula>
    </cfRule>
    <cfRule type="expression" dxfId="219" priority="18">
      <formula>$L17="API clay"</formula>
    </cfRule>
  </conditionalFormatting>
  <conditionalFormatting sqref="U17:V17">
    <cfRule type="expression" dxfId="218" priority="17">
      <formula>$L17="Kirsch soft clay"</formula>
    </cfRule>
  </conditionalFormatting>
  <conditionalFormatting sqref="U17:V17">
    <cfRule type="expression" dxfId="217" priority="15">
      <formula>$L17="Kirsch stiff clay"</formula>
    </cfRule>
  </conditionalFormatting>
  <conditionalFormatting sqref="U17:V17">
    <cfRule type="expression" dxfId="216" priority="14">
      <formula>$L17="Reese stiff clay"</formula>
    </cfRule>
  </conditionalFormatting>
  <conditionalFormatting sqref="U17:V17">
    <cfRule type="expression" dxfId="215" priority="13">
      <formula>$L17="PISA clay"</formula>
    </cfRule>
  </conditionalFormatting>
  <conditionalFormatting sqref="AO15">
    <cfRule type="expression" dxfId="214" priority="12">
      <formula>$L15="API sand"</formula>
    </cfRule>
  </conditionalFormatting>
  <conditionalFormatting sqref="AO15">
    <cfRule type="expression" dxfId="213" priority="11">
      <formula>$L15="Kirsch sand"</formula>
    </cfRule>
  </conditionalFormatting>
  <conditionalFormatting sqref="AO16">
    <cfRule type="expression" dxfId="212" priority="10">
      <formula>$L16="API sand"</formula>
    </cfRule>
  </conditionalFormatting>
  <conditionalFormatting sqref="AO16">
    <cfRule type="expression" dxfId="211" priority="9">
      <formula>$L16="Kirsch sand"</formula>
    </cfRule>
  </conditionalFormatting>
  <conditionalFormatting sqref="AO17">
    <cfRule type="expression" dxfId="210" priority="8">
      <formula>$L17="API sand"</formula>
    </cfRule>
  </conditionalFormatting>
  <conditionalFormatting sqref="AO17">
    <cfRule type="expression" dxfId="209" priority="7">
      <formula>$L17="Kirsch sand"</formula>
    </cfRule>
  </conditionalFormatting>
  <conditionalFormatting sqref="AC14">
    <cfRule type="expression" dxfId="208" priority="4">
      <formula>$L14="Stiff clay w/o free water"</formula>
    </cfRule>
    <cfRule type="expression" dxfId="207" priority="6">
      <formula>$L14="API clay"</formula>
    </cfRule>
  </conditionalFormatting>
  <conditionalFormatting sqref="AC14">
    <cfRule type="expression" dxfId="206" priority="5">
      <formula>$L14="Kirsch soft clay"</formula>
    </cfRule>
  </conditionalFormatting>
  <conditionalFormatting sqref="AC14">
    <cfRule type="expression" dxfId="205" priority="3">
      <formula>$L14="Kirsch stiff clay"</formula>
    </cfRule>
  </conditionalFormatting>
  <conditionalFormatting sqref="AC14">
    <cfRule type="expression" dxfId="204" priority="2">
      <formula>$L14="Reese stiff clay"</formula>
    </cfRule>
  </conditionalFormatting>
  <conditionalFormatting sqref="AC14">
    <cfRule type="expression" dxfId="203" priority="1">
      <formula>$L14="PISA clay"</formula>
    </cfRule>
  </conditionalFormatting>
  <dataValidations count="3">
    <dataValidation type="list" showInputMessage="1" showErrorMessage="1" sqref="M18:M36" xr:uid="{4C66D5F4-F0C8-466E-993B-2D54A9C844CF}">
      <formula1>"',API sand,API clay"</formula1>
    </dataValidation>
    <dataValidation type="list" showInputMessage="1" showErrorMessage="1" sqref="L6:L255" xr:uid="{ECE9FF07-A7F0-48F8-BB5B-4BA2DB5C772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F4A29212-07D7-4244-B0B8-F901160CAA00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EC56-AD1F-4382-BFC3-F5902A822FD0}">
  <sheetPr>
    <tabColor theme="2"/>
  </sheetPr>
  <dimension ref="A1:AO255"/>
  <sheetViews>
    <sheetView topLeftCell="S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Zone_7_HE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79"/>
      <c r="S3" s="79"/>
      <c r="T3" s="75"/>
      <c r="U3" s="79"/>
      <c r="V3" s="79"/>
      <c r="W3" s="75"/>
      <c r="X3" s="69"/>
      <c r="Y3" s="75"/>
      <c r="Z3" s="75"/>
      <c r="AA3" s="75"/>
      <c r="AB3" s="75"/>
      <c r="AC3" s="69"/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36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46</v>
      </c>
      <c r="R6" s="50">
        <f>Q6-5</f>
        <v>41</v>
      </c>
      <c r="S6" s="50">
        <v>0.5</v>
      </c>
      <c r="T6" s="50">
        <v>0</v>
      </c>
      <c r="U6" s="52"/>
      <c r="V6" s="52"/>
      <c r="W6" s="50">
        <v>0.5</v>
      </c>
      <c r="X6" s="50">
        <v>19700</v>
      </c>
      <c r="Y6" s="50">
        <v>0</v>
      </c>
      <c r="Z6" s="50">
        <f t="shared" ref="Z6" si="0"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 t="shared" ref="AJ6:AJ10" si="1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-2.5</v>
      </c>
      <c r="L7" s="33" t="s">
        <v>107</v>
      </c>
      <c r="M7" s="49" t="s">
        <v>65</v>
      </c>
      <c r="N7" s="50">
        <v>8.5</v>
      </c>
      <c r="O7" s="51">
        <v>108.5</v>
      </c>
      <c r="P7" s="51">
        <v>19.12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602400</v>
      </c>
      <c r="AD7" s="51">
        <v>28036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-8</v>
      </c>
      <c r="L8" s="70" t="s">
        <v>106</v>
      </c>
      <c r="M8" s="49" t="s">
        <v>64</v>
      </c>
      <c r="N8" s="50">
        <v>10.1</v>
      </c>
      <c r="O8" s="51"/>
      <c r="P8" s="51"/>
      <c r="Q8" s="50">
        <v>45</v>
      </c>
      <c r="R8" s="50">
        <f t="shared" ref="R8:R10" si="2">Q8-5</f>
        <v>40</v>
      </c>
      <c r="S8" s="50">
        <v>0.9</v>
      </c>
      <c r="T8" s="50">
        <v>0</v>
      </c>
      <c r="U8" s="52"/>
      <c r="V8" s="52"/>
      <c r="W8" s="50">
        <v>0.5</v>
      </c>
      <c r="X8" s="50">
        <v>71200</v>
      </c>
      <c r="Y8" s="50">
        <v>0</v>
      </c>
      <c r="Z8" s="50">
        <f>VLOOKUP(R8,$AE$39:$AF$59,2)</f>
        <v>114.99999999999996</v>
      </c>
      <c r="AA8" s="53"/>
      <c r="AB8" s="50">
        <f t="shared" ref="AB8:AB10" si="3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si="1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-22</v>
      </c>
      <c r="L9" s="70" t="s">
        <v>107</v>
      </c>
      <c r="M9" s="49" t="s">
        <v>65</v>
      </c>
      <c r="N9" s="50">
        <v>8.3000000000000007</v>
      </c>
      <c r="O9" s="51">
        <v>142.6</v>
      </c>
      <c r="P9" s="51">
        <v>2.4500000000000002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378700</v>
      </c>
      <c r="AD9" s="51">
        <v>8300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-30</v>
      </c>
      <c r="L10" s="33" t="s">
        <v>106</v>
      </c>
      <c r="M10" s="49" t="s">
        <v>64</v>
      </c>
      <c r="N10" s="50">
        <v>9.8000000000000007</v>
      </c>
      <c r="O10" s="51"/>
      <c r="P10" s="51"/>
      <c r="Q10" s="50">
        <v>41</v>
      </c>
      <c r="R10" s="50">
        <f t="shared" si="2"/>
        <v>36</v>
      </c>
      <c r="S10" s="50">
        <v>0.8</v>
      </c>
      <c r="T10" s="50">
        <v>0</v>
      </c>
      <c r="U10" s="52"/>
      <c r="V10" s="52"/>
      <c r="W10" s="50">
        <v>0.5</v>
      </c>
      <c r="X10" s="50">
        <v>24600</v>
      </c>
      <c r="Y10" s="50">
        <v>0</v>
      </c>
      <c r="Z10" s="50">
        <f t="shared" ref="Z10" si="4">VLOOKUP(R10,$AE$39:$AF$59,2)</f>
        <v>114.99999999999996</v>
      </c>
      <c r="AA10" s="53"/>
      <c r="AB10" s="50">
        <f t="shared" si="3"/>
        <v>12000</v>
      </c>
      <c r="AC10" s="51"/>
      <c r="AD10" s="51"/>
      <c r="AE10" s="51"/>
      <c r="AF10" s="51"/>
      <c r="AG10" s="51"/>
      <c r="AH10" s="51"/>
      <c r="AI10" s="51"/>
      <c r="AJ10" s="50">
        <f t="shared" si="1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/>
      <c r="K11" s="47"/>
      <c r="M11" s="49"/>
      <c r="N11" s="50"/>
      <c r="O11" s="51"/>
      <c r="P11" s="51"/>
      <c r="Q11" s="50"/>
      <c r="R11" s="50"/>
      <c r="S11" s="50"/>
      <c r="T11" s="50"/>
      <c r="U11" s="52"/>
      <c r="V11" s="52"/>
      <c r="W11" s="50"/>
      <c r="X11" s="50"/>
      <c r="Y11" s="50"/>
      <c r="Z11" s="50"/>
      <c r="AA11" s="53"/>
      <c r="AB11" s="50"/>
      <c r="AC11" s="51"/>
      <c r="AD11" s="51"/>
      <c r="AE11" s="51"/>
      <c r="AF11" s="51"/>
      <c r="AG11" s="51"/>
      <c r="AH11" s="51"/>
      <c r="AI11" s="51"/>
      <c r="AJ11" s="50"/>
      <c r="AK11" s="50"/>
      <c r="AL11" s="50"/>
      <c r="AM11" s="50"/>
      <c r="AN11" s="50"/>
      <c r="AO11" s="50"/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/>
      <c r="K12" s="47"/>
      <c r="M12" s="49"/>
      <c r="N12" s="50"/>
      <c r="O12" s="51"/>
      <c r="P12" s="51"/>
      <c r="Q12" s="50"/>
      <c r="R12" s="50"/>
      <c r="S12" s="50"/>
      <c r="T12" s="50"/>
      <c r="U12" s="52"/>
      <c r="V12" s="52"/>
      <c r="W12" s="50"/>
      <c r="X12" s="50"/>
      <c r="Y12" s="50"/>
      <c r="Z12" s="50"/>
      <c r="AA12" s="53"/>
      <c r="AB12" s="50"/>
      <c r="AC12" s="51"/>
      <c r="AD12" s="51"/>
      <c r="AE12" s="51"/>
      <c r="AF12" s="51"/>
      <c r="AG12" s="51"/>
      <c r="AH12" s="51"/>
      <c r="AI12" s="51"/>
      <c r="AJ12" s="50"/>
      <c r="AK12" s="50"/>
      <c r="AL12" s="50"/>
      <c r="AM12" s="50"/>
      <c r="AN12" s="50"/>
      <c r="AO12" s="50"/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N6:N14 AM6:AO14 S10:T13 Q6:R14 Z6:Z15 AJ6:AJ15 AB6:AB15">
    <cfRule type="expression" dxfId="202" priority="202">
      <formula>$L6="API sand"</formula>
    </cfRule>
  </conditionalFormatting>
  <conditionalFormatting sqref="R18:S20 R29:S36 S21:S28 AD21:AD28 AB18:AB35 AK6:AL14 N6:N14">
    <cfRule type="expression" dxfId="201" priority="201">
      <formula>$M6="API sand"</formula>
    </cfRule>
  </conditionalFormatting>
  <conditionalFormatting sqref="R18:T20 R29:T36 S21:T28 AD21:AD28 AB18:AB35 AK6:AL14 N6:N14">
    <cfRule type="expression" dxfId="200" priority="200">
      <formula>$M6="API clay"</formula>
    </cfRule>
  </conditionalFormatting>
  <conditionalFormatting sqref="U18:W36 AM6:AN14 N6:P14 AC6:AI13 AA6:AA14 U6:V14">
    <cfRule type="expression" dxfId="199" priority="197">
      <formula>$L6="Stiff clay w/o free water"</formula>
    </cfRule>
    <cfRule type="expression" dxfId="198" priority="199">
      <formula>$L6="API clay"</formula>
    </cfRule>
  </conditionalFormatting>
  <conditionalFormatting sqref="U18:Y36 AM6:AN14 N6:P14 AC6:AI13 AA6:AA14 U6:V14">
    <cfRule type="expression" dxfId="197" priority="198">
      <formula>$L6="Kirsch soft clay"</formula>
    </cfRule>
  </conditionalFormatting>
  <conditionalFormatting sqref="U18:Y36 AM6:AN14 N6:P14 AC6:AI13 AA6:AA14 U6:V14">
    <cfRule type="expression" dxfId="196" priority="196">
      <formula>$L6="Kirsch stiff clay"</formula>
    </cfRule>
  </conditionalFormatting>
  <conditionalFormatting sqref="W10:Y13 N6:N14 AM6:AO14 S10:T13 Q6:R14 Z6:Z15 AJ6:AJ15 AB6:AB15">
    <cfRule type="expression" dxfId="195" priority="195">
      <formula>$L6="Kirsch sand"</formula>
    </cfRule>
  </conditionalFormatting>
  <conditionalFormatting sqref="AC18:AI18 AC19:AD19 AI19 AM6:AN14 N6:N14">
    <cfRule type="expression" dxfId="194" priority="194">
      <formula>$L6="Modified Weak rock"</formula>
    </cfRule>
  </conditionalFormatting>
  <conditionalFormatting sqref="U18:V36 AM6:AN14 N6:P14 AC6:AI13 AA6:AA14 U6:V14">
    <cfRule type="expression" dxfId="193" priority="193">
      <formula>$L6="Reese stiff clay"</formula>
    </cfRule>
  </conditionalFormatting>
  <conditionalFormatting sqref="N18:N36 Q18:Q36 AM18:AN36">
    <cfRule type="expression" dxfId="192" priority="192">
      <formula>$L18="API sand"</formula>
    </cfRule>
  </conditionalFormatting>
  <conditionalFormatting sqref="N18:N36 AB36 AJ18:AL36 Z18:Z36">
    <cfRule type="expression" dxfId="191" priority="191">
      <formula>$M18="API sand"</formula>
    </cfRule>
  </conditionalFormatting>
  <conditionalFormatting sqref="Z36:AB36 AK18:AL36 N18:N36 Z18:AA35">
    <cfRule type="expression" dxfId="190" priority="190">
      <formula>$M18="API clay"</formula>
    </cfRule>
  </conditionalFormatting>
  <conditionalFormatting sqref="N18:P18 AM18:AN36 N29:P36 N19:N28 P19:P28">
    <cfRule type="expression" dxfId="189" priority="187">
      <formula>$L18="Stiff clay w/o free water"</formula>
    </cfRule>
    <cfRule type="expression" dxfId="188" priority="189">
      <formula>$L18="API clay"</formula>
    </cfRule>
  </conditionalFormatting>
  <conditionalFormatting sqref="N18:P18 AM18:AN36 N29:P36 N19:N28 P19:P28">
    <cfRule type="expression" dxfId="187" priority="188">
      <formula>$L18="Kirsch soft clay"</formula>
    </cfRule>
  </conditionalFormatting>
  <conditionalFormatting sqref="N18:P18 AM18:AN36 N29:P36 N19:N28 P19:P28">
    <cfRule type="expression" dxfId="186" priority="186">
      <formula>$L18="Kirsch stiff clay"</formula>
    </cfRule>
  </conditionalFormatting>
  <conditionalFormatting sqref="N18:N36 Q18:Q36 X18:Y36 AM18:AN36">
    <cfRule type="expression" dxfId="185" priority="185">
      <formula>$L18="Kirsch sand"</formula>
    </cfRule>
  </conditionalFormatting>
  <conditionalFormatting sqref="N18:N36 AM18:AN36 AC20:AD36 AI20:AI36">
    <cfRule type="expression" dxfId="184" priority="184">
      <formula>$L18="Modified Weak rock"</formula>
    </cfRule>
  </conditionalFormatting>
  <conditionalFormatting sqref="N18:P18 AM18:AN36 N29:P36 N19:N28 P19:P28">
    <cfRule type="expression" dxfId="183" priority="183">
      <formula>$L18="Reese stiff clay"</formula>
    </cfRule>
  </conditionalFormatting>
  <conditionalFormatting sqref="AM6:AN14 N6:P14 AC6:AI13 AA6:AA14 U6:V14">
    <cfRule type="expression" dxfId="182" priority="182">
      <formula>$L6="PISA clay"</formula>
    </cfRule>
  </conditionalFormatting>
  <conditionalFormatting sqref="AM6:AN14 N6:N14">
    <cfRule type="expression" dxfId="181" priority="181">
      <formula>$L6="PISA sand"</formula>
    </cfRule>
  </conditionalFormatting>
  <conditionalFormatting sqref="O19:O21">
    <cfRule type="expression" dxfId="180" priority="180">
      <formula>$L19="API sand"</formula>
    </cfRule>
  </conditionalFormatting>
  <conditionalFormatting sqref="O19:O21">
    <cfRule type="expression" dxfId="179" priority="179">
      <formula>$L19="Kirsch sand"</formula>
    </cfRule>
  </conditionalFormatting>
  <conditionalFormatting sqref="O22:O28">
    <cfRule type="expression" dxfId="178" priority="178">
      <formula>$L22="API sand"</formula>
    </cfRule>
  </conditionalFormatting>
  <conditionalFormatting sqref="O22:O28">
    <cfRule type="expression" dxfId="177" priority="177">
      <formula>$L22="Kirsch sand"</formula>
    </cfRule>
  </conditionalFormatting>
  <conditionalFormatting sqref="S6:T9 W6:Y9">
    <cfRule type="expression" dxfId="176" priority="176">
      <formula>$L6="API sand"</formula>
    </cfRule>
  </conditionalFormatting>
  <conditionalFormatting sqref="S6:T9 W6:Y9">
    <cfRule type="expression" dxfId="175" priority="175">
      <formula>$L6="Kirsch sand"</formula>
    </cfRule>
  </conditionalFormatting>
  <conditionalFormatting sqref="AE37:AH37">
    <cfRule type="expression" dxfId="174" priority="203">
      <formula>$L19="Modified Weak rock"</formula>
    </cfRule>
  </conditionalFormatting>
  <conditionalFormatting sqref="S14:T14 W14:Y14">
    <cfRule type="expression" dxfId="173" priority="174">
      <formula>$L14="API sand"</formula>
    </cfRule>
  </conditionalFormatting>
  <conditionalFormatting sqref="S14:T14 W14:Y14">
    <cfRule type="expression" dxfId="172" priority="173">
      <formula>$L14="Kirsch sand"</formula>
    </cfRule>
  </conditionalFormatting>
  <conditionalFormatting sqref="AD14:AI14">
    <cfRule type="expression" dxfId="171" priority="170">
      <formula>$L14="Stiff clay w/o free water"</formula>
    </cfRule>
    <cfRule type="expression" dxfId="170" priority="172">
      <formula>$L14="API clay"</formula>
    </cfRule>
  </conditionalFormatting>
  <conditionalFormatting sqref="AD14:AI14">
    <cfRule type="expression" dxfId="169" priority="171">
      <formula>$L14="Kirsch soft clay"</formula>
    </cfRule>
  </conditionalFormatting>
  <conditionalFormatting sqref="AD14:AI14">
    <cfRule type="expression" dxfId="168" priority="169">
      <formula>$L14="Kirsch stiff clay"</formula>
    </cfRule>
  </conditionalFormatting>
  <conditionalFormatting sqref="AD14:AI14">
    <cfRule type="expression" dxfId="167" priority="168">
      <formula>$L14="Reese stiff clay"</formula>
    </cfRule>
  </conditionalFormatting>
  <conditionalFormatting sqref="AD14:AI14">
    <cfRule type="expression" dxfId="166" priority="167">
      <formula>$L14="PISA clay"</formula>
    </cfRule>
  </conditionalFormatting>
  <conditionalFormatting sqref="AM15:AN15">
    <cfRule type="expression" dxfId="165" priority="166">
      <formula>$L15="API sand"</formula>
    </cfRule>
  </conditionalFormatting>
  <conditionalFormatting sqref="AK15:AL15">
    <cfRule type="expression" dxfId="164" priority="165">
      <formula>$M15="API sand"</formula>
    </cfRule>
  </conditionalFormatting>
  <conditionalFormatting sqref="AK15:AL15">
    <cfRule type="expression" dxfId="163" priority="164">
      <formula>$M15="API clay"</formula>
    </cfRule>
  </conditionalFormatting>
  <conditionalFormatting sqref="AM15:AN15">
    <cfRule type="expression" dxfId="162" priority="161">
      <formula>$L15="Stiff clay w/o free water"</formula>
    </cfRule>
    <cfRule type="expression" dxfId="161" priority="163">
      <formula>$L15="API clay"</formula>
    </cfRule>
  </conditionalFormatting>
  <conditionalFormatting sqref="AM15:AN15">
    <cfRule type="expression" dxfId="160" priority="162">
      <formula>$L15="Kirsch soft clay"</formula>
    </cfRule>
  </conditionalFormatting>
  <conditionalFormatting sqref="AM15:AN15">
    <cfRule type="expression" dxfId="159" priority="160">
      <formula>$L15="Kirsch stiff clay"</formula>
    </cfRule>
  </conditionalFormatting>
  <conditionalFormatting sqref="AM15:AN15">
    <cfRule type="expression" dxfId="158" priority="159">
      <formula>$L15="Kirsch sand"</formula>
    </cfRule>
  </conditionalFormatting>
  <conditionalFormatting sqref="AM15:AN15">
    <cfRule type="expression" dxfId="157" priority="158">
      <formula>$L15="Modified Weak rock"</formula>
    </cfRule>
  </conditionalFormatting>
  <conditionalFormatting sqref="AM15:AN15">
    <cfRule type="expression" dxfId="156" priority="157">
      <formula>$L15="Reese stiff clay"</formula>
    </cfRule>
  </conditionalFormatting>
  <conditionalFormatting sqref="AM15:AN15">
    <cfRule type="expression" dxfId="155" priority="156">
      <formula>$L15="PISA clay"</formula>
    </cfRule>
  </conditionalFormatting>
  <conditionalFormatting sqref="AM15:AN15">
    <cfRule type="expression" dxfId="154" priority="155">
      <formula>$L15="PISA sand"</formula>
    </cfRule>
  </conditionalFormatting>
  <conditionalFormatting sqref="N15 Q15 S15:T15 W15 Y15">
    <cfRule type="expression" dxfId="153" priority="154">
      <formula>$L15="API sand"</formula>
    </cfRule>
  </conditionalFormatting>
  <conditionalFormatting sqref="N15">
    <cfRule type="expression" dxfId="152" priority="153">
      <formula>$M15="API sand"</formula>
    </cfRule>
  </conditionalFormatting>
  <conditionalFormatting sqref="N15">
    <cfRule type="expression" dxfId="151" priority="152">
      <formula>$M15="API clay"</formula>
    </cfRule>
  </conditionalFormatting>
  <conditionalFormatting sqref="N15:P15">
    <cfRule type="expression" dxfId="150" priority="149">
      <formula>$L15="Stiff clay w/o free water"</formula>
    </cfRule>
    <cfRule type="expression" dxfId="149" priority="151">
      <formula>$L15="API clay"</formula>
    </cfRule>
  </conditionalFormatting>
  <conditionalFormatting sqref="N15:P15">
    <cfRule type="expression" dxfId="148" priority="150">
      <formula>$L15="Kirsch soft clay"</formula>
    </cfRule>
  </conditionalFormatting>
  <conditionalFormatting sqref="N15:P15">
    <cfRule type="expression" dxfId="147" priority="148">
      <formula>$L15="Kirsch stiff clay"</formula>
    </cfRule>
  </conditionalFormatting>
  <conditionalFormatting sqref="N15 Q15 S15:T15 W15 Y15">
    <cfRule type="expression" dxfId="146" priority="147">
      <formula>$L15="Kirsch sand"</formula>
    </cfRule>
  </conditionalFormatting>
  <conditionalFormatting sqref="N15">
    <cfRule type="expression" dxfId="145" priority="146">
      <formula>$L15="Modified Weak rock"</formula>
    </cfRule>
  </conditionalFormatting>
  <conditionalFormatting sqref="N15:P15">
    <cfRule type="expression" dxfId="144" priority="145">
      <formula>$L15="Reese stiff clay"</formula>
    </cfRule>
  </conditionalFormatting>
  <conditionalFormatting sqref="N15:P15">
    <cfRule type="expression" dxfId="143" priority="144">
      <formula>$L15="PISA clay"</formula>
    </cfRule>
  </conditionalFormatting>
  <conditionalFormatting sqref="N15">
    <cfRule type="expression" dxfId="142" priority="143">
      <formula>$L15="PISA sand"</formula>
    </cfRule>
  </conditionalFormatting>
  <conditionalFormatting sqref="R15">
    <cfRule type="expression" dxfId="141" priority="142">
      <formula>$L15="API sand"</formula>
    </cfRule>
  </conditionalFormatting>
  <conditionalFormatting sqref="R15">
    <cfRule type="expression" dxfId="140" priority="141">
      <formula>$L15="Kirsch sand"</formula>
    </cfRule>
  </conditionalFormatting>
  <conditionalFormatting sqref="AD15:AI15">
    <cfRule type="expression" dxfId="139" priority="138">
      <formula>$L15="Stiff clay w/o free water"</formula>
    </cfRule>
    <cfRule type="expression" dxfId="138" priority="140">
      <formula>$L15="API clay"</formula>
    </cfRule>
  </conditionalFormatting>
  <conditionalFormatting sqref="AD15:AI15">
    <cfRule type="expression" dxfId="137" priority="139">
      <formula>$L15="Kirsch soft clay"</formula>
    </cfRule>
  </conditionalFormatting>
  <conditionalFormatting sqref="AD15:AI15">
    <cfRule type="expression" dxfId="136" priority="137">
      <formula>$L15="Kirsch stiff clay"</formula>
    </cfRule>
  </conditionalFormatting>
  <conditionalFormatting sqref="AD15:AI15">
    <cfRule type="expression" dxfId="135" priority="136">
      <formula>$L15="Reese stiff clay"</formula>
    </cfRule>
  </conditionalFormatting>
  <conditionalFormatting sqref="AD15:AI15">
    <cfRule type="expression" dxfId="134" priority="135">
      <formula>$L15="PISA clay"</formula>
    </cfRule>
  </conditionalFormatting>
  <conditionalFormatting sqref="AA15">
    <cfRule type="expression" dxfId="133" priority="132">
      <formula>$L15="Stiff clay w/o free water"</formula>
    </cfRule>
    <cfRule type="expression" dxfId="132" priority="134">
      <formula>$L15="API clay"</formula>
    </cfRule>
  </conditionalFormatting>
  <conditionalFormatting sqref="AA15">
    <cfRule type="expression" dxfId="131" priority="133">
      <formula>$L15="Kirsch soft clay"</formula>
    </cfRule>
  </conditionalFormatting>
  <conditionalFormatting sqref="AA15">
    <cfRule type="expression" dxfId="130" priority="131">
      <formula>$L15="Kirsch stiff clay"</formula>
    </cfRule>
  </conditionalFormatting>
  <conditionalFormatting sqref="AA15">
    <cfRule type="expression" dxfId="129" priority="130">
      <formula>$L15="Reese stiff clay"</formula>
    </cfRule>
  </conditionalFormatting>
  <conditionalFormatting sqref="AA15">
    <cfRule type="expression" dxfId="128" priority="129">
      <formula>$L15="PISA clay"</formula>
    </cfRule>
  </conditionalFormatting>
  <conditionalFormatting sqref="AC15">
    <cfRule type="expression" dxfId="127" priority="126">
      <formula>$L15="Stiff clay w/o free water"</formula>
    </cfRule>
    <cfRule type="expression" dxfId="126" priority="128">
      <formula>$L15="API clay"</formula>
    </cfRule>
  </conditionalFormatting>
  <conditionalFormatting sqref="AC15">
    <cfRule type="expression" dxfId="125" priority="127">
      <formula>$L15="Kirsch soft clay"</formula>
    </cfRule>
  </conditionalFormatting>
  <conditionalFormatting sqref="AC15">
    <cfRule type="expression" dxfId="124" priority="125">
      <formula>$L15="Kirsch stiff clay"</formula>
    </cfRule>
  </conditionalFormatting>
  <conditionalFormatting sqref="AC15">
    <cfRule type="expression" dxfId="123" priority="124">
      <formula>$L15="Reese stiff clay"</formula>
    </cfRule>
  </conditionalFormatting>
  <conditionalFormatting sqref="AC15">
    <cfRule type="expression" dxfId="122" priority="123">
      <formula>$L15="PISA clay"</formula>
    </cfRule>
  </conditionalFormatting>
  <conditionalFormatting sqref="X15">
    <cfRule type="expression" dxfId="121" priority="122">
      <formula>$L15="API sand"</formula>
    </cfRule>
  </conditionalFormatting>
  <conditionalFormatting sqref="X15">
    <cfRule type="expression" dxfId="120" priority="121">
      <formula>$L15="Kirsch sand"</formula>
    </cfRule>
  </conditionalFormatting>
  <conditionalFormatting sqref="AM16:AN16">
    <cfRule type="expression" dxfId="119" priority="120">
      <formula>$L16="API sand"</formula>
    </cfRule>
  </conditionalFormatting>
  <conditionalFormatting sqref="AK16:AL16">
    <cfRule type="expression" dxfId="118" priority="119">
      <formula>$M16="API sand"</formula>
    </cfRule>
  </conditionalFormatting>
  <conditionalFormatting sqref="AK16:AL16">
    <cfRule type="expression" dxfId="117" priority="118">
      <formula>$M16="API clay"</formula>
    </cfRule>
  </conditionalFormatting>
  <conditionalFormatting sqref="AM16:AN16">
    <cfRule type="expression" dxfId="116" priority="115">
      <formula>$L16="Stiff clay w/o free water"</formula>
    </cfRule>
    <cfRule type="expression" dxfId="115" priority="117">
      <formula>$L16="API clay"</formula>
    </cfRule>
  </conditionalFormatting>
  <conditionalFormatting sqref="AM16:AN16">
    <cfRule type="expression" dxfId="114" priority="116">
      <formula>$L16="Kirsch soft clay"</formula>
    </cfRule>
  </conditionalFormatting>
  <conditionalFormatting sqref="AM16:AN16">
    <cfRule type="expression" dxfId="113" priority="114">
      <formula>$L16="Kirsch stiff clay"</formula>
    </cfRule>
  </conditionalFormatting>
  <conditionalFormatting sqref="AM16:AN16">
    <cfRule type="expression" dxfId="112" priority="113">
      <formula>$L16="Kirsch sand"</formula>
    </cfRule>
  </conditionalFormatting>
  <conditionalFormatting sqref="AM16:AN16">
    <cfRule type="expression" dxfId="111" priority="112">
      <formula>$L16="Modified Weak rock"</formula>
    </cfRule>
  </conditionalFormatting>
  <conditionalFormatting sqref="AM16:AN16">
    <cfRule type="expression" dxfId="110" priority="111">
      <formula>$L16="Reese stiff clay"</formula>
    </cfRule>
  </conditionalFormatting>
  <conditionalFormatting sqref="AM16:AN16">
    <cfRule type="expression" dxfId="109" priority="110">
      <formula>$L16="PISA clay"</formula>
    </cfRule>
  </conditionalFormatting>
  <conditionalFormatting sqref="AM16:AN16">
    <cfRule type="expression" dxfId="108" priority="109">
      <formula>$L16="PISA sand"</formula>
    </cfRule>
  </conditionalFormatting>
  <conditionalFormatting sqref="N16 Q16 S16:T16 W16:Y16">
    <cfRule type="expression" dxfId="107" priority="108">
      <formula>$L16="API sand"</formula>
    </cfRule>
  </conditionalFormatting>
  <conditionalFormatting sqref="N16">
    <cfRule type="expression" dxfId="106" priority="107">
      <formula>$M16="API sand"</formula>
    </cfRule>
  </conditionalFormatting>
  <conditionalFormatting sqref="N16">
    <cfRule type="expression" dxfId="105" priority="106">
      <formula>$M16="API clay"</formula>
    </cfRule>
  </conditionalFormatting>
  <conditionalFormatting sqref="N16:P16">
    <cfRule type="expression" dxfId="104" priority="103">
      <formula>$L16="Stiff clay w/o free water"</formula>
    </cfRule>
    <cfRule type="expression" dxfId="103" priority="105">
      <formula>$L16="API clay"</formula>
    </cfRule>
  </conditionalFormatting>
  <conditionalFormatting sqref="N16:P16">
    <cfRule type="expression" dxfId="102" priority="104">
      <formula>$L16="Kirsch soft clay"</formula>
    </cfRule>
  </conditionalFormatting>
  <conditionalFormatting sqref="N16:P16">
    <cfRule type="expression" dxfId="101" priority="102">
      <formula>$L16="Kirsch stiff clay"</formula>
    </cfRule>
  </conditionalFormatting>
  <conditionalFormatting sqref="N16 Q16 S16:T16 W16:Y16">
    <cfRule type="expression" dxfId="100" priority="101">
      <formula>$L16="Kirsch sand"</formula>
    </cfRule>
  </conditionalFormatting>
  <conditionalFormatting sqref="N16">
    <cfRule type="expression" dxfId="99" priority="100">
      <formula>$L16="Modified Weak rock"</formula>
    </cfRule>
  </conditionalFormatting>
  <conditionalFormatting sqref="N16:P16">
    <cfRule type="expression" dxfId="98" priority="99">
      <formula>$L16="Reese stiff clay"</formula>
    </cfRule>
  </conditionalFormatting>
  <conditionalFormatting sqref="N16:P16">
    <cfRule type="expression" dxfId="97" priority="98">
      <formula>$L16="PISA clay"</formula>
    </cfRule>
  </conditionalFormatting>
  <conditionalFormatting sqref="N16">
    <cfRule type="expression" dxfId="96" priority="97">
      <formula>$L16="PISA sand"</formula>
    </cfRule>
  </conditionalFormatting>
  <conditionalFormatting sqref="R16">
    <cfRule type="expression" dxfId="95" priority="96">
      <formula>$L16="API sand"</formula>
    </cfRule>
  </conditionalFormatting>
  <conditionalFormatting sqref="R16">
    <cfRule type="expression" dxfId="94" priority="95">
      <formula>$L16="Kirsch sand"</formula>
    </cfRule>
  </conditionalFormatting>
  <conditionalFormatting sqref="AC16:AI16">
    <cfRule type="expression" dxfId="93" priority="92">
      <formula>$L16="Stiff clay w/o free water"</formula>
    </cfRule>
    <cfRule type="expression" dxfId="92" priority="94">
      <formula>$L16="API clay"</formula>
    </cfRule>
  </conditionalFormatting>
  <conditionalFormatting sqref="AC16:AI16">
    <cfRule type="expression" dxfId="91" priority="93">
      <formula>$L16="Kirsch soft clay"</formula>
    </cfRule>
  </conditionalFormatting>
  <conditionalFormatting sqref="AC16:AI16">
    <cfRule type="expression" dxfId="90" priority="91">
      <formula>$L16="Kirsch stiff clay"</formula>
    </cfRule>
  </conditionalFormatting>
  <conditionalFormatting sqref="AC16:AI16">
    <cfRule type="expression" dxfId="89" priority="90">
      <formula>$L16="Reese stiff clay"</formula>
    </cfRule>
  </conditionalFormatting>
  <conditionalFormatting sqref="AC16:AI16">
    <cfRule type="expression" dxfId="88" priority="89">
      <formula>$L16="PISA clay"</formula>
    </cfRule>
  </conditionalFormatting>
  <conditionalFormatting sqref="AA16">
    <cfRule type="expression" dxfId="87" priority="86">
      <formula>$L16="Stiff clay w/o free water"</formula>
    </cfRule>
    <cfRule type="expression" dxfId="86" priority="88">
      <formula>$L16="API clay"</formula>
    </cfRule>
  </conditionalFormatting>
  <conditionalFormatting sqref="AA16">
    <cfRule type="expression" dxfId="85" priority="87">
      <formula>$L16="Kirsch soft clay"</formula>
    </cfRule>
  </conditionalFormatting>
  <conditionalFormatting sqref="AA16">
    <cfRule type="expression" dxfId="84" priority="85">
      <formula>$L16="Kirsch stiff clay"</formula>
    </cfRule>
  </conditionalFormatting>
  <conditionalFormatting sqref="AA16">
    <cfRule type="expression" dxfId="83" priority="84">
      <formula>$L16="Reese stiff clay"</formula>
    </cfRule>
  </conditionalFormatting>
  <conditionalFormatting sqref="AA16">
    <cfRule type="expression" dxfId="82" priority="83">
      <formula>$L16="PISA clay"</formula>
    </cfRule>
  </conditionalFormatting>
  <conditionalFormatting sqref="AM17:AN17">
    <cfRule type="expression" dxfId="81" priority="82">
      <formula>$L17="API sand"</formula>
    </cfRule>
  </conditionalFormatting>
  <conditionalFormatting sqref="AK17:AL17">
    <cfRule type="expression" dxfId="80" priority="81">
      <formula>$M17="API sand"</formula>
    </cfRule>
  </conditionalFormatting>
  <conditionalFormatting sqref="AK17:AL17">
    <cfRule type="expression" dxfId="79" priority="80">
      <formula>$M17="API clay"</formula>
    </cfRule>
  </conditionalFormatting>
  <conditionalFormatting sqref="AM17:AN17">
    <cfRule type="expression" dxfId="78" priority="77">
      <formula>$L17="Stiff clay w/o free water"</formula>
    </cfRule>
    <cfRule type="expression" dxfId="77" priority="79">
      <formula>$L17="API clay"</formula>
    </cfRule>
  </conditionalFormatting>
  <conditionalFormatting sqref="AM17:AN17">
    <cfRule type="expression" dxfId="76" priority="78">
      <formula>$L17="Kirsch soft clay"</formula>
    </cfRule>
  </conditionalFormatting>
  <conditionalFormatting sqref="AM17:AN17">
    <cfRule type="expression" dxfId="75" priority="76">
      <formula>$L17="Kirsch stiff clay"</formula>
    </cfRule>
  </conditionalFormatting>
  <conditionalFormatting sqref="AM17:AN17">
    <cfRule type="expression" dxfId="74" priority="75">
      <formula>$L17="Kirsch sand"</formula>
    </cfRule>
  </conditionalFormatting>
  <conditionalFormatting sqref="AM17:AN17">
    <cfRule type="expression" dxfId="73" priority="74">
      <formula>$L17="Modified Weak rock"</formula>
    </cfRule>
  </conditionalFormatting>
  <conditionalFormatting sqref="AM17:AN17">
    <cfRule type="expression" dxfId="72" priority="73">
      <formula>$L17="Reese stiff clay"</formula>
    </cfRule>
  </conditionalFormatting>
  <conditionalFormatting sqref="AM17:AN17">
    <cfRule type="expression" dxfId="71" priority="72">
      <formula>$L17="PISA clay"</formula>
    </cfRule>
  </conditionalFormatting>
  <conditionalFormatting sqref="AM17:AN17">
    <cfRule type="expression" dxfId="70" priority="71">
      <formula>$L17="PISA sand"</formula>
    </cfRule>
  </conditionalFormatting>
  <conditionalFormatting sqref="N17 Q17 S17:T17 W17 Y17">
    <cfRule type="expression" dxfId="69" priority="70">
      <formula>$L17="API sand"</formula>
    </cfRule>
  </conditionalFormatting>
  <conditionalFormatting sqref="N17">
    <cfRule type="expression" dxfId="68" priority="69">
      <formula>$M17="API sand"</formula>
    </cfRule>
  </conditionalFormatting>
  <conditionalFormatting sqref="N17">
    <cfRule type="expression" dxfId="67" priority="68">
      <formula>$M17="API clay"</formula>
    </cfRule>
  </conditionalFormatting>
  <conditionalFormatting sqref="N17:P17">
    <cfRule type="expression" dxfId="66" priority="65">
      <formula>$L17="Stiff clay w/o free water"</formula>
    </cfRule>
    <cfRule type="expression" dxfId="65" priority="67">
      <formula>$L17="API clay"</formula>
    </cfRule>
  </conditionalFormatting>
  <conditionalFormatting sqref="N17:P17">
    <cfRule type="expression" dxfId="64" priority="66">
      <formula>$L17="Kirsch soft clay"</formula>
    </cfRule>
  </conditionalFormatting>
  <conditionalFormatting sqref="N17:P17">
    <cfRule type="expression" dxfId="63" priority="64">
      <formula>$L17="Kirsch stiff clay"</formula>
    </cfRule>
  </conditionalFormatting>
  <conditionalFormatting sqref="N17 Q17 S17:T17 W17 Y17">
    <cfRule type="expression" dxfId="62" priority="63">
      <formula>$L17="Kirsch sand"</formula>
    </cfRule>
  </conditionalFormatting>
  <conditionalFormatting sqref="N17">
    <cfRule type="expression" dxfId="61" priority="62">
      <formula>$L17="Modified Weak rock"</formula>
    </cfRule>
  </conditionalFormatting>
  <conditionalFormatting sqref="N17:P17">
    <cfRule type="expression" dxfId="60" priority="61">
      <formula>$L17="Reese stiff clay"</formula>
    </cfRule>
  </conditionalFormatting>
  <conditionalFormatting sqref="N17:P17">
    <cfRule type="expression" dxfId="59" priority="60">
      <formula>$L17="PISA clay"</formula>
    </cfRule>
  </conditionalFormatting>
  <conditionalFormatting sqref="N17">
    <cfRule type="expression" dxfId="58" priority="59">
      <formula>$L17="PISA sand"</formula>
    </cfRule>
  </conditionalFormatting>
  <conditionalFormatting sqref="R17">
    <cfRule type="expression" dxfId="57" priority="58">
      <formula>$L17="API sand"</formula>
    </cfRule>
  </conditionalFormatting>
  <conditionalFormatting sqref="R17">
    <cfRule type="expression" dxfId="56" priority="57">
      <formula>$L17="Kirsch sand"</formula>
    </cfRule>
  </conditionalFormatting>
  <conditionalFormatting sqref="AD17:AI17">
    <cfRule type="expression" dxfId="55" priority="54">
      <formula>$L17="Stiff clay w/o free water"</formula>
    </cfRule>
    <cfRule type="expression" dxfId="54" priority="56">
      <formula>$L17="API clay"</formula>
    </cfRule>
  </conditionalFormatting>
  <conditionalFormatting sqref="AD17:AI17">
    <cfRule type="expression" dxfId="53" priority="55">
      <formula>$L17="Kirsch soft clay"</formula>
    </cfRule>
  </conditionalFormatting>
  <conditionalFormatting sqref="AD17:AI17">
    <cfRule type="expression" dxfId="52" priority="53">
      <formula>$L17="Kirsch stiff clay"</formula>
    </cfRule>
  </conditionalFormatting>
  <conditionalFormatting sqref="AD17:AI17">
    <cfRule type="expression" dxfId="51" priority="52">
      <formula>$L17="Reese stiff clay"</formula>
    </cfRule>
  </conditionalFormatting>
  <conditionalFormatting sqref="AD17:AI17">
    <cfRule type="expression" dxfId="50" priority="51">
      <formula>$L17="PISA clay"</formula>
    </cfRule>
  </conditionalFormatting>
  <conditionalFormatting sqref="AA17">
    <cfRule type="expression" dxfId="49" priority="48">
      <formula>$L17="Stiff clay w/o free water"</formula>
    </cfRule>
    <cfRule type="expression" dxfId="48" priority="50">
      <formula>$L17="API clay"</formula>
    </cfRule>
  </conditionalFormatting>
  <conditionalFormatting sqref="AA17">
    <cfRule type="expression" dxfId="47" priority="49">
      <formula>$L17="Kirsch soft clay"</formula>
    </cfRule>
  </conditionalFormatting>
  <conditionalFormatting sqref="AA17">
    <cfRule type="expression" dxfId="46" priority="47">
      <formula>$L17="Kirsch stiff clay"</formula>
    </cfRule>
  </conditionalFormatting>
  <conditionalFormatting sqref="AA17">
    <cfRule type="expression" dxfId="45" priority="46">
      <formula>$L17="Reese stiff clay"</formula>
    </cfRule>
  </conditionalFormatting>
  <conditionalFormatting sqref="AA17">
    <cfRule type="expression" dxfId="44" priority="45">
      <formula>$L17="PISA clay"</formula>
    </cfRule>
  </conditionalFormatting>
  <conditionalFormatting sqref="AC17">
    <cfRule type="expression" dxfId="43" priority="42">
      <formula>$L17="Stiff clay w/o free water"</formula>
    </cfRule>
    <cfRule type="expression" dxfId="42" priority="44">
      <formula>$L17="API clay"</formula>
    </cfRule>
  </conditionalFormatting>
  <conditionalFormatting sqref="AC17">
    <cfRule type="expression" dxfId="41" priority="43">
      <formula>$L17="Kirsch soft clay"</formula>
    </cfRule>
  </conditionalFormatting>
  <conditionalFormatting sqref="AC17">
    <cfRule type="expression" dxfId="40" priority="41">
      <formula>$L17="Kirsch stiff clay"</formula>
    </cfRule>
  </conditionalFormatting>
  <conditionalFormatting sqref="AC17">
    <cfRule type="expression" dxfId="39" priority="40">
      <formula>$L17="Reese stiff clay"</formula>
    </cfRule>
  </conditionalFormatting>
  <conditionalFormatting sqref="AC17">
    <cfRule type="expression" dxfId="38" priority="39">
      <formula>$L17="PISA clay"</formula>
    </cfRule>
  </conditionalFormatting>
  <conditionalFormatting sqref="X17">
    <cfRule type="expression" dxfId="37" priority="38">
      <formula>$L17="API sand"</formula>
    </cfRule>
  </conditionalFormatting>
  <conditionalFormatting sqref="X17">
    <cfRule type="expression" dxfId="36" priority="37">
      <formula>$L17="Kirsch sand"</formula>
    </cfRule>
  </conditionalFormatting>
  <conditionalFormatting sqref="Z16:Z17">
    <cfRule type="expression" dxfId="35" priority="36">
      <formula>$L16="API sand"</formula>
    </cfRule>
  </conditionalFormatting>
  <conditionalFormatting sqref="Z16:Z17">
    <cfRule type="expression" dxfId="34" priority="35">
      <formula>$L16="Kirsch sand"</formula>
    </cfRule>
  </conditionalFormatting>
  <conditionalFormatting sqref="AB16:AB17">
    <cfRule type="expression" dxfId="33" priority="34">
      <formula>$L16="API sand"</formula>
    </cfRule>
  </conditionalFormatting>
  <conditionalFormatting sqref="AB16:AB17">
    <cfRule type="expression" dxfId="32" priority="33">
      <formula>$L16="Kirsch sand"</formula>
    </cfRule>
  </conditionalFormatting>
  <conditionalFormatting sqref="AJ16:AJ17">
    <cfRule type="expression" dxfId="31" priority="32">
      <formula>$L16="API sand"</formula>
    </cfRule>
  </conditionalFormatting>
  <conditionalFormatting sqref="AJ16:AJ17">
    <cfRule type="expression" dxfId="30" priority="31">
      <formula>$L16="Kirsch sand"</formula>
    </cfRule>
  </conditionalFormatting>
  <conditionalFormatting sqref="U15:V15">
    <cfRule type="expression" dxfId="29" priority="28">
      <formula>$L15="Stiff clay w/o free water"</formula>
    </cfRule>
    <cfRule type="expression" dxfId="28" priority="30">
      <formula>$L15="API clay"</formula>
    </cfRule>
  </conditionalFormatting>
  <conditionalFormatting sqref="U15:V15">
    <cfRule type="expression" dxfId="27" priority="29">
      <formula>$L15="Kirsch soft clay"</formula>
    </cfRule>
  </conditionalFormatting>
  <conditionalFormatting sqref="U15:V15">
    <cfRule type="expression" dxfId="26" priority="27">
      <formula>$L15="Kirsch stiff clay"</formula>
    </cfRule>
  </conditionalFormatting>
  <conditionalFormatting sqref="U15:V15">
    <cfRule type="expression" dxfId="25" priority="26">
      <formula>$L15="Reese stiff clay"</formula>
    </cfRule>
  </conditionalFormatting>
  <conditionalFormatting sqref="U15:V15">
    <cfRule type="expression" dxfId="24" priority="25">
      <formula>$L15="PISA clay"</formula>
    </cfRule>
  </conditionalFormatting>
  <conditionalFormatting sqref="U16:V16">
    <cfRule type="expression" dxfId="23" priority="22">
      <formula>$L16="Stiff clay w/o free water"</formula>
    </cfRule>
    <cfRule type="expression" dxfId="22" priority="24">
      <formula>$L16="API clay"</formula>
    </cfRule>
  </conditionalFormatting>
  <conditionalFormatting sqref="U16:V16">
    <cfRule type="expression" dxfId="21" priority="23">
      <formula>$L16="Kirsch soft clay"</formula>
    </cfRule>
  </conditionalFormatting>
  <conditionalFormatting sqref="U16:V16">
    <cfRule type="expression" dxfId="20" priority="21">
      <formula>$L16="Kirsch stiff clay"</formula>
    </cfRule>
  </conditionalFormatting>
  <conditionalFormatting sqref="U16:V16">
    <cfRule type="expression" dxfId="19" priority="20">
      <formula>$L16="Reese stiff clay"</formula>
    </cfRule>
  </conditionalFormatting>
  <conditionalFormatting sqref="U16:V16">
    <cfRule type="expression" dxfId="18" priority="19">
      <formula>$L16="PISA clay"</formula>
    </cfRule>
  </conditionalFormatting>
  <conditionalFormatting sqref="U17:V17">
    <cfRule type="expression" dxfId="17" priority="16">
      <formula>$L17="Stiff clay w/o free water"</formula>
    </cfRule>
    <cfRule type="expression" dxfId="16" priority="18">
      <formula>$L17="API clay"</formula>
    </cfRule>
  </conditionalFormatting>
  <conditionalFormatting sqref="U17:V17">
    <cfRule type="expression" dxfId="15" priority="17">
      <formula>$L17="Kirsch soft clay"</formula>
    </cfRule>
  </conditionalFormatting>
  <conditionalFormatting sqref="U17:V17">
    <cfRule type="expression" dxfId="14" priority="15">
      <formula>$L17="Kirsch stiff clay"</formula>
    </cfRule>
  </conditionalFormatting>
  <conditionalFormatting sqref="U17:V17">
    <cfRule type="expression" dxfId="13" priority="14">
      <formula>$L17="Reese stiff clay"</formula>
    </cfRule>
  </conditionalFormatting>
  <conditionalFormatting sqref="U17:V17">
    <cfRule type="expression" dxfId="12" priority="13">
      <formula>$L17="PISA clay"</formula>
    </cfRule>
  </conditionalFormatting>
  <conditionalFormatting sqref="AO15">
    <cfRule type="expression" dxfId="11" priority="12">
      <formula>$L15="API sand"</formula>
    </cfRule>
  </conditionalFormatting>
  <conditionalFormatting sqref="AO15">
    <cfRule type="expression" dxfId="10" priority="11">
      <formula>$L15="Kirsch sand"</formula>
    </cfRule>
  </conditionalFormatting>
  <conditionalFormatting sqref="AO16">
    <cfRule type="expression" dxfId="9" priority="10">
      <formula>$L16="API sand"</formula>
    </cfRule>
  </conditionalFormatting>
  <conditionalFormatting sqref="AO16">
    <cfRule type="expression" dxfId="8" priority="9">
      <formula>$L16="Kirsch sand"</formula>
    </cfRule>
  </conditionalFormatting>
  <conditionalFormatting sqref="AO17">
    <cfRule type="expression" dxfId="7" priority="8">
      <formula>$L17="API sand"</formula>
    </cfRule>
  </conditionalFormatting>
  <conditionalFormatting sqref="AO17">
    <cfRule type="expression" dxfId="6" priority="7">
      <formula>$L17="Kirsch sand"</formula>
    </cfRule>
  </conditionalFormatting>
  <conditionalFormatting sqref="AC14">
    <cfRule type="expression" dxfId="5" priority="4">
      <formula>$L14="Stiff clay w/o free water"</formula>
    </cfRule>
    <cfRule type="expression" dxfId="4" priority="6">
      <formula>$L14="API clay"</formula>
    </cfRule>
  </conditionalFormatting>
  <conditionalFormatting sqref="AC14">
    <cfRule type="expression" dxfId="3" priority="5">
      <formula>$L14="Kirsch soft clay"</formula>
    </cfRule>
  </conditionalFormatting>
  <conditionalFormatting sqref="AC14">
    <cfRule type="expression" dxfId="2" priority="3">
      <formula>$L14="Kirsch stiff clay"</formula>
    </cfRule>
  </conditionalFormatting>
  <conditionalFormatting sqref="AC14">
    <cfRule type="expression" dxfId="1" priority="2">
      <formula>$L14="Reese stiff clay"</formula>
    </cfRule>
  </conditionalFormatting>
  <conditionalFormatting sqref="AC14">
    <cfRule type="expression" dxfId="0" priority="1">
      <formula>$L14="PISA clay"</formula>
    </cfRule>
  </conditionalFormatting>
  <dataValidations count="3">
    <dataValidation type="list" showInputMessage="1" showErrorMessage="1" sqref="M6:M17" xr:uid="{3B9F4F2C-DC5F-4917-B96E-B5ECAB3B47FC}">
      <formula1>"Zero soil,API sand,API clay"</formula1>
    </dataValidation>
    <dataValidation type="list" showInputMessage="1" showErrorMessage="1" sqref="L6:L255" xr:uid="{7BC77DC7-7CC9-451C-A1FD-8D7EBE078DE6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A12E5C77-489E-4721-99FA-44F97AC7E9E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0" t="s">
        <v>78</v>
      </c>
      <c r="S3" s="80"/>
      <c r="T3" s="30" t="s">
        <v>81</v>
      </c>
      <c r="U3" s="80" t="s">
        <v>79</v>
      </c>
      <c r="V3" s="80"/>
      <c r="W3" s="30" t="s">
        <v>80</v>
      </c>
      <c r="X3" s="30" t="s">
        <v>78</v>
      </c>
      <c r="Y3" s="30" t="s">
        <v>82</v>
      </c>
      <c r="Z3" s="30" t="s">
        <v>83</v>
      </c>
      <c r="AA3" s="81" t="s">
        <v>76</v>
      </c>
      <c r="AB3" s="81"/>
      <c r="AC3" s="81"/>
      <c r="AD3" s="81"/>
      <c r="AE3" s="81"/>
      <c r="AF3" s="81"/>
      <c r="AG3" s="81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29F8-0AD8-4C03-808B-76EFB0F7BB81}">
  <sheetPr>
    <tabColor theme="2"/>
  </sheetPr>
  <dimension ref="A1:AO255"/>
  <sheetViews>
    <sheetView topLeftCell="I1" zoomScaleNormal="100" workbookViewId="0">
      <selection activeCell="N13" sqref="N1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Zone_2_BE!Q6*0.95</f>
        <v>41.8</v>
      </c>
      <c r="R6" s="50">
        <f>Q6-5</f>
        <v>36.799999999999997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Zone_2_BE!X6</f>
        <v>26200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9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Zone_2_BE!O7*0.95</f>
        <v>61.75</v>
      </c>
      <c r="P7" s="51">
        <f>Zone_2_BE!P7*0.95</f>
        <v>0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Zone_2_BE!X7</f>
        <v>396000</v>
      </c>
      <c r="Y7" s="50">
        <v>0</v>
      </c>
      <c r="Z7" s="50">
        <v>0</v>
      </c>
      <c r="AA7" s="53">
        <v>1</v>
      </c>
      <c r="AB7" s="50">
        <v>0</v>
      </c>
      <c r="AC7" s="51">
        <f>Zone_2_BE!AC7*0.95</f>
        <v>45438.5</v>
      </c>
      <c r="AD7" s="51">
        <f>Zone_2_BE!AD7*0.95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f>Zone_2_BE!Q8*0.95</f>
        <v>38.949999999999996</v>
      </c>
      <c r="R8" s="50">
        <f t="shared" ref="R8:R11" si="1">Q8-5</f>
        <v>33.949999999999996</v>
      </c>
      <c r="S8" s="50">
        <v>2.4</v>
      </c>
      <c r="T8" s="50">
        <v>0</v>
      </c>
      <c r="U8" s="77">
        <v>0</v>
      </c>
      <c r="V8" s="52">
        <v>0</v>
      </c>
      <c r="W8" s="50">
        <v>0.5</v>
      </c>
      <c r="X8" s="50">
        <f>Zone_2_BE!X8</f>
        <v>12700</v>
      </c>
      <c r="Y8" s="50">
        <v>0</v>
      </c>
      <c r="Z8" s="50">
        <f>VLOOKUP(R8,$AE$39:$AF$59,2)</f>
        <v>107.39999999999996</v>
      </c>
      <c r="AA8" s="53">
        <v>1</v>
      </c>
      <c r="AB8" s="50">
        <f t="shared" ref="AB8:AB11" si="2">VLOOKUP(R8,$AE$39:$AG$59,3)</f>
        <v>11040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46.000000000000007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f>Zone_2_BE!Q9*0.95</f>
        <v>38.949999999999996</v>
      </c>
      <c r="R9" s="50">
        <f t="shared" si="1"/>
        <v>33.949999999999996</v>
      </c>
      <c r="S9" s="50">
        <v>1.6</v>
      </c>
      <c r="T9" s="50">
        <v>0</v>
      </c>
      <c r="U9" s="77">
        <v>0</v>
      </c>
      <c r="V9" s="52">
        <v>0</v>
      </c>
      <c r="W9" s="50">
        <v>0.5</v>
      </c>
      <c r="X9" s="50">
        <f>Zone_2_BE!X9</f>
        <v>22500</v>
      </c>
      <c r="Y9" s="50">
        <v>0</v>
      </c>
      <c r="Z9" s="50">
        <f t="shared" ref="Z9:Z11" si="3">VLOOKUP(R9,$AE$39:$AF$59,2)</f>
        <v>107.39999999999996</v>
      </c>
      <c r="AA9" s="53">
        <v>1</v>
      </c>
      <c r="AB9" s="50">
        <f t="shared" si="2"/>
        <v>11040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0"/>
        <v>46.000000000000007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f>Zone_2_BE!O10*0.95</f>
        <v>184.01499999999999</v>
      </c>
      <c r="P10" s="51">
        <f>Zone_2_BE!P10*0.95</f>
        <v>2.8499999999999996</v>
      </c>
      <c r="Q10" s="50">
        <v>0</v>
      </c>
      <c r="R10" s="50">
        <v>0</v>
      </c>
      <c r="S10" s="50">
        <v>0</v>
      </c>
      <c r="T10" s="50">
        <v>0</v>
      </c>
      <c r="U10" s="77">
        <v>2.2499999999999999E-2</v>
      </c>
      <c r="V10" s="52">
        <v>0</v>
      </c>
      <c r="W10" s="50">
        <v>0.5</v>
      </c>
      <c r="X10" s="50">
        <f>Zone_2_BE!X10</f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f>Zone_2_BE!AC10*0.95</f>
        <v>193325</v>
      </c>
      <c r="AD10" s="51">
        <f>Zone_2_BE!AD10*0.95</f>
        <v>4655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v>0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f>Zone_2_BE!Q11*0.95</f>
        <v>35.15</v>
      </c>
      <c r="R11" s="50">
        <f t="shared" si="1"/>
        <v>30.15</v>
      </c>
      <c r="S11" s="50">
        <v>0.8</v>
      </c>
      <c r="T11" s="50">
        <v>0</v>
      </c>
      <c r="U11" s="77">
        <v>0</v>
      </c>
      <c r="V11" s="52">
        <v>0</v>
      </c>
      <c r="W11" s="50">
        <v>0.5</v>
      </c>
      <c r="X11" s="50">
        <f>Zone_2_BE!X11</f>
        <v>28900</v>
      </c>
      <c r="Y11" s="50">
        <v>0</v>
      </c>
      <c r="Z11" s="50">
        <f t="shared" si="3"/>
        <v>95.999999999999972</v>
      </c>
      <c r="AA11" s="53">
        <v>1</v>
      </c>
      <c r="AB11" s="50">
        <f t="shared" si="2"/>
        <v>9600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v>0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f>Zone_2_BE!O12*0.95</f>
        <v>256.59500000000003</v>
      </c>
      <c r="P12" s="51">
        <f>Zone_2_BE!P12*0.95</f>
        <v>5.415</v>
      </c>
      <c r="Q12" s="50">
        <v>0</v>
      </c>
      <c r="R12" s="50">
        <v>0</v>
      </c>
      <c r="S12" s="50">
        <v>0</v>
      </c>
      <c r="T12" s="50">
        <v>0</v>
      </c>
      <c r="U12" s="77">
        <v>2.2499999999999999E-2</v>
      </c>
      <c r="V12" s="52">
        <v>0</v>
      </c>
      <c r="W12" s="50">
        <v>0.25</v>
      </c>
      <c r="X12" s="50">
        <f>Zone_2_BE!X12</f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f>Zone_2_BE!AC12*0.95</f>
        <v>307800</v>
      </c>
      <c r="AD12" s="51">
        <f>Zone_2_BE!AD12*0.95</f>
        <v>8793.1999999999989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G30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J6:AJ15 N6:N14 AM6:AO14 Z6:Z15 AB6:AB15 W13:Y13 Q6:R6 Q8:R9 Q7:T7 Q13:R14 S13:T13 Q10:T12 W10:W12 Y10:Y12">
    <cfRule type="expression" dxfId="3442" priority="204">
      <formula>$L6="API sand"</formula>
    </cfRule>
  </conditionalFormatting>
  <conditionalFormatting sqref="R18:S20 R29:S36 S21:S28 AD21:AD28 AB18:AB35 AK6:AL14 N6:N14">
    <cfRule type="expression" dxfId="3441" priority="203">
      <formula>$M6="API sand"</formula>
    </cfRule>
  </conditionalFormatting>
  <conditionalFormatting sqref="R18:T20 R29:T36 S21:T28 AD21:AD28 AB18:AB35 AK6:AL14 N6:N14">
    <cfRule type="expression" dxfId="3440" priority="202">
      <formula>$M6="API clay"</formula>
    </cfRule>
  </conditionalFormatting>
  <conditionalFormatting sqref="U18:W36 AM6:AN14 U6:V14 N6:P14 AA6:AA14 AC6:AI13">
    <cfRule type="expression" dxfId="3439" priority="199">
      <formula>$L6="Stiff clay w/o free water"</formula>
    </cfRule>
    <cfRule type="expression" dxfId="3438" priority="201">
      <formula>$L6="API clay"</formula>
    </cfRule>
  </conditionalFormatting>
  <conditionalFormatting sqref="U18:Y36 AM6:AN14 U6:V14 N6:P14 AA6:AA14 AC6:AI13">
    <cfRule type="expression" dxfId="3437" priority="200">
      <formula>$L6="Kirsch soft clay"</formula>
    </cfRule>
  </conditionalFormatting>
  <conditionalFormatting sqref="U18:Y36 AM6:AN14 U6:V14 N6:P14 AA6:AA14 AC6:AI13">
    <cfRule type="expression" dxfId="3436" priority="198">
      <formula>$L6="Kirsch stiff clay"</formula>
    </cfRule>
  </conditionalFormatting>
  <conditionalFormatting sqref="AJ6:AJ15 N6:N14 AM6:AO14 Z6:Z15 AB6:AB15 W13:Y13 Q6:R6 Q8:R9 Q7:T7 Q13:R14 S13:T13 Q10:T12 W10:W12 Y10:Y12">
    <cfRule type="expression" dxfId="3435" priority="197">
      <formula>$L6="Kirsch sand"</formula>
    </cfRule>
  </conditionalFormatting>
  <conditionalFormatting sqref="AC18:AI18 AC19:AD19 AI19 AM6:AN14 N6:N14">
    <cfRule type="expression" dxfId="3434" priority="196">
      <formula>$L6="Modified Weak rock"</formula>
    </cfRule>
  </conditionalFormatting>
  <conditionalFormatting sqref="U18:V36 AM6:AN14 U6:V14 N6:P14 AA6:AA14 AC6:AI13">
    <cfRule type="expression" dxfId="3433" priority="195">
      <formula>$L6="Reese stiff clay"</formula>
    </cfRule>
  </conditionalFormatting>
  <conditionalFormatting sqref="N18:N36 Q18:Q36 AM18:AN36">
    <cfRule type="expression" dxfId="3432" priority="194">
      <formula>$L18="API sand"</formula>
    </cfRule>
  </conditionalFormatting>
  <conditionalFormatting sqref="N18:N36 AB36 AJ18:AL36 Z18:Z36">
    <cfRule type="expression" dxfId="3431" priority="193">
      <formula>$M18="API sand"</formula>
    </cfRule>
  </conditionalFormatting>
  <conditionalFormatting sqref="Z36:AB36 AK18:AL36 N18:N36 Z18:AA35">
    <cfRule type="expression" dxfId="3430" priority="192">
      <formula>$M18="API clay"</formula>
    </cfRule>
  </conditionalFormatting>
  <conditionalFormatting sqref="N18:P18 AM18:AN36 N29:P36 N19:N28 P19:P28">
    <cfRule type="expression" dxfId="3429" priority="189">
      <formula>$L18="Stiff clay w/o free water"</formula>
    </cfRule>
    <cfRule type="expression" dxfId="3428" priority="191">
      <formula>$L18="API clay"</formula>
    </cfRule>
  </conditionalFormatting>
  <conditionalFormatting sqref="N18:P18 AM18:AN36 N29:P36 N19:N28 P19:P28">
    <cfRule type="expression" dxfId="3427" priority="190">
      <formula>$L18="Kirsch soft clay"</formula>
    </cfRule>
  </conditionalFormatting>
  <conditionalFormatting sqref="N18:P18 AM18:AN36 N29:P36 N19:N28 P19:P28">
    <cfRule type="expression" dxfId="3426" priority="188">
      <formula>$L18="Kirsch stiff clay"</formula>
    </cfRule>
  </conditionalFormatting>
  <conditionalFormatting sqref="N18:N36 Q18:Q36 X18:Y36 AM18:AN36">
    <cfRule type="expression" dxfId="3425" priority="187">
      <formula>$L18="Kirsch sand"</formula>
    </cfRule>
  </conditionalFormatting>
  <conditionalFormatting sqref="N18:N36 AM18:AN36 AC20:AD36 AI20:AI36">
    <cfRule type="expression" dxfId="3424" priority="186">
      <formula>$L18="Modified Weak rock"</formula>
    </cfRule>
  </conditionalFormatting>
  <conditionalFormatting sqref="N18:P18 AM18:AN36 N29:P36 N19:N28 P19:P28">
    <cfRule type="expression" dxfId="3423" priority="185">
      <formula>$L18="Reese stiff clay"</formula>
    </cfRule>
  </conditionalFormatting>
  <conditionalFormatting sqref="AM6:AN14 U6:V14 N6:P14 AA6:AA14 AC6:AI13">
    <cfRule type="expression" dxfId="3422" priority="184">
      <formula>$L6="PISA clay"</formula>
    </cfRule>
  </conditionalFormatting>
  <conditionalFormatting sqref="AM6:AN14 N6:N14">
    <cfRule type="expression" dxfId="3421" priority="183">
      <formula>$L6="PISA sand"</formula>
    </cfRule>
  </conditionalFormatting>
  <conditionalFormatting sqref="O19:O21">
    <cfRule type="expression" dxfId="3420" priority="182">
      <formula>$L19="API sand"</formula>
    </cfRule>
  </conditionalFormatting>
  <conditionalFormatting sqref="O19:O21">
    <cfRule type="expression" dxfId="3419" priority="181">
      <formula>$L19="Kirsch sand"</formula>
    </cfRule>
  </conditionalFormatting>
  <conditionalFormatting sqref="O22:O28">
    <cfRule type="expression" dxfId="3418" priority="180">
      <formula>$L22="API sand"</formula>
    </cfRule>
  </conditionalFormatting>
  <conditionalFormatting sqref="O22:O28">
    <cfRule type="expression" dxfId="3417" priority="179">
      <formula>$L22="Kirsch sand"</formula>
    </cfRule>
  </conditionalFormatting>
  <conditionalFormatting sqref="S6:T6 W6:Y6 S8:T9 W7:W9 Y7:Y9 X7:X12">
    <cfRule type="expression" dxfId="3416" priority="178">
      <formula>$L6="API sand"</formula>
    </cfRule>
  </conditionalFormatting>
  <conditionalFormatting sqref="S6:T6 W6:Y6 S8:T9 W7:W9 Y7:Y9 X7:X12">
    <cfRule type="expression" dxfId="3415" priority="177">
      <formula>$L6="Kirsch sand"</formula>
    </cfRule>
  </conditionalFormatting>
  <conditionalFormatting sqref="AE37:AH37">
    <cfRule type="expression" dxfId="3414" priority="205">
      <formula>$L19="Modified Weak rock"</formula>
    </cfRule>
  </conditionalFormatting>
  <conditionalFormatting sqref="S14:T14 W14:Y14">
    <cfRule type="expression" dxfId="3413" priority="176">
      <formula>$L14="API sand"</formula>
    </cfRule>
  </conditionalFormatting>
  <conditionalFormatting sqref="S14:T14 W14:Y14">
    <cfRule type="expression" dxfId="3412" priority="175">
      <formula>$L14="Kirsch sand"</formula>
    </cfRule>
  </conditionalFormatting>
  <conditionalFormatting sqref="AD14:AI14">
    <cfRule type="expression" dxfId="3411" priority="172">
      <formula>$L14="Stiff clay w/o free water"</formula>
    </cfRule>
    <cfRule type="expression" dxfId="3410" priority="174">
      <formula>$L14="API clay"</formula>
    </cfRule>
  </conditionalFormatting>
  <conditionalFormatting sqref="AD14:AI14">
    <cfRule type="expression" dxfId="3409" priority="173">
      <formula>$L14="Kirsch soft clay"</formula>
    </cfRule>
  </conditionalFormatting>
  <conditionalFormatting sqref="AD14:AI14">
    <cfRule type="expression" dxfId="3408" priority="171">
      <formula>$L14="Kirsch stiff clay"</formula>
    </cfRule>
  </conditionalFormatting>
  <conditionalFormatting sqref="AD14:AI14">
    <cfRule type="expression" dxfId="3407" priority="170">
      <formula>$L14="Reese stiff clay"</formula>
    </cfRule>
  </conditionalFormatting>
  <conditionalFormatting sqref="AD14:AI14">
    <cfRule type="expression" dxfId="3406" priority="169">
      <formula>$L14="PISA clay"</formula>
    </cfRule>
  </conditionalFormatting>
  <conditionalFormatting sqref="AM15:AN15">
    <cfRule type="expression" dxfId="3405" priority="168">
      <formula>$L15="API sand"</formula>
    </cfRule>
  </conditionalFormatting>
  <conditionalFormatting sqref="AK15:AL15">
    <cfRule type="expression" dxfId="3404" priority="167">
      <formula>$M15="API sand"</formula>
    </cfRule>
  </conditionalFormatting>
  <conditionalFormatting sqref="AK15:AL15">
    <cfRule type="expression" dxfId="3403" priority="166">
      <formula>$M15="API clay"</formula>
    </cfRule>
  </conditionalFormatting>
  <conditionalFormatting sqref="AM15:AN15">
    <cfRule type="expression" dxfId="3402" priority="163">
      <formula>$L15="Stiff clay w/o free water"</formula>
    </cfRule>
    <cfRule type="expression" dxfId="3401" priority="165">
      <formula>$L15="API clay"</formula>
    </cfRule>
  </conditionalFormatting>
  <conditionalFormatting sqref="AM15:AN15">
    <cfRule type="expression" dxfId="3400" priority="164">
      <formula>$L15="Kirsch soft clay"</formula>
    </cfRule>
  </conditionalFormatting>
  <conditionalFormatting sqref="AM15:AN15">
    <cfRule type="expression" dxfId="3399" priority="162">
      <formula>$L15="Kirsch stiff clay"</formula>
    </cfRule>
  </conditionalFormatting>
  <conditionalFormatting sqref="AM15:AN15">
    <cfRule type="expression" dxfId="3398" priority="161">
      <formula>$L15="Kirsch sand"</formula>
    </cfRule>
  </conditionalFormatting>
  <conditionalFormatting sqref="AM15:AN15">
    <cfRule type="expression" dxfId="3397" priority="160">
      <formula>$L15="Modified Weak rock"</formula>
    </cfRule>
  </conditionalFormatting>
  <conditionalFormatting sqref="AM15:AN15">
    <cfRule type="expression" dxfId="3396" priority="159">
      <formula>$L15="Reese stiff clay"</formula>
    </cfRule>
  </conditionalFormatting>
  <conditionalFormatting sqref="AM15:AN15">
    <cfRule type="expression" dxfId="3395" priority="158">
      <formula>$L15="PISA clay"</formula>
    </cfRule>
  </conditionalFormatting>
  <conditionalFormatting sqref="AM15:AN15">
    <cfRule type="expression" dxfId="3394" priority="157">
      <formula>$L15="PISA sand"</formula>
    </cfRule>
  </conditionalFormatting>
  <conditionalFormatting sqref="N15 Q15 S15:T15 W15 Y15">
    <cfRule type="expression" dxfId="3393" priority="156">
      <formula>$L15="API sand"</formula>
    </cfRule>
  </conditionalFormatting>
  <conditionalFormatting sqref="N15">
    <cfRule type="expression" dxfId="3392" priority="155">
      <formula>$M15="API sand"</formula>
    </cfRule>
  </conditionalFormatting>
  <conditionalFormatting sqref="N15">
    <cfRule type="expression" dxfId="3391" priority="154">
      <formula>$M15="API clay"</formula>
    </cfRule>
  </conditionalFormatting>
  <conditionalFormatting sqref="N15:P15">
    <cfRule type="expression" dxfId="3390" priority="151">
      <formula>$L15="Stiff clay w/o free water"</formula>
    </cfRule>
    <cfRule type="expression" dxfId="3389" priority="153">
      <formula>$L15="API clay"</formula>
    </cfRule>
  </conditionalFormatting>
  <conditionalFormatting sqref="N15:P15">
    <cfRule type="expression" dxfId="3388" priority="152">
      <formula>$L15="Kirsch soft clay"</formula>
    </cfRule>
  </conditionalFormatting>
  <conditionalFormatting sqref="N15:P15">
    <cfRule type="expression" dxfId="3387" priority="150">
      <formula>$L15="Kirsch stiff clay"</formula>
    </cfRule>
  </conditionalFormatting>
  <conditionalFormatting sqref="N15 Q15 S15:T15 W15 Y15">
    <cfRule type="expression" dxfId="3386" priority="149">
      <formula>$L15="Kirsch sand"</formula>
    </cfRule>
  </conditionalFormatting>
  <conditionalFormatting sqref="N15">
    <cfRule type="expression" dxfId="3385" priority="148">
      <formula>$L15="Modified Weak rock"</formula>
    </cfRule>
  </conditionalFormatting>
  <conditionalFormatting sqref="N15:P15">
    <cfRule type="expression" dxfId="3384" priority="147">
      <formula>$L15="Reese stiff clay"</formula>
    </cfRule>
  </conditionalFormatting>
  <conditionalFormatting sqref="N15:P15">
    <cfRule type="expression" dxfId="3383" priority="146">
      <formula>$L15="PISA clay"</formula>
    </cfRule>
  </conditionalFormatting>
  <conditionalFormatting sqref="N15">
    <cfRule type="expression" dxfId="3382" priority="145">
      <formula>$L15="PISA sand"</formula>
    </cfRule>
  </conditionalFormatting>
  <conditionalFormatting sqref="R15">
    <cfRule type="expression" dxfId="3381" priority="144">
      <formula>$L15="API sand"</formula>
    </cfRule>
  </conditionalFormatting>
  <conditionalFormatting sqref="R15">
    <cfRule type="expression" dxfId="3380" priority="143">
      <formula>$L15="Kirsch sand"</formula>
    </cfRule>
  </conditionalFormatting>
  <conditionalFormatting sqref="AD15:AI15">
    <cfRule type="expression" dxfId="3379" priority="140">
      <formula>$L15="Stiff clay w/o free water"</formula>
    </cfRule>
    <cfRule type="expression" dxfId="3378" priority="142">
      <formula>$L15="API clay"</formula>
    </cfRule>
  </conditionalFormatting>
  <conditionalFormatting sqref="AD15:AI15">
    <cfRule type="expression" dxfId="3377" priority="141">
      <formula>$L15="Kirsch soft clay"</formula>
    </cfRule>
  </conditionalFormatting>
  <conditionalFormatting sqref="AD15:AI15">
    <cfRule type="expression" dxfId="3376" priority="139">
      <formula>$L15="Kirsch stiff clay"</formula>
    </cfRule>
  </conditionalFormatting>
  <conditionalFormatting sqref="AD15:AI15">
    <cfRule type="expression" dxfId="3375" priority="138">
      <formula>$L15="Reese stiff clay"</formula>
    </cfRule>
  </conditionalFormatting>
  <conditionalFormatting sqref="AD15:AI15">
    <cfRule type="expression" dxfId="3374" priority="137">
      <formula>$L15="PISA clay"</formula>
    </cfRule>
  </conditionalFormatting>
  <conditionalFormatting sqref="AA15">
    <cfRule type="expression" dxfId="3373" priority="134">
      <formula>$L15="Stiff clay w/o free water"</formula>
    </cfRule>
    <cfRule type="expression" dxfId="3372" priority="136">
      <formula>$L15="API clay"</formula>
    </cfRule>
  </conditionalFormatting>
  <conditionalFormatting sqref="AA15">
    <cfRule type="expression" dxfId="3371" priority="135">
      <formula>$L15="Kirsch soft clay"</formula>
    </cfRule>
  </conditionalFormatting>
  <conditionalFormatting sqref="AA15">
    <cfRule type="expression" dxfId="3370" priority="133">
      <formula>$L15="Kirsch stiff clay"</formula>
    </cfRule>
  </conditionalFormatting>
  <conditionalFormatting sqref="AA15">
    <cfRule type="expression" dxfId="3369" priority="132">
      <formula>$L15="Reese stiff clay"</formula>
    </cfRule>
  </conditionalFormatting>
  <conditionalFormatting sqref="AA15">
    <cfRule type="expression" dxfId="3368" priority="131">
      <formula>$L15="PISA clay"</formula>
    </cfRule>
  </conditionalFormatting>
  <conditionalFormatting sqref="AC15">
    <cfRule type="expression" dxfId="3367" priority="128">
      <formula>$L15="Stiff clay w/o free water"</formula>
    </cfRule>
    <cfRule type="expression" dxfId="3366" priority="130">
      <formula>$L15="API clay"</formula>
    </cfRule>
  </conditionalFormatting>
  <conditionalFormatting sqref="AC15">
    <cfRule type="expression" dxfId="3365" priority="129">
      <formula>$L15="Kirsch soft clay"</formula>
    </cfRule>
  </conditionalFormatting>
  <conditionalFormatting sqref="AC15">
    <cfRule type="expression" dxfId="3364" priority="127">
      <formula>$L15="Kirsch stiff clay"</formula>
    </cfRule>
  </conditionalFormatting>
  <conditionalFormatting sqref="AC15">
    <cfRule type="expression" dxfId="3363" priority="126">
      <formula>$L15="Reese stiff clay"</formula>
    </cfRule>
  </conditionalFormatting>
  <conditionalFormatting sqref="AC15">
    <cfRule type="expression" dxfId="3362" priority="125">
      <formula>$L15="PISA clay"</formula>
    </cfRule>
  </conditionalFormatting>
  <conditionalFormatting sqref="X15">
    <cfRule type="expression" dxfId="3361" priority="124">
      <formula>$L15="API sand"</formula>
    </cfRule>
  </conditionalFormatting>
  <conditionalFormatting sqref="X15">
    <cfRule type="expression" dxfId="3360" priority="123">
      <formula>$L15="Kirsch sand"</formula>
    </cfRule>
  </conditionalFormatting>
  <conditionalFormatting sqref="AM16:AN16">
    <cfRule type="expression" dxfId="3359" priority="122">
      <formula>$L16="API sand"</formula>
    </cfRule>
  </conditionalFormatting>
  <conditionalFormatting sqref="AK16:AL16">
    <cfRule type="expression" dxfId="3358" priority="121">
      <formula>$M16="API sand"</formula>
    </cfRule>
  </conditionalFormatting>
  <conditionalFormatting sqref="AK16:AL16">
    <cfRule type="expression" dxfId="3357" priority="120">
      <formula>$M16="API clay"</formula>
    </cfRule>
  </conditionalFormatting>
  <conditionalFormatting sqref="AM16:AN16">
    <cfRule type="expression" dxfId="3356" priority="117">
      <formula>$L16="Stiff clay w/o free water"</formula>
    </cfRule>
    <cfRule type="expression" dxfId="3355" priority="119">
      <formula>$L16="API clay"</formula>
    </cfRule>
  </conditionalFormatting>
  <conditionalFormatting sqref="AM16:AN16">
    <cfRule type="expression" dxfId="3354" priority="118">
      <formula>$L16="Kirsch soft clay"</formula>
    </cfRule>
  </conditionalFormatting>
  <conditionalFormatting sqref="AM16:AN16">
    <cfRule type="expression" dxfId="3353" priority="116">
      <formula>$L16="Kirsch stiff clay"</formula>
    </cfRule>
  </conditionalFormatting>
  <conditionalFormatting sqref="AM16:AN16">
    <cfRule type="expression" dxfId="3352" priority="115">
      <formula>$L16="Kirsch sand"</formula>
    </cfRule>
  </conditionalFormatting>
  <conditionalFormatting sqref="AM16:AN16">
    <cfRule type="expression" dxfId="3351" priority="114">
      <formula>$L16="Modified Weak rock"</formula>
    </cfRule>
  </conditionalFormatting>
  <conditionalFormatting sqref="AM16:AN16">
    <cfRule type="expression" dxfId="3350" priority="113">
      <formula>$L16="Reese stiff clay"</formula>
    </cfRule>
  </conditionalFormatting>
  <conditionalFormatting sqref="AM16:AN16">
    <cfRule type="expression" dxfId="3349" priority="112">
      <formula>$L16="PISA clay"</formula>
    </cfRule>
  </conditionalFormatting>
  <conditionalFormatting sqref="AM16:AN16">
    <cfRule type="expression" dxfId="3348" priority="111">
      <formula>$L16="PISA sand"</formula>
    </cfRule>
  </conditionalFormatting>
  <conditionalFormatting sqref="N16 Q16 S16:T16 W16:Y16">
    <cfRule type="expression" dxfId="3347" priority="110">
      <formula>$L16="API sand"</formula>
    </cfRule>
  </conditionalFormatting>
  <conditionalFormatting sqref="N16">
    <cfRule type="expression" dxfId="3346" priority="109">
      <formula>$M16="API sand"</formula>
    </cfRule>
  </conditionalFormatting>
  <conditionalFormatting sqref="N16">
    <cfRule type="expression" dxfId="3345" priority="108">
      <formula>$M16="API clay"</formula>
    </cfRule>
  </conditionalFormatting>
  <conditionalFormatting sqref="N16:P16">
    <cfRule type="expression" dxfId="3344" priority="105">
      <formula>$L16="Stiff clay w/o free water"</formula>
    </cfRule>
    <cfRule type="expression" dxfId="3343" priority="107">
      <formula>$L16="API clay"</formula>
    </cfRule>
  </conditionalFormatting>
  <conditionalFormatting sqref="N16:P16">
    <cfRule type="expression" dxfId="3342" priority="106">
      <formula>$L16="Kirsch soft clay"</formula>
    </cfRule>
  </conditionalFormatting>
  <conditionalFormatting sqref="N16:P16">
    <cfRule type="expression" dxfId="3341" priority="104">
      <formula>$L16="Kirsch stiff clay"</formula>
    </cfRule>
  </conditionalFormatting>
  <conditionalFormatting sqref="N16 Q16 S16:T16 W16:Y16">
    <cfRule type="expression" dxfId="3340" priority="103">
      <formula>$L16="Kirsch sand"</formula>
    </cfRule>
  </conditionalFormatting>
  <conditionalFormatting sqref="N16">
    <cfRule type="expression" dxfId="3339" priority="102">
      <formula>$L16="Modified Weak rock"</formula>
    </cfRule>
  </conditionalFormatting>
  <conditionalFormatting sqref="N16:P16">
    <cfRule type="expression" dxfId="3338" priority="101">
      <formula>$L16="Reese stiff clay"</formula>
    </cfRule>
  </conditionalFormatting>
  <conditionalFormatting sqref="N16:P16">
    <cfRule type="expression" dxfId="3337" priority="100">
      <formula>$L16="PISA clay"</formula>
    </cfRule>
  </conditionalFormatting>
  <conditionalFormatting sqref="N16">
    <cfRule type="expression" dxfId="3336" priority="99">
      <formula>$L16="PISA sand"</formula>
    </cfRule>
  </conditionalFormatting>
  <conditionalFormatting sqref="R16">
    <cfRule type="expression" dxfId="3335" priority="98">
      <formula>$L16="API sand"</formula>
    </cfRule>
  </conditionalFormatting>
  <conditionalFormatting sqref="R16">
    <cfRule type="expression" dxfId="3334" priority="97">
      <formula>$L16="Kirsch sand"</formula>
    </cfRule>
  </conditionalFormatting>
  <conditionalFormatting sqref="AC16:AI16">
    <cfRule type="expression" dxfId="3333" priority="94">
      <formula>$L16="Stiff clay w/o free water"</formula>
    </cfRule>
    <cfRule type="expression" dxfId="3332" priority="96">
      <formula>$L16="API clay"</formula>
    </cfRule>
  </conditionalFormatting>
  <conditionalFormatting sqref="AC16:AI16">
    <cfRule type="expression" dxfId="3331" priority="95">
      <formula>$L16="Kirsch soft clay"</formula>
    </cfRule>
  </conditionalFormatting>
  <conditionalFormatting sqref="AC16:AI16">
    <cfRule type="expression" dxfId="3330" priority="93">
      <formula>$L16="Kirsch stiff clay"</formula>
    </cfRule>
  </conditionalFormatting>
  <conditionalFormatting sqref="AC16:AI16">
    <cfRule type="expression" dxfId="3329" priority="92">
      <formula>$L16="Reese stiff clay"</formula>
    </cfRule>
  </conditionalFormatting>
  <conditionalFormatting sqref="AC16:AI16">
    <cfRule type="expression" dxfId="3328" priority="91">
      <formula>$L16="PISA clay"</formula>
    </cfRule>
  </conditionalFormatting>
  <conditionalFormatting sqref="AA16">
    <cfRule type="expression" dxfId="3327" priority="88">
      <formula>$L16="Stiff clay w/o free water"</formula>
    </cfRule>
    <cfRule type="expression" dxfId="3326" priority="90">
      <formula>$L16="API clay"</formula>
    </cfRule>
  </conditionalFormatting>
  <conditionalFormatting sqref="AA16">
    <cfRule type="expression" dxfId="3325" priority="89">
      <formula>$L16="Kirsch soft clay"</formula>
    </cfRule>
  </conditionalFormatting>
  <conditionalFormatting sqref="AA16">
    <cfRule type="expression" dxfId="3324" priority="87">
      <formula>$L16="Kirsch stiff clay"</formula>
    </cfRule>
  </conditionalFormatting>
  <conditionalFormatting sqref="AA16">
    <cfRule type="expression" dxfId="3323" priority="86">
      <formula>$L16="Reese stiff clay"</formula>
    </cfRule>
  </conditionalFormatting>
  <conditionalFormatting sqref="AA16">
    <cfRule type="expression" dxfId="3322" priority="85">
      <formula>$L16="PISA clay"</formula>
    </cfRule>
  </conditionalFormatting>
  <conditionalFormatting sqref="AM17:AN17">
    <cfRule type="expression" dxfId="3321" priority="84">
      <formula>$L17="API sand"</formula>
    </cfRule>
  </conditionalFormatting>
  <conditionalFormatting sqref="AK17:AL17">
    <cfRule type="expression" dxfId="3320" priority="83">
      <formula>$M17="API sand"</formula>
    </cfRule>
  </conditionalFormatting>
  <conditionalFormatting sqref="AK17:AL17">
    <cfRule type="expression" dxfId="3319" priority="82">
      <formula>$M17="API clay"</formula>
    </cfRule>
  </conditionalFormatting>
  <conditionalFormatting sqref="AM17:AN17">
    <cfRule type="expression" dxfId="3318" priority="79">
      <formula>$L17="Stiff clay w/o free water"</formula>
    </cfRule>
    <cfRule type="expression" dxfId="3317" priority="81">
      <formula>$L17="API clay"</formula>
    </cfRule>
  </conditionalFormatting>
  <conditionalFormatting sqref="AM17:AN17">
    <cfRule type="expression" dxfId="3316" priority="80">
      <formula>$L17="Kirsch soft clay"</formula>
    </cfRule>
  </conditionalFormatting>
  <conditionalFormatting sqref="AM17:AN17">
    <cfRule type="expression" dxfId="3315" priority="78">
      <formula>$L17="Kirsch stiff clay"</formula>
    </cfRule>
  </conditionalFormatting>
  <conditionalFormatting sqref="AM17:AN17">
    <cfRule type="expression" dxfId="3314" priority="77">
      <formula>$L17="Kirsch sand"</formula>
    </cfRule>
  </conditionalFormatting>
  <conditionalFormatting sqref="AM17:AN17">
    <cfRule type="expression" dxfId="3313" priority="76">
      <formula>$L17="Modified Weak rock"</formula>
    </cfRule>
  </conditionalFormatting>
  <conditionalFormatting sqref="AM17:AN17">
    <cfRule type="expression" dxfId="3312" priority="75">
      <formula>$L17="Reese stiff clay"</formula>
    </cfRule>
  </conditionalFormatting>
  <conditionalFormatting sqref="AM17:AN17">
    <cfRule type="expression" dxfId="3311" priority="74">
      <formula>$L17="PISA clay"</formula>
    </cfRule>
  </conditionalFormatting>
  <conditionalFormatting sqref="AM17:AN17">
    <cfRule type="expression" dxfId="3310" priority="73">
      <formula>$L17="PISA sand"</formula>
    </cfRule>
  </conditionalFormatting>
  <conditionalFormatting sqref="N17 Q17 S17:T17 W17 Y17">
    <cfRule type="expression" dxfId="3309" priority="72">
      <formula>$L17="API sand"</formula>
    </cfRule>
  </conditionalFormatting>
  <conditionalFormatting sqref="N17">
    <cfRule type="expression" dxfId="3308" priority="71">
      <formula>$M17="API sand"</formula>
    </cfRule>
  </conditionalFormatting>
  <conditionalFormatting sqref="N17">
    <cfRule type="expression" dxfId="3307" priority="70">
      <formula>$M17="API clay"</formula>
    </cfRule>
  </conditionalFormatting>
  <conditionalFormatting sqref="N17:P17">
    <cfRule type="expression" dxfId="3306" priority="67">
      <formula>$L17="Stiff clay w/o free water"</formula>
    </cfRule>
    <cfRule type="expression" dxfId="3305" priority="69">
      <formula>$L17="API clay"</formula>
    </cfRule>
  </conditionalFormatting>
  <conditionalFormatting sqref="N17:P17">
    <cfRule type="expression" dxfId="3304" priority="68">
      <formula>$L17="Kirsch soft clay"</formula>
    </cfRule>
  </conditionalFormatting>
  <conditionalFormatting sqref="N17:P17">
    <cfRule type="expression" dxfId="3303" priority="66">
      <formula>$L17="Kirsch stiff clay"</formula>
    </cfRule>
  </conditionalFormatting>
  <conditionalFormatting sqref="N17 Q17 S17:T17 W17 Y17">
    <cfRule type="expression" dxfId="3302" priority="65">
      <formula>$L17="Kirsch sand"</formula>
    </cfRule>
  </conditionalFormatting>
  <conditionalFormatting sqref="N17">
    <cfRule type="expression" dxfId="3301" priority="64">
      <formula>$L17="Modified Weak rock"</formula>
    </cfRule>
  </conditionalFormatting>
  <conditionalFormatting sqref="N17:P17">
    <cfRule type="expression" dxfId="3300" priority="63">
      <formula>$L17="Reese stiff clay"</formula>
    </cfRule>
  </conditionalFormatting>
  <conditionalFormatting sqref="N17:P17">
    <cfRule type="expression" dxfId="3299" priority="62">
      <formula>$L17="PISA clay"</formula>
    </cfRule>
  </conditionalFormatting>
  <conditionalFormatting sqref="N17">
    <cfRule type="expression" dxfId="3298" priority="61">
      <formula>$L17="PISA sand"</formula>
    </cfRule>
  </conditionalFormatting>
  <conditionalFormatting sqref="R17">
    <cfRule type="expression" dxfId="3297" priority="60">
      <formula>$L17="API sand"</formula>
    </cfRule>
  </conditionalFormatting>
  <conditionalFormatting sqref="R17">
    <cfRule type="expression" dxfId="3296" priority="59">
      <formula>$L17="Kirsch sand"</formula>
    </cfRule>
  </conditionalFormatting>
  <conditionalFormatting sqref="AD17:AI17">
    <cfRule type="expression" dxfId="3295" priority="56">
      <formula>$L17="Stiff clay w/o free water"</formula>
    </cfRule>
    <cfRule type="expression" dxfId="3294" priority="58">
      <formula>$L17="API clay"</formula>
    </cfRule>
  </conditionalFormatting>
  <conditionalFormatting sqref="AD17:AI17">
    <cfRule type="expression" dxfId="3293" priority="57">
      <formula>$L17="Kirsch soft clay"</formula>
    </cfRule>
  </conditionalFormatting>
  <conditionalFormatting sqref="AD17:AI17">
    <cfRule type="expression" dxfId="3292" priority="55">
      <formula>$L17="Kirsch stiff clay"</formula>
    </cfRule>
  </conditionalFormatting>
  <conditionalFormatting sqref="AD17:AI17">
    <cfRule type="expression" dxfId="3291" priority="54">
      <formula>$L17="Reese stiff clay"</formula>
    </cfRule>
  </conditionalFormatting>
  <conditionalFormatting sqref="AD17:AI17">
    <cfRule type="expression" dxfId="3290" priority="53">
      <formula>$L17="PISA clay"</formula>
    </cfRule>
  </conditionalFormatting>
  <conditionalFormatting sqref="AA17">
    <cfRule type="expression" dxfId="3289" priority="50">
      <formula>$L17="Stiff clay w/o free water"</formula>
    </cfRule>
    <cfRule type="expression" dxfId="3288" priority="52">
      <formula>$L17="API clay"</formula>
    </cfRule>
  </conditionalFormatting>
  <conditionalFormatting sqref="AA17">
    <cfRule type="expression" dxfId="3287" priority="51">
      <formula>$L17="Kirsch soft clay"</formula>
    </cfRule>
  </conditionalFormatting>
  <conditionalFormatting sqref="AA17">
    <cfRule type="expression" dxfId="3286" priority="49">
      <formula>$L17="Kirsch stiff clay"</formula>
    </cfRule>
  </conditionalFormatting>
  <conditionalFormatting sqref="AA17">
    <cfRule type="expression" dxfId="3285" priority="48">
      <formula>$L17="Reese stiff clay"</formula>
    </cfRule>
  </conditionalFormatting>
  <conditionalFormatting sqref="AA17">
    <cfRule type="expression" dxfId="3284" priority="47">
      <formula>$L17="PISA clay"</formula>
    </cfRule>
  </conditionalFormatting>
  <conditionalFormatting sqref="AC17">
    <cfRule type="expression" dxfId="3283" priority="44">
      <formula>$L17="Stiff clay w/o free water"</formula>
    </cfRule>
    <cfRule type="expression" dxfId="3282" priority="46">
      <formula>$L17="API clay"</formula>
    </cfRule>
  </conditionalFormatting>
  <conditionalFormatting sqref="AC17">
    <cfRule type="expression" dxfId="3281" priority="45">
      <formula>$L17="Kirsch soft clay"</formula>
    </cfRule>
  </conditionalFormatting>
  <conditionalFormatting sqref="AC17">
    <cfRule type="expression" dxfId="3280" priority="43">
      <formula>$L17="Kirsch stiff clay"</formula>
    </cfRule>
  </conditionalFormatting>
  <conditionalFormatting sqref="AC17">
    <cfRule type="expression" dxfId="3279" priority="42">
      <formula>$L17="Reese stiff clay"</formula>
    </cfRule>
  </conditionalFormatting>
  <conditionalFormatting sqref="AC17">
    <cfRule type="expression" dxfId="3278" priority="41">
      <formula>$L17="PISA clay"</formula>
    </cfRule>
  </conditionalFormatting>
  <conditionalFormatting sqref="X17">
    <cfRule type="expression" dxfId="3277" priority="40">
      <formula>$L17="API sand"</formula>
    </cfRule>
  </conditionalFormatting>
  <conditionalFormatting sqref="X17">
    <cfRule type="expression" dxfId="3276" priority="39">
      <formula>$L17="Kirsch sand"</formula>
    </cfRule>
  </conditionalFormatting>
  <conditionalFormatting sqref="Z16:Z17">
    <cfRule type="expression" dxfId="3275" priority="38">
      <formula>$L16="API sand"</formula>
    </cfRule>
  </conditionalFormatting>
  <conditionalFormatting sqref="Z16:Z17">
    <cfRule type="expression" dxfId="3274" priority="37">
      <formula>$L16="Kirsch sand"</formula>
    </cfRule>
  </conditionalFormatting>
  <conditionalFormatting sqref="AB16:AB17">
    <cfRule type="expression" dxfId="3273" priority="36">
      <formula>$L16="API sand"</formula>
    </cfRule>
  </conditionalFormatting>
  <conditionalFormatting sqref="AB16:AB17">
    <cfRule type="expression" dxfId="3272" priority="35">
      <formula>$L16="Kirsch sand"</formula>
    </cfRule>
  </conditionalFormatting>
  <conditionalFormatting sqref="AJ16:AJ17">
    <cfRule type="expression" dxfId="3271" priority="34">
      <formula>$L16="API sand"</formula>
    </cfRule>
  </conditionalFormatting>
  <conditionalFormatting sqref="AJ16:AJ17">
    <cfRule type="expression" dxfId="3270" priority="33">
      <formula>$L16="Kirsch sand"</formula>
    </cfRule>
  </conditionalFormatting>
  <conditionalFormatting sqref="U15:V15">
    <cfRule type="expression" dxfId="3269" priority="30">
      <formula>$L15="Stiff clay w/o free water"</formula>
    </cfRule>
    <cfRule type="expression" dxfId="3268" priority="32">
      <formula>$L15="API clay"</formula>
    </cfRule>
  </conditionalFormatting>
  <conditionalFormatting sqref="U15:V15">
    <cfRule type="expression" dxfId="3267" priority="31">
      <formula>$L15="Kirsch soft clay"</formula>
    </cfRule>
  </conditionalFormatting>
  <conditionalFormatting sqref="U15:V15">
    <cfRule type="expression" dxfId="3266" priority="29">
      <formula>$L15="Kirsch stiff clay"</formula>
    </cfRule>
  </conditionalFormatting>
  <conditionalFormatting sqref="U15:V15">
    <cfRule type="expression" dxfId="3265" priority="28">
      <formula>$L15="Reese stiff clay"</formula>
    </cfRule>
  </conditionalFormatting>
  <conditionalFormatting sqref="U15:V15">
    <cfRule type="expression" dxfId="3264" priority="27">
      <formula>$L15="PISA clay"</formula>
    </cfRule>
  </conditionalFormatting>
  <conditionalFormatting sqref="U16:V16">
    <cfRule type="expression" dxfId="3263" priority="24">
      <formula>$L16="Stiff clay w/o free water"</formula>
    </cfRule>
    <cfRule type="expression" dxfId="3262" priority="26">
      <formula>$L16="API clay"</formula>
    </cfRule>
  </conditionalFormatting>
  <conditionalFormatting sqref="U16:V16">
    <cfRule type="expression" dxfId="3261" priority="25">
      <formula>$L16="Kirsch soft clay"</formula>
    </cfRule>
  </conditionalFormatting>
  <conditionalFormatting sqref="U16:V16">
    <cfRule type="expression" dxfId="3260" priority="23">
      <formula>$L16="Kirsch stiff clay"</formula>
    </cfRule>
  </conditionalFormatting>
  <conditionalFormatting sqref="U16:V16">
    <cfRule type="expression" dxfId="3259" priority="22">
      <formula>$L16="Reese stiff clay"</formula>
    </cfRule>
  </conditionalFormatting>
  <conditionalFormatting sqref="U16:V16">
    <cfRule type="expression" dxfId="3258" priority="21">
      <formula>$L16="PISA clay"</formula>
    </cfRule>
  </conditionalFormatting>
  <conditionalFormatting sqref="U17:V17">
    <cfRule type="expression" dxfId="3257" priority="18">
      <formula>$L17="Stiff clay w/o free water"</formula>
    </cfRule>
    <cfRule type="expression" dxfId="3256" priority="20">
      <formula>$L17="API clay"</formula>
    </cfRule>
  </conditionalFormatting>
  <conditionalFormatting sqref="U17:V17">
    <cfRule type="expression" dxfId="3255" priority="19">
      <formula>$L17="Kirsch soft clay"</formula>
    </cfRule>
  </conditionalFormatting>
  <conditionalFormatting sqref="U17:V17">
    <cfRule type="expression" dxfId="3254" priority="17">
      <formula>$L17="Kirsch stiff clay"</formula>
    </cfRule>
  </conditionalFormatting>
  <conditionalFormatting sqref="U17:V17">
    <cfRule type="expression" dxfId="3253" priority="16">
      <formula>$L17="Reese stiff clay"</formula>
    </cfRule>
  </conditionalFormatting>
  <conditionalFormatting sqref="U17:V17">
    <cfRule type="expression" dxfId="3252" priority="15">
      <formula>$L17="PISA clay"</formula>
    </cfRule>
  </conditionalFormatting>
  <conditionalFormatting sqref="AO15">
    <cfRule type="expression" dxfId="3251" priority="14">
      <formula>$L15="API sand"</formula>
    </cfRule>
  </conditionalFormatting>
  <conditionalFormatting sqref="AO15">
    <cfRule type="expression" dxfId="3250" priority="13">
      <formula>$L15="Kirsch sand"</formula>
    </cfRule>
  </conditionalFormatting>
  <conditionalFormatting sqref="AO16">
    <cfRule type="expression" dxfId="3249" priority="12">
      <formula>$L16="API sand"</formula>
    </cfRule>
  </conditionalFormatting>
  <conditionalFormatting sqref="AO16">
    <cfRule type="expression" dxfId="3248" priority="11">
      <formula>$L16="Kirsch sand"</formula>
    </cfRule>
  </conditionalFormatting>
  <conditionalFormatting sqref="AO17">
    <cfRule type="expression" dxfId="3247" priority="10">
      <formula>$L17="API sand"</formula>
    </cfRule>
  </conditionalFormatting>
  <conditionalFormatting sqref="AO17">
    <cfRule type="expression" dxfId="3246" priority="9">
      <formula>$L17="Kirsch sand"</formula>
    </cfRule>
  </conditionalFormatting>
  <conditionalFormatting sqref="AC14">
    <cfRule type="expression" dxfId="3245" priority="6">
      <formula>$L14="Stiff clay w/o free water"</formula>
    </cfRule>
    <cfRule type="expression" dxfId="3244" priority="8">
      <formula>$L14="API clay"</formula>
    </cfRule>
  </conditionalFormatting>
  <conditionalFormatting sqref="AC14">
    <cfRule type="expression" dxfId="3243" priority="7">
      <formula>$L14="Kirsch soft clay"</formula>
    </cfRule>
  </conditionalFormatting>
  <conditionalFormatting sqref="AC14">
    <cfRule type="expression" dxfId="3242" priority="5">
      <formula>$L14="Kirsch stiff clay"</formula>
    </cfRule>
  </conditionalFormatting>
  <conditionalFormatting sqref="AC14">
    <cfRule type="expression" dxfId="3241" priority="4">
      <formula>$L14="Reese stiff clay"</formula>
    </cfRule>
  </conditionalFormatting>
  <conditionalFormatting sqref="AC14">
    <cfRule type="expression" dxfId="3240" priority="3">
      <formula>$L14="PISA clay"</formula>
    </cfRule>
  </conditionalFormatting>
  <dataValidations count="3">
    <dataValidation type="list" showInputMessage="1" showErrorMessage="1" sqref="M6:M17" xr:uid="{3D2EAA29-3DF0-4716-B770-C567B708E862}">
      <formula1>"Zero soil,API sand,API clay"</formula1>
    </dataValidation>
    <dataValidation type="list" showInputMessage="1" showErrorMessage="1" sqref="L6:L255" xr:uid="{05A3BF02-7F3F-4996-8EA3-0D59965840D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18:M36" xr:uid="{19BEE923-A4E5-411C-BEA8-1435438D3E8F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80" t="s">
        <v>78</v>
      </c>
      <c r="S3" s="80"/>
      <c r="T3" s="27" t="s">
        <v>81</v>
      </c>
      <c r="U3" s="80" t="s">
        <v>79</v>
      </c>
      <c r="V3" s="80"/>
      <c r="W3" s="27" t="s">
        <v>80</v>
      </c>
      <c r="X3" s="27" t="s">
        <v>78</v>
      </c>
      <c r="Y3" s="27" t="s">
        <v>82</v>
      </c>
      <c r="Z3" s="27" t="s">
        <v>83</v>
      </c>
      <c r="AA3" s="81" t="s">
        <v>76</v>
      </c>
      <c r="AB3" s="81"/>
      <c r="AC3" s="81"/>
      <c r="AD3" s="81"/>
      <c r="AE3" s="81"/>
      <c r="AF3" s="81"/>
      <c r="AG3" s="81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0" t="s">
        <v>78</v>
      </c>
      <c r="S3" s="80"/>
      <c r="T3" s="30" t="s">
        <v>81</v>
      </c>
      <c r="U3" s="80" t="s">
        <v>79</v>
      </c>
      <c r="V3" s="80"/>
      <c r="W3" s="30" t="s">
        <v>80</v>
      </c>
      <c r="X3" s="30" t="s">
        <v>78</v>
      </c>
      <c r="Y3" s="30" t="s">
        <v>82</v>
      </c>
      <c r="Z3" s="30" t="s">
        <v>83</v>
      </c>
      <c r="AA3" s="81" t="s">
        <v>76</v>
      </c>
      <c r="AB3" s="81"/>
      <c r="AC3" s="81"/>
      <c r="AD3" s="81"/>
      <c r="AE3" s="81"/>
      <c r="AF3" s="81"/>
      <c r="AG3" s="81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9867-8166-4E23-83D5-949B73AEF38F}">
  <sheetPr>
    <tabColor theme="2"/>
  </sheetPr>
  <dimension ref="A1:AO255"/>
  <sheetViews>
    <sheetView topLeftCell="P1" zoomScaleNormal="100" workbookViewId="0">
      <selection activeCell="AJ18" sqref="AJ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1"/>
      <c r="R3" s="79"/>
      <c r="S3" s="79"/>
      <c r="T3" s="71"/>
      <c r="U3" s="79"/>
      <c r="V3" s="79"/>
      <c r="W3" s="71"/>
      <c r="X3" s="69"/>
      <c r="Y3" s="71"/>
      <c r="Z3" s="71"/>
      <c r="AA3" s="71"/>
      <c r="AB3" s="71"/>
      <c r="AC3" s="69"/>
      <c r="AD3" s="39"/>
      <c r="AE3" s="39"/>
      <c r="AF3" s="39"/>
      <c r="AG3" s="39"/>
      <c r="AH3" s="39"/>
      <c r="AI3" s="39"/>
      <c r="AJ3" s="71"/>
      <c r="AK3" s="71"/>
      <c r="AL3" s="71"/>
      <c r="AM3" s="71"/>
      <c r="AN3" s="71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44</v>
      </c>
      <c r="R6" s="50">
        <f>Q6-5</f>
        <v>39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65</v>
      </c>
      <c r="P7" s="51">
        <v>0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396000</v>
      </c>
      <c r="Y7" s="50">
        <v>0</v>
      </c>
      <c r="Z7" s="50">
        <v>0</v>
      </c>
      <c r="AA7" s="53">
        <v>1</v>
      </c>
      <c r="AB7" s="50">
        <v>0</v>
      </c>
      <c r="AC7" s="51">
        <v>47830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ref="AJ7:AJ12" si="0"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v>41</v>
      </c>
      <c r="R8" s="50">
        <f t="shared" ref="R8:R11" si="1">Q8-5</f>
        <v>36</v>
      </c>
      <c r="S8" s="50">
        <v>2.4</v>
      </c>
      <c r="T8" s="50">
        <v>0</v>
      </c>
      <c r="U8" s="52">
        <v>0</v>
      </c>
      <c r="V8" s="52">
        <v>0</v>
      </c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>
        <v>1</v>
      </c>
      <c r="AB8" s="50">
        <f t="shared" ref="AB8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v>41</v>
      </c>
      <c r="R9" s="50">
        <f t="shared" si="1"/>
        <v>36</v>
      </c>
      <c r="S9" s="50">
        <v>1.6</v>
      </c>
      <c r="T9" s="50">
        <v>0</v>
      </c>
      <c r="U9" s="52">
        <v>0</v>
      </c>
      <c r="V9" s="52">
        <v>0</v>
      </c>
      <c r="W9" s="50">
        <v>0.5</v>
      </c>
      <c r="X9" s="50">
        <v>22500</v>
      </c>
      <c r="Y9" s="50">
        <v>0</v>
      </c>
      <c r="Z9" s="50">
        <f t="shared" ref="Z9:Z11" si="3">VLOOKUP(R9,$AE$39:$AF$59,2)</f>
        <v>114.99999999999996</v>
      </c>
      <c r="AA9" s="53">
        <v>1</v>
      </c>
      <c r="AB9" s="50">
        <f t="shared" ref="AB9:AB11" si="4">VLOOKUP(R9,$AE$39:$AG$59,3)</f>
        <v>12000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0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193.7</v>
      </c>
      <c r="P10" s="51">
        <v>3</v>
      </c>
      <c r="Q10" s="50">
        <v>0</v>
      </c>
      <c r="R10" s="50">
        <v>0</v>
      </c>
      <c r="S10" s="50">
        <v>0</v>
      </c>
      <c r="T10" s="50">
        <v>0</v>
      </c>
      <c r="U10" s="52">
        <v>1.7999999999999999E-2</v>
      </c>
      <c r="V10" s="52">
        <v>0</v>
      </c>
      <c r="W10" s="50">
        <v>0.25</v>
      </c>
      <c r="X10" s="50"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v>203500</v>
      </c>
      <c r="AD10" s="51">
        <v>4900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0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v>37</v>
      </c>
      <c r="R11" s="50">
        <f t="shared" si="1"/>
        <v>32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28900</v>
      </c>
      <c r="Y11" s="50">
        <v>0</v>
      </c>
      <c r="Z11" s="50">
        <f t="shared" si="3"/>
        <v>103.59999999999997</v>
      </c>
      <c r="AA11" s="53">
        <v>1</v>
      </c>
      <c r="AB11" s="50">
        <f t="shared" si="4"/>
        <v>10560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>VLOOKUP(R11,$AE$39:$AH$59,4)</f>
        <v>44.000000000000007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270.10000000000002</v>
      </c>
      <c r="P12" s="51">
        <v>5.7</v>
      </c>
      <c r="Q12" s="50">
        <v>0</v>
      </c>
      <c r="R12" s="50">
        <v>0</v>
      </c>
      <c r="S12" s="50">
        <v>0</v>
      </c>
      <c r="T12" s="50">
        <v>0</v>
      </c>
      <c r="U12" s="52">
        <v>1.7999999999999999E-2</v>
      </c>
      <c r="V12" s="52">
        <v>0</v>
      </c>
      <c r="W12" s="50">
        <v>0.25</v>
      </c>
      <c r="X12" s="50"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v>324000</v>
      </c>
      <c r="AD12" s="51">
        <v>9256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</row>
    <row r="61" spans="12:34" x14ac:dyDescent="0.25">
      <c r="L61" s="48"/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0 N6:N14 AM6:AO14 S10:T13 Q6:R14 AB6:AB15 W12:Y13 W11 Y11 Z6:Z15 AJ6:AJ15">
    <cfRule type="expression" dxfId="3239" priority="340">
      <formula>$L6="API sand"</formula>
    </cfRule>
  </conditionalFormatting>
  <conditionalFormatting sqref="R18:S20 R29:S36 S21:S28 AD21:AD28 AB18:AB35 AK6:AL14 N6:N14">
    <cfRule type="expression" dxfId="3238" priority="339">
      <formula>$M6="API sand"</formula>
    </cfRule>
  </conditionalFormatting>
  <conditionalFormatting sqref="R18:T20 R29:T36 S21:T28 AD21:AD28 AB18:AB35 AK6:AL14 N6:N14">
    <cfRule type="expression" dxfId="3237" priority="338">
      <formula>$M6="API clay"</formula>
    </cfRule>
  </conditionalFormatting>
  <conditionalFormatting sqref="U18:W36 AM6:AN14 N6:P14 U6:V14 AC6:AI13 AA6:AA14">
    <cfRule type="expression" dxfId="3236" priority="335">
      <formula>$L6="Stiff clay w/o free water"</formula>
    </cfRule>
    <cfRule type="expression" dxfId="3235" priority="337">
      <formula>$L6="API clay"</formula>
    </cfRule>
  </conditionalFormatting>
  <conditionalFormatting sqref="U18:Y36 AM6:AN14 N6:P14 U6:V14 AC6:AI13 AA6:AA14">
    <cfRule type="expression" dxfId="3234" priority="336">
      <formula>$L6="Kirsch soft clay"</formula>
    </cfRule>
  </conditionalFormatting>
  <conditionalFormatting sqref="U18:Y36 AM6:AN14 N6:P14 U6:V14 AC6:AI13 AA6:AA14">
    <cfRule type="expression" dxfId="3233" priority="334">
      <formula>$L6="Kirsch stiff clay"</formula>
    </cfRule>
  </conditionalFormatting>
  <conditionalFormatting sqref="W10:Y10 N6:N14 AM6:AO14 S10:T13 Q6:R14 AB6:AB15 W12:Y13 W11 Y11 Z6:Z15 AJ6:AJ15">
    <cfRule type="expression" dxfId="3232" priority="333">
      <formula>$L6="Kirsch sand"</formula>
    </cfRule>
  </conditionalFormatting>
  <conditionalFormatting sqref="AC18:AI18 AC19:AD19 AI19 AM6:AN14 N6:N14">
    <cfRule type="expression" dxfId="3231" priority="332">
      <formula>$L6="Modified Weak rock"</formula>
    </cfRule>
  </conditionalFormatting>
  <conditionalFormatting sqref="U18:V36 AM6:AN14 N6:P14 U6:V14 AC6:AI13 AA6:AA14">
    <cfRule type="expression" dxfId="3230" priority="331">
      <formula>$L6="Reese stiff clay"</formula>
    </cfRule>
  </conditionalFormatting>
  <conditionalFormatting sqref="N18:N36 Q18:Q36 AM18:AN36">
    <cfRule type="expression" dxfId="3229" priority="330">
      <formula>$L18="API sand"</formula>
    </cfRule>
  </conditionalFormatting>
  <conditionalFormatting sqref="N18:N36 AB36 AJ18:AL36 Z18:Z36">
    <cfRule type="expression" dxfId="3228" priority="329">
      <formula>$M18="API sand"</formula>
    </cfRule>
  </conditionalFormatting>
  <conditionalFormatting sqref="Z36:AB36 AK18:AL36 N18:N36 Z18:AA35">
    <cfRule type="expression" dxfId="3227" priority="328">
      <formula>$M18="API clay"</formula>
    </cfRule>
  </conditionalFormatting>
  <conditionalFormatting sqref="N18:P18 AM18:AN36 N29:P36 N19:N28 P19:P28">
    <cfRule type="expression" dxfId="3226" priority="325">
      <formula>$L18="Stiff clay w/o free water"</formula>
    </cfRule>
    <cfRule type="expression" dxfId="3225" priority="327">
      <formula>$L18="API clay"</formula>
    </cfRule>
  </conditionalFormatting>
  <conditionalFormatting sqref="N18:P18 AM18:AN36 N29:P36 N19:N28 P19:P28">
    <cfRule type="expression" dxfId="3224" priority="326">
      <formula>$L18="Kirsch soft clay"</formula>
    </cfRule>
  </conditionalFormatting>
  <conditionalFormatting sqref="N18:P18 AM18:AN36 N29:P36 N19:N28 P19:P28">
    <cfRule type="expression" dxfId="3223" priority="324">
      <formula>$L18="Kirsch stiff clay"</formula>
    </cfRule>
  </conditionalFormatting>
  <conditionalFormatting sqref="N18:N36 Q18:Q36 X18:Y36 AM18:AN36">
    <cfRule type="expression" dxfId="3222" priority="323">
      <formula>$L18="Kirsch sand"</formula>
    </cfRule>
  </conditionalFormatting>
  <conditionalFormatting sqref="N18:N36 AM18:AN36 AC20:AD36 AI20:AI36">
    <cfRule type="expression" dxfId="3221" priority="322">
      <formula>$L18="Modified Weak rock"</formula>
    </cfRule>
  </conditionalFormatting>
  <conditionalFormatting sqref="N18:P18 AM18:AN36 N29:P36 N19:N28 P19:P28">
    <cfRule type="expression" dxfId="3220" priority="321">
      <formula>$L18="Reese stiff clay"</formula>
    </cfRule>
  </conditionalFormatting>
  <conditionalFormatting sqref="AM6:AN14 N6:P14 U6:V14 AC6:AI13 AA6:AA14">
    <cfRule type="expression" dxfId="3219" priority="320">
      <formula>$L6="PISA clay"</formula>
    </cfRule>
  </conditionalFormatting>
  <conditionalFormatting sqref="AM6:AN14 N6:N14">
    <cfRule type="expression" dxfId="3218" priority="319">
      <formula>$L6="PISA sand"</formula>
    </cfRule>
  </conditionalFormatting>
  <conditionalFormatting sqref="O19:O21">
    <cfRule type="expression" dxfId="3217" priority="318">
      <formula>$L19="API sand"</formula>
    </cfRule>
  </conditionalFormatting>
  <conditionalFormatting sqref="O19:O21">
    <cfRule type="expression" dxfId="3216" priority="317">
      <formula>$L19="Kirsch sand"</formula>
    </cfRule>
  </conditionalFormatting>
  <conditionalFormatting sqref="O22:O28">
    <cfRule type="expression" dxfId="3215" priority="316">
      <formula>$L22="API sand"</formula>
    </cfRule>
  </conditionalFormatting>
  <conditionalFormatting sqref="O22:O28">
    <cfRule type="expression" dxfId="3214" priority="315">
      <formula>$L22="Kirsch sand"</formula>
    </cfRule>
  </conditionalFormatting>
  <conditionalFormatting sqref="S6:T9 W6:Y9">
    <cfRule type="expression" dxfId="3213" priority="302">
      <formula>$L6="API sand"</formula>
    </cfRule>
  </conditionalFormatting>
  <conditionalFormatting sqref="S6:T9 W6:Y9">
    <cfRule type="expression" dxfId="3212" priority="301">
      <formula>$L6="Kirsch sand"</formula>
    </cfRule>
  </conditionalFormatting>
  <conditionalFormatting sqref="AE37:AH37">
    <cfRule type="expression" dxfId="3211" priority="341">
      <formula>$L19="Modified Weak rock"</formula>
    </cfRule>
  </conditionalFormatting>
  <conditionalFormatting sqref="S14:T14 W14:Y14">
    <cfRule type="expression" dxfId="3210" priority="224">
      <formula>$L14="API sand"</formula>
    </cfRule>
  </conditionalFormatting>
  <conditionalFormatting sqref="S14:T14 W14:Y14">
    <cfRule type="expression" dxfId="3209" priority="217">
      <formula>$L14="Kirsch sand"</formula>
    </cfRule>
  </conditionalFormatting>
  <conditionalFormatting sqref="AD14:AI14">
    <cfRule type="expression" dxfId="3208" priority="208">
      <formula>$L14="Stiff clay w/o free water"</formula>
    </cfRule>
    <cfRule type="expression" dxfId="3207" priority="210">
      <formula>$L14="API clay"</formula>
    </cfRule>
  </conditionalFormatting>
  <conditionalFormatting sqref="AD14:AI14">
    <cfRule type="expression" dxfId="3206" priority="209">
      <formula>$L14="Kirsch soft clay"</formula>
    </cfRule>
  </conditionalFormatting>
  <conditionalFormatting sqref="AD14:AI14">
    <cfRule type="expression" dxfId="3205" priority="207">
      <formula>$L14="Kirsch stiff clay"</formula>
    </cfRule>
  </conditionalFormatting>
  <conditionalFormatting sqref="AD14:AI14">
    <cfRule type="expression" dxfId="3204" priority="206">
      <formula>$L14="Reese stiff clay"</formula>
    </cfRule>
  </conditionalFormatting>
  <conditionalFormatting sqref="AD14:AI14">
    <cfRule type="expression" dxfId="3203" priority="205">
      <formula>$L14="PISA clay"</formula>
    </cfRule>
  </conditionalFormatting>
  <conditionalFormatting sqref="AM15:AN15">
    <cfRule type="expression" dxfId="3202" priority="198">
      <formula>$L15="API sand"</formula>
    </cfRule>
  </conditionalFormatting>
  <conditionalFormatting sqref="AK15:AL15">
    <cfRule type="expression" dxfId="3201" priority="197">
      <formula>$M15="API sand"</formula>
    </cfRule>
  </conditionalFormatting>
  <conditionalFormatting sqref="AK15:AL15">
    <cfRule type="expression" dxfId="3200" priority="196">
      <formula>$M15="API clay"</formula>
    </cfRule>
  </conditionalFormatting>
  <conditionalFormatting sqref="AM15:AN15">
    <cfRule type="expression" dxfId="3199" priority="193">
      <formula>$L15="Stiff clay w/o free water"</formula>
    </cfRule>
    <cfRule type="expression" dxfId="3198" priority="195">
      <formula>$L15="API clay"</formula>
    </cfRule>
  </conditionalFormatting>
  <conditionalFormatting sqref="AM15:AN15">
    <cfRule type="expression" dxfId="3197" priority="194">
      <formula>$L15="Kirsch soft clay"</formula>
    </cfRule>
  </conditionalFormatting>
  <conditionalFormatting sqref="AM15:AN15">
    <cfRule type="expression" dxfId="3196" priority="192">
      <formula>$L15="Kirsch stiff clay"</formula>
    </cfRule>
  </conditionalFormatting>
  <conditionalFormatting sqref="AM15:AN15">
    <cfRule type="expression" dxfId="3195" priority="191">
      <formula>$L15="Kirsch sand"</formula>
    </cfRule>
  </conditionalFormatting>
  <conditionalFormatting sqref="AM15:AN15">
    <cfRule type="expression" dxfId="3194" priority="190">
      <formula>$L15="Modified Weak rock"</formula>
    </cfRule>
  </conditionalFormatting>
  <conditionalFormatting sqref="AM15:AN15">
    <cfRule type="expression" dxfId="3193" priority="189">
      <formula>$L15="Reese stiff clay"</formula>
    </cfRule>
  </conditionalFormatting>
  <conditionalFormatting sqref="AM15:AN15">
    <cfRule type="expression" dxfId="3192" priority="188">
      <formula>$L15="PISA clay"</formula>
    </cfRule>
  </conditionalFormatting>
  <conditionalFormatting sqref="AM15:AN15">
    <cfRule type="expression" dxfId="3191" priority="187">
      <formula>$L15="PISA sand"</formula>
    </cfRule>
  </conditionalFormatting>
  <conditionalFormatting sqref="N15 Q15 S15:T15 W15 Y15">
    <cfRule type="expression" dxfId="3190" priority="186">
      <formula>$L15="API sand"</formula>
    </cfRule>
  </conditionalFormatting>
  <conditionalFormatting sqref="N15">
    <cfRule type="expression" dxfId="3189" priority="185">
      <formula>$M15="API sand"</formula>
    </cfRule>
  </conditionalFormatting>
  <conditionalFormatting sqref="N15">
    <cfRule type="expression" dxfId="3188" priority="184">
      <formula>$M15="API clay"</formula>
    </cfRule>
  </conditionalFormatting>
  <conditionalFormatting sqref="N15:P15">
    <cfRule type="expression" dxfId="3187" priority="181">
      <formula>$L15="Stiff clay w/o free water"</formula>
    </cfRule>
    <cfRule type="expression" dxfId="3186" priority="183">
      <formula>$L15="API clay"</formula>
    </cfRule>
  </conditionalFormatting>
  <conditionalFormatting sqref="N15:P15">
    <cfRule type="expression" dxfId="3185" priority="182">
      <formula>$L15="Kirsch soft clay"</formula>
    </cfRule>
  </conditionalFormatting>
  <conditionalFormatting sqref="N15:P15">
    <cfRule type="expression" dxfId="3184" priority="180">
      <formula>$L15="Kirsch stiff clay"</formula>
    </cfRule>
  </conditionalFormatting>
  <conditionalFormatting sqref="N15 Q15 S15:T15 W15 Y15">
    <cfRule type="expression" dxfId="3183" priority="179">
      <formula>$L15="Kirsch sand"</formula>
    </cfRule>
  </conditionalFormatting>
  <conditionalFormatting sqref="N15">
    <cfRule type="expression" dxfId="3182" priority="178">
      <formula>$L15="Modified Weak rock"</formula>
    </cfRule>
  </conditionalFormatting>
  <conditionalFormatting sqref="N15:P15">
    <cfRule type="expression" dxfId="3181" priority="177">
      <formula>$L15="Reese stiff clay"</formula>
    </cfRule>
  </conditionalFormatting>
  <conditionalFormatting sqref="N15:P15">
    <cfRule type="expression" dxfId="3180" priority="176">
      <formula>$L15="PISA clay"</formula>
    </cfRule>
  </conditionalFormatting>
  <conditionalFormatting sqref="N15">
    <cfRule type="expression" dxfId="3179" priority="175">
      <formula>$L15="PISA sand"</formula>
    </cfRule>
  </conditionalFormatting>
  <conditionalFormatting sqref="R15">
    <cfRule type="expression" dxfId="3178" priority="174">
      <formula>$L15="API sand"</formula>
    </cfRule>
  </conditionalFormatting>
  <conditionalFormatting sqref="R15">
    <cfRule type="expression" dxfId="3177" priority="173">
      <formula>$L15="Kirsch sand"</formula>
    </cfRule>
  </conditionalFormatting>
  <conditionalFormatting sqref="AD15:AI15">
    <cfRule type="expression" dxfId="3176" priority="170">
      <formula>$L15="Stiff clay w/o free water"</formula>
    </cfRule>
    <cfRule type="expression" dxfId="3175" priority="172">
      <formula>$L15="API clay"</formula>
    </cfRule>
  </conditionalFormatting>
  <conditionalFormatting sqref="AD15:AI15">
    <cfRule type="expression" dxfId="3174" priority="171">
      <formula>$L15="Kirsch soft clay"</formula>
    </cfRule>
  </conditionalFormatting>
  <conditionalFormatting sqref="AD15:AI15">
    <cfRule type="expression" dxfId="3173" priority="169">
      <formula>$L15="Kirsch stiff clay"</formula>
    </cfRule>
  </conditionalFormatting>
  <conditionalFormatting sqref="AD15:AI15">
    <cfRule type="expression" dxfId="3172" priority="168">
      <formula>$L15="Reese stiff clay"</formula>
    </cfRule>
  </conditionalFormatting>
  <conditionalFormatting sqref="AD15:AI15">
    <cfRule type="expression" dxfId="3171" priority="167">
      <formula>$L15="PISA clay"</formula>
    </cfRule>
  </conditionalFormatting>
  <conditionalFormatting sqref="AA15">
    <cfRule type="expression" dxfId="3170" priority="164">
      <formula>$L15="Stiff clay w/o free water"</formula>
    </cfRule>
    <cfRule type="expression" dxfId="3169" priority="166">
      <formula>$L15="API clay"</formula>
    </cfRule>
  </conditionalFormatting>
  <conditionalFormatting sqref="AA15">
    <cfRule type="expression" dxfId="3168" priority="165">
      <formula>$L15="Kirsch soft clay"</formula>
    </cfRule>
  </conditionalFormatting>
  <conditionalFormatting sqref="AA15">
    <cfRule type="expression" dxfId="3167" priority="163">
      <formula>$L15="Kirsch stiff clay"</formula>
    </cfRule>
  </conditionalFormatting>
  <conditionalFormatting sqref="AA15">
    <cfRule type="expression" dxfId="3166" priority="162">
      <formula>$L15="Reese stiff clay"</formula>
    </cfRule>
  </conditionalFormatting>
  <conditionalFormatting sqref="AA15">
    <cfRule type="expression" dxfId="3165" priority="161">
      <formula>$L15="PISA clay"</formula>
    </cfRule>
  </conditionalFormatting>
  <conditionalFormatting sqref="AC15">
    <cfRule type="expression" dxfId="3164" priority="158">
      <formula>$L15="Stiff clay w/o free water"</formula>
    </cfRule>
    <cfRule type="expression" dxfId="3163" priority="160">
      <formula>$L15="API clay"</formula>
    </cfRule>
  </conditionalFormatting>
  <conditionalFormatting sqref="AC15">
    <cfRule type="expression" dxfId="3162" priority="159">
      <formula>$L15="Kirsch soft clay"</formula>
    </cfRule>
  </conditionalFormatting>
  <conditionalFormatting sqref="AC15">
    <cfRule type="expression" dxfId="3161" priority="157">
      <formula>$L15="Kirsch stiff clay"</formula>
    </cfRule>
  </conditionalFormatting>
  <conditionalFormatting sqref="AC15">
    <cfRule type="expression" dxfId="3160" priority="156">
      <formula>$L15="Reese stiff clay"</formula>
    </cfRule>
  </conditionalFormatting>
  <conditionalFormatting sqref="AC15">
    <cfRule type="expression" dxfId="3159" priority="155">
      <formula>$L15="PISA clay"</formula>
    </cfRule>
  </conditionalFormatting>
  <conditionalFormatting sqref="X15">
    <cfRule type="expression" dxfId="3158" priority="154">
      <formula>$L15="API sand"</formula>
    </cfRule>
  </conditionalFormatting>
  <conditionalFormatting sqref="X15">
    <cfRule type="expression" dxfId="3157" priority="153">
      <formula>$L15="Kirsch sand"</formula>
    </cfRule>
  </conditionalFormatting>
  <conditionalFormatting sqref="AM16:AN16">
    <cfRule type="expression" dxfId="3156" priority="146">
      <formula>$L16="API sand"</formula>
    </cfRule>
  </conditionalFormatting>
  <conditionalFormatting sqref="AK16:AL16">
    <cfRule type="expression" dxfId="3155" priority="145">
      <formula>$M16="API sand"</formula>
    </cfRule>
  </conditionalFormatting>
  <conditionalFormatting sqref="AK16:AL16">
    <cfRule type="expression" dxfId="3154" priority="144">
      <formula>$M16="API clay"</formula>
    </cfRule>
  </conditionalFormatting>
  <conditionalFormatting sqref="AM16:AN16">
    <cfRule type="expression" dxfId="3153" priority="141">
      <formula>$L16="Stiff clay w/o free water"</formula>
    </cfRule>
    <cfRule type="expression" dxfId="3152" priority="143">
      <formula>$L16="API clay"</formula>
    </cfRule>
  </conditionalFormatting>
  <conditionalFormatting sqref="AM16:AN16">
    <cfRule type="expression" dxfId="3151" priority="142">
      <formula>$L16="Kirsch soft clay"</formula>
    </cfRule>
  </conditionalFormatting>
  <conditionalFormatting sqref="AM16:AN16">
    <cfRule type="expression" dxfId="3150" priority="140">
      <formula>$L16="Kirsch stiff clay"</formula>
    </cfRule>
  </conditionalFormatting>
  <conditionalFormatting sqref="AM16:AN16">
    <cfRule type="expression" dxfId="3149" priority="139">
      <formula>$L16="Kirsch sand"</formula>
    </cfRule>
  </conditionalFormatting>
  <conditionalFormatting sqref="AM16:AN16">
    <cfRule type="expression" dxfId="3148" priority="138">
      <formula>$L16="Modified Weak rock"</formula>
    </cfRule>
  </conditionalFormatting>
  <conditionalFormatting sqref="AM16:AN16">
    <cfRule type="expression" dxfId="3147" priority="137">
      <formula>$L16="Reese stiff clay"</formula>
    </cfRule>
  </conditionalFormatting>
  <conditionalFormatting sqref="AM16:AN16">
    <cfRule type="expression" dxfId="3146" priority="136">
      <formula>$L16="PISA clay"</formula>
    </cfRule>
  </conditionalFormatting>
  <conditionalFormatting sqref="AM16:AN16">
    <cfRule type="expression" dxfId="3145" priority="135">
      <formula>$L16="PISA sand"</formula>
    </cfRule>
  </conditionalFormatting>
  <conditionalFormatting sqref="N16 Q16 S16:T16 W16:Y16">
    <cfRule type="expression" dxfId="3144" priority="134">
      <formula>$L16="API sand"</formula>
    </cfRule>
  </conditionalFormatting>
  <conditionalFormatting sqref="N16">
    <cfRule type="expression" dxfId="3143" priority="133">
      <formula>$M16="API sand"</formula>
    </cfRule>
  </conditionalFormatting>
  <conditionalFormatting sqref="N16">
    <cfRule type="expression" dxfId="3142" priority="132">
      <formula>$M16="API clay"</formula>
    </cfRule>
  </conditionalFormatting>
  <conditionalFormatting sqref="N16:P16">
    <cfRule type="expression" dxfId="3141" priority="129">
      <formula>$L16="Stiff clay w/o free water"</formula>
    </cfRule>
    <cfRule type="expression" dxfId="3140" priority="131">
      <formula>$L16="API clay"</formula>
    </cfRule>
  </conditionalFormatting>
  <conditionalFormatting sqref="N16:P16">
    <cfRule type="expression" dxfId="3139" priority="130">
      <formula>$L16="Kirsch soft clay"</formula>
    </cfRule>
  </conditionalFormatting>
  <conditionalFormatting sqref="N16:P16">
    <cfRule type="expression" dxfId="3138" priority="128">
      <formula>$L16="Kirsch stiff clay"</formula>
    </cfRule>
  </conditionalFormatting>
  <conditionalFormatting sqref="N16 Q16 S16:T16 W16:Y16">
    <cfRule type="expression" dxfId="3137" priority="127">
      <formula>$L16="Kirsch sand"</formula>
    </cfRule>
  </conditionalFormatting>
  <conditionalFormatting sqref="N16">
    <cfRule type="expression" dxfId="3136" priority="126">
      <formula>$L16="Modified Weak rock"</formula>
    </cfRule>
  </conditionalFormatting>
  <conditionalFormatting sqref="N16:P16">
    <cfRule type="expression" dxfId="3135" priority="125">
      <formula>$L16="Reese stiff clay"</formula>
    </cfRule>
  </conditionalFormatting>
  <conditionalFormatting sqref="N16:P16">
    <cfRule type="expression" dxfId="3134" priority="124">
      <formula>$L16="PISA clay"</formula>
    </cfRule>
  </conditionalFormatting>
  <conditionalFormatting sqref="N16">
    <cfRule type="expression" dxfId="3133" priority="123">
      <formula>$L16="PISA sand"</formula>
    </cfRule>
  </conditionalFormatting>
  <conditionalFormatting sqref="R16">
    <cfRule type="expression" dxfId="3132" priority="122">
      <formula>$L16="API sand"</formula>
    </cfRule>
  </conditionalFormatting>
  <conditionalFormatting sqref="R16">
    <cfRule type="expression" dxfId="3131" priority="121">
      <formula>$L16="Kirsch sand"</formula>
    </cfRule>
  </conditionalFormatting>
  <conditionalFormatting sqref="AC16:AI16">
    <cfRule type="expression" dxfId="3130" priority="118">
      <formula>$L16="Stiff clay w/o free water"</formula>
    </cfRule>
    <cfRule type="expression" dxfId="3129" priority="120">
      <formula>$L16="API clay"</formula>
    </cfRule>
  </conditionalFormatting>
  <conditionalFormatting sqref="AC16:AI16">
    <cfRule type="expression" dxfId="3128" priority="119">
      <formula>$L16="Kirsch soft clay"</formula>
    </cfRule>
  </conditionalFormatting>
  <conditionalFormatting sqref="AC16:AI16">
    <cfRule type="expression" dxfId="3127" priority="117">
      <formula>$L16="Kirsch stiff clay"</formula>
    </cfRule>
  </conditionalFormatting>
  <conditionalFormatting sqref="AC16:AI16">
    <cfRule type="expression" dxfId="3126" priority="116">
      <formula>$L16="Reese stiff clay"</formula>
    </cfRule>
  </conditionalFormatting>
  <conditionalFormatting sqref="AC16:AI16">
    <cfRule type="expression" dxfId="3125" priority="115">
      <formula>$L16="PISA clay"</formula>
    </cfRule>
  </conditionalFormatting>
  <conditionalFormatting sqref="AA16">
    <cfRule type="expression" dxfId="3124" priority="112">
      <formula>$L16="Stiff clay w/o free water"</formula>
    </cfRule>
    <cfRule type="expression" dxfId="3123" priority="114">
      <formula>$L16="API clay"</formula>
    </cfRule>
  </conditionalFormatting>
  <conditionalFormatting sqref="AA16">
    <cfRule type="expression" dxfId="3122" priority="113">
      <formula>$L16="Kirsch soft clay"</formula>
    </cfRule>
  </conditionalFormatting>
  <conditionalFormatting sqref="AA16">
    <cfRule type="expression" dxfId="3121" priority="111">
      <formula>$L16="Kirsch stiff clay"</formula>
    </cfRule>
  </conditionalFormatting>
  <conditionalFormatting sqref="AA16">
    <cfRule type="expression" dxfId="3120" priority="110">
      <formula>$L16="Reese stiff clay"</formula>
    </cfRule>
  </conditionalFormatting>
  <conditionalFormatting sqref="AA16">
    <cfRule type="expression" dxfId="3119" priority="109">
      <formula>$L16="PISA clay"</formula>
    </cfRule>
  </conditionalFormatting>
  <conditionalFormatting sqref="AM17:AN17">
    <cfRule type="expression" dxfId="3118" priority="108">
      <formula>$L17="API sand"</formula>
    </cfRule>
  </conditionalFormatting>
  <conditionalFormatting sqref="AK17:AL17">
    <cfRule type="expression" dxfId="3117" priority="107">
      <formula>$M17="API sand"</formula>
    </cfRule>
  </conditionalFormatting>
  <conditionalFormatting sqref="AK17:AL17">
    <cfRule type="expression" dxfId="3116" priority="106">
      <formula>$M17="API clay"</formula>
    </cfRule>
  </conditionalFormatting>
  <conditionalFormatting sqref="AM17:AN17">
    <cfRule type="expression" dxfId="3115" priority="103">
      <formula>$L17="Stiff clay w/o free water"</formula>
    </cfRule>
    <cfRule type="expression" dxfId="3114" priority="105">
      <formula>$L17="API clay"</formula>
    </cfRule>
  </conditionalFormatting>
  <conditionalFormatting sqref="AM17:AN17">
    <cfRule type="expression" dxfId="3113" priority="104">
      <formula>$L17="Kirsch soft clay"</formula>
    </cfRule>
  </conditionalFormatting>
  <conditionalFormatting sqref="AM17:AN17">
    <cfRule type="expression" dxfId="3112" priority="102">
      <formula>$L17="Kirsch stiff clay"</formula>
    </cfRule>
  </conditionalFormatting>
  <conditionalFormatting sqref="AM17:AN17">
    <cfRule type="expression" dxfId="3111" priority="101">
      <formula>$L17="Kirsch sand"</formula>
    </cfRule>
  </conditionalFormatting>
  <conditionalFormatting sqref="AM17:AN17">
    <cfRule type="expression" dxfId="3110" priority="100">
      <formula>$L17="Modified Weak rock"</formula>
    </cfRule>
  </conditionalFormatting>
  <conditionalFormatting sqref="AM17:AN17">
    <cfRule type="expression" dxfId="3109" priority="99">
      <formula>$L17="Reese stiff clay"</formula>
    </cfRule>
  </conditionalFormatting>
  <conditionalFormatting sqref="AM17:AN17">
    <cfRule type="expression" dxfId="3108" priority="98">
      <formula>$L17="PISA clay"</formula>
    </cfRule>
  </conditionalFormatting>
  <conditionalFormatting sqref="AM17:AN17">
    <cfRule type="expression" dxfId="3107" priority="97">
      <formula>$L17="PISA sand"</formula>
    </cfRule>
  </conditionalFormatting>
  <conditionalFormatting sqref="N17 Q17 S17:T17 W17 Y17">
    <cfRule type="expression" dxfId="3106" priority="96">
      <formula>$L17="API sand"</formula>
    </cfRule>
  </conditionalFormatting>
  <conditionalFormatting sqref="N17">
    <cfRule type="expression" dxfId="3105" priority="95">
      <formula>$M17="API sand"</formula>
    </cfRule>
  </conditionalFormatting>
  <conditionalFormatting sqref="N17">
    <cfRule type="expression" dxfId="3104" priority="94">
      <formula>$M17="API clay"</formula>
    </cfRule>
  </conditionalFormatting>
  <conditionalFormatting sqref="N17:P17">
    <cfRule type="expression" dxfId="3103" priority="91">
      <formula>$L17="Stiff clay w/o free water"</formula>
    </cfRule>
    <cfRule type="expression" dxfId="3102" priority="93">
      <formula>$L17="API clay"</formula>
    </cfRule>
  </conditionalFormatting>
  <conditionalFormatting sqref="N17:P17">
    <cfRule type="expression" dxfId="3101" priority="92">
      <formula>$L17="Kirsch soft clay"</formula>
    </cfRule>
  </conditionalFormatting>
  <conditionalFormatting sqref="N17:P17">
    <cfRule type="expression" dxfId="3100" priority="90">
      <formula>$L17="Kirsch stiff clay"</formula>
    </cfRule>
  </conditionalFormatting>
  <conditionalFormatting sqref="N17 Q17 S17:T17 W17 Y17">
    <cfRule type="expression" dxfId="3099" priority="89">
      <formula>$L17="Kirsch sand"</formula>
    </cfRule>
  </conditionalFormatting>
  <conditionalFormatting sqref="N17">
    <cfRule type="expression" dxfId="3098" priority="88">
      <formula>$L17="Modified Weak rock"</formula>
    </cfRule>
  </conditionalFormatting>
  <conditionalFormatting sqref="N17:P17">
    <cfRule type="expression" dxfId="3097" priority="87">
      <formula>$L17="Reese stiff clay"</formula>
    </cfRule>
  </conditionalFormatting>
  <conditionalFormatting sqref="N17:P17">
    <cfRule type="expression" dxfId="3096" priority="86">
      <formula>$L17="PISA clay"</formula>
    </cfRule>
  </conditionalFormatting>
  <conditionalFormatting sqref="N17">
    <cfRule type="expression" dxfId="3095" priority="85">
      <formula>$L17="PISA sand"</formula>
    </cfRule>
  </conditionalFormatting>
  <conditionalFormatting sqref="R17">
    <cfRule type="expression" dxfId="3094" priority="84">
      <formula>$L17="API sand"</formula>
    </cfRule>
  </conditionalFormatting>
  <conditionalFormatting sqref="R17">
    <cfRule type="expression" dxfId="3093" priority="83">
      <formula>$L17="Kirsch sand"</formula>
    </cfRule>
  </conditionalFormatting>
  <conditionalFormatting sqref="AD17:AI17">
    <cfRule type="expression" dxfId="3092" priority="80">
      <formula>$L17="Stiff clay w/o free water"</formula>
    </cfRule>
    <cfRule type="expression" dxfId="3091" priority="82">
      <formula>$L17="API clay"</formula>
    </cfRule>
  </conditionalFormatting>
  <conditionalFormatting sqref="AD17:AI17">
    <cfRule type="expression" dxfId="3090" priority="81">
      <formula>$L17="Kirsch soft clay"</formula>
    </cfRule>
  </conditionalFormatting>
  <conditionalFormatting sqref="AD17:AI17">
    <cfRule type="expression" dxfId="3089" priority="79">
      <formula>$L17="Kirsch stiff clay"</formula>
    </cfRule>
  </conditionalFormatting>
  <conditionalFormatting sqref="AD17:AI17">
    <cfRule type="expression" dxfId="3088" priority="78">
      <formula>$L17="Reese stiff clay"</formula>
    </cfRule>
  </conditionalFormatting>
  <conditionalFormatting sqref="AD17:AI17">
    <cfRule type="expression" dxfId="3087" priority="77">
      <formula>$L17="PISA clay"</formula>
    </cfRule>
  </conditionalFormatting>
  <conditionalFormatting sqref="AA17">
    <cfRule type="expression" dxfId="3086" priority="74">
      <formula>$L17="Stiff clay w/o free water"</formula>
    </cfRule>
    <cfRule type="expression" dxfId="3085" priority="76">
      <formula>$L17="API clay"</formula>
    </cfRule>
  </conditionalFormatting>
  <conditionalFormatting sqref="AA17">
    <cfRule type="expression" dxfId="3084" priority="75">
      <formula>$L17="Kirsch soft clay"</formula>
    </cfRule>
  </conditionalFormatting>
  <conditionalFormatting sqref="AA17">
    <cfRule type="expression" dxfId="3083" priority="73">
      <formula>$L17="Kirsch stiff clay"</formula>
    </cfRule>
  </conditionalFormatting>
  <conditionalFormatting sqref="AA17">
    <cfRule type="expression" dxfId="3082" priority="72">
      <formula>$L17="Reese stiff clay"</formula>
    </cfRule>
  </conditionalFormatting>
  <conditionalFormatting sqref="AA17">
    <cfRule type="expression" dxfId="3081" priority="71">
      <formula>$L17="PISA clay"</formula>
    </cfRule>
  </conditionalFormatting>
  <conditionalFormatting sqref="AC17">
    <cfRule type="expression" dxfId="3080" priority="68">
      <formula>$L17="Stiff clay w/o free water"</formula>
    </cfRule>
    <cfRule type="expression" dxfId="3079" priority="70">
      <formula>$L17="API clay"</formula>
    </cfRule>
  </conditionalFormatting>
  <conditionalFormatting sqref="AC17">
    <cfRule type="expression" dxfId="3078" priority="69">
      <formula>$L17="Kirsch soft clay"</formula>
    </cfRule>
  </conditionalFormatting>
  <conditionalFormatting sqref="AC17">
    <cfRule type="expression" dxfId="3077" priority="67">
      <formula>$L17="Kirsch stiff clay"</formula>
    </cfRule>
  </conditionalFormatting>
  <conditionalFormatting sqref="AC17">
    <cfRule type="expression" dxfId="3076" priority="66">
      <formula>$L17="Reese stiff clay"</formula>
    </cfRule>
  </conditionalFormatting>
  <conditionalFormatting sqref="AC17">
    <cfRule type="expression" dxfId="3075" priority="65">
      <formula>$L17="PISA clay"</formula>
    </cfRule>
  </conditionalFormatting>
  <conditionalFormatting sqref="X17">
    <cfRule type="expression" dxfId="3074" priority="64">
      <formula>$L17="API sand"</formula>
    </cfRule>
  </conditionalFormatting>
  <conditionalFormatting sqref="X17">
    <cfRule type="expression" dxfId="3073" priority="63">
      <formula>$L17="Kirsch sand"</formula>
    </cfRule>
  </conditionalFormatting>
  <conditionalFormatting sqref="Z16:Z17">
    <cfRule type="expression" dxfId="3072" priority="62">
      <formula>$L16="API sand"</formula>
    </cfRule>
  </conditionalFormatting>
  <conditionalFormatting sqref="Z16:Z17">
    <cfRule type="expression" dxfId="3071" priority="61">
      <formula>$L16="Kirsch sand"</formula>
    </cfRule>
  </conditionalFormatting>
  <conditionalFormatting sqref="AB16:AB17">
    <cfRule type="expression" dxfId="3070" priority="60">
      <formula>$L16="API sand"</formula>
    </cfRule>
  </conditionalFormatting>
  <conditionalFormatting sqref="AB16:AB17">
    <cfRule type="expression" dxfId="3069" priority="59">
      <formula>$L16="Kirsch sand"</formula>
    </cfRule>
  </conditionalFormatting>
  <conditionalFormatting sqref="AJ16:AJ17">
    <cfRule type="expression" dxfId="3068" priority="58">
      <formula>$L16="API sand"</formula>
    </cfRule>
  </conditionalFormatting>
  <conditionalFormatting sqref="AJ16:AJ17">
    <cfRule type="expression" dxfId="3067" priority="57">
      <formula>$L16="Kirsch sand"</formula>
    </cfRule>
  </conditionalFormatting>
  <conditionalFormatting sqref="U15:V15">
    <cfRule type="expression" dxfId="3066" priority="36">
      <formula>$L15="Stiff clay w/o free water"</formula>
    </cfRule>
    <cfRule type="expression" dxfId="3065" priority="38">
      <formula>$L15="API clay"</formula>
    </cfRule>
  </conditionalFormatting>
  <conditionalFormatting sqref="U15:V15">
    <cfRule type="expression" dxfId="3064" priority="37">
      <formula>$L15="Kirsch soft clay"</formula>
    </cfRule>
  </conditionalFormatting>
  <conditionalFormatting sqref="U15:V15">
    <cfRule type="expression" dxfId="3063" priority="35">
      <formula>$L15="Kirsch stiff clay"</formula>
    </cfRule>
  </conditionalFormatting>
  <conditionalFormatting sqref="U15:V15">
    <cfRule type="expression" dxfId="3062" priority="34">
      <formula>$L15="Reese stiff clay"</formula>
    </cfRule>
  </conditionalFormatting>
  <conditionalFormatting sqref="U15:V15">
    <cfRule type="expression" dxfId="3061" priority="33">
      <formula>$L15="PISA clay"</formula>
    </cfRule>
  </conditionalFormatting>
  <conditionalFormatting sqref="U16:V16">
    <cfRule type="expression" dxfId="3060" priority="30">
      <formula>$L16="Stiff clay w/o free water"</formula>
    </cfRule>
    <cfRule type="expression" dxfId="3059" priority="32">
      <formula>$L16="API clay"</formula>
    </cfRule>
  </conditionalFormatting>
  <conditionalFormatting sqref="U16:V16">
    <cfRule type="expression" dxfId="3058" priority="31">
      <formula>$L16="Kirsch soft clay"</formula>
    </cfRule>
  </conditionalFormatting>
  <conditionalFormatting sqref="U16:V16">
    <cfRule type="expression" dxfId="3057" priority="29">
      <formula>$L16="Kirsch stiff clay"</formula>
    </cfRule>
  </conditionalFormatting>
  <conditionalFormatting sqref="U16:V16">
    <cfRule type="expression" dxfId="3056" priority="28">
      <formula>$L16="Reese stiff clay"</formula>
    </cfRule>
  </conditionalFormatting>
  <conditionalFormatting sqref="U16:V16">
    <cfRule type="expression" dxfId="3055" priority="27">
      <formula>$L16="PISA clay"</formula>
    </cfRule>
  </conditionalFormatting>
  <conditionalFormatting sqref="U17:V17">
    <cfRule type="expression" dxfId="3054" priority="24">
      <formula>$L17="Stiff clay w/o free water"</formula>
    </cfRule>
    <cfRule type="expression" dxfId="3053" priority="26">
      <formula>$L17="API clay"</formula>
    </cfRule>
  </conditionalFormatting>
  <conditionalFormatting sqref="U17:V17">
    <cfRule type="expression" dxfId="3052" priority="25">
      <formula>$L17="Kirsch soft clay"</formula>
    </cfRule>
  </conditionalFormatting>
  <conditionalFormatting sqref="U17:V17">
    <cfRule type="expression" dxfId="3051" priority="23">
      <formula>$L17="Kirsch stiff clay"</formula>
    </cfRule>
  </conditionalFormatting>
  <conditionalFormatting sqref="U17:V17">
    <cfRule type="expression" dxfId="3050" priority="22">
      <formula>$L17="Reese stiff clay"</formula>
    </cfRule>
  </conditionalFormatting>
  <conditionalFormatting sqref="U17:V17">
    <cfRule type="expression" dxfId="3049" priority="21">
      <formula>$L17="PISA clay"</formula>
    </cfRule>
  </conditionalFormatting>
  <conditionalFormatting sqref="AO15">
    <cfRule type="expression" dxfId="3048" priority="14">
      <formula>$L15="API sand"</formula>
    </cfRule>
  </conditionalFormatting>
  <conditionalFormatting sqref="AO15">
    <cfRule type="expression" dxfId="3047" priority="13">
      <formula>$L15="Kirsch sand"</formula>
    </cfRule>
  </conditionalFormatting>
  <conditionalFormatting sqref="AO16">
    <cfRule type="expression" dxfId="3046" priority="12">
      <formula>$L16="API sand"</formula>
    </cfRule>
  </conditionalFormatting>
  <conditionalFormatting sqref="AO16">
    <cfRule type="expression" dxfId="3045" priority="11">
      <formula>$L16="Kirsch sand"</formula>
    </cfRule>
  </conditionalFormatting>
  <conditionalFormatting sqref="AO17">
    <cfRule type="expression" dxfId="3044" priority="10">
      <formula>$L17="API sand"</formula>
    </cfRule>
  </conditionalFormatting>
  <conditionalFormatting sqref="AO17">
    <cfRule type="expression" dxfId="3043" priority="9">
      <formula>$L17="Kirsch sand"</formula>
    </cfRule>
  </conditionalFormatting>
  <conditionalFormatting sqref="AC14">
    <cfRule type="expression" dxfId="3042" priority="6">
      <formula>$L14="Stiff clay w/o free water"</formula>
    </cfRule>
    <cfRule type="expression" dxfId="3041" priority="8">
      <formula>$L14="API clay"</formula>
    </cfRule>
  </conditionalFormatting>
  <conditionalFormatting sqref="AC14">
    <cfRule type="expression" dxfId="3040" priority="7">
      <formula>$L14="Kirsch soft clay"</formula>
    </cfRule>
  </conditionalFormatting>
  <conditionalFormatting sqref="AC14">
    <cfRule type="expression" dxfId="3039" priority="5">
      <formula>$L14="Kirsch stiff clay"</formula>
    </cfRule>
  </conditionalFormatting>
  <conditionalFormatting sqref="AC14">
    <cfRule type="expression" dxfId="3038" priority="4">
      <formula>$L14="Reese stiff clay"</formula>
    </cfRule>
  </conditionalFormatting>
  <conditionalFormatting sqref="AC14">
    <cfRule type="expression" dxfId="3037" priority="3">
      <formula>$L14="PISA clay"</formula>
    </cfRule>
  </conditionalFormatting>
  <conditionalFormatting sqref="X11">
    <cfRule type="expression" dxfId="3036" priority="2">
      <formula>$L11="API sand"</formula>
    </cfRule>
  </conditionalFormatting>
  <conditionalFormatting sqref="X11">
    <cfRule type="expression" dxfId="3035" priority="1">
      <formula>$L11="Kirsch sand"</formula>
    </cfRule>
  </conditionalFormatting>
  <dataValidations count="3">
    <dataValidation type="list" showInputMessage="1" showErrorMessage="1" sqref="M18:M36" xr:uid="{44B55B25-013D-4177-8B05-C26248FB523E}">
      <formula1>"',API sand,API clay"</formula1>
    </dataValidation>
    <dataValidation type="list" showInputMessage="1" showErrorMessage="1" sqref="L6:L255" xr:uid="{A1C76AD7-31D1-445E-A991-088D5B1D81E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35B672E-3B33-4B58-BEB0-E7F1EDE91209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F1FD-C9C8-4EF9-9E23-A85E2FAE08DD}">
  <sheetPr>
    <tabColor theme="2"/>
  </sheetPr>
  <dimension ref="A1:AO255"/>
  <sheetViews>
    <sheetView tabSelected="1" zoomScaleNormal="100" workbookViewId="0">
      <selection activeCell="I22" sqref="I2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Zone_2_BE!Q6*1.05</f>
        <v>46.2</v>
      </c>
      <c r="R6" s="50">
        <f>Q6-5</f>
        <v>41.2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Zone_2_BE!X6</f>
        <v>26200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2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Zone_2_BE!O7*1.05</f>
        <v>68.25</v>
      </c>
      <c r="P7" s="51">
        <f>Zone_2_BE!P7*0.05</f>
        <v>0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Zone_2_BE!X7</f>
        <v>396000</v>
      </c>
      <c r="Y7" s="50">
        <v>0</v>
      </c>
      <c r="Z7" s="50">
        <v>0</v>
      </c>
      <c r="AA7" s="53">
        <v>1</v>
      </c>
      <c r="AB7" s="50">
        <v>0</v>
      </c>
      <c r="AC7" s="51">
        <f>Zone_2_BE!AC7*1.05</f>
        <v>50221.5</v>
      </c>
      <c r="AD7" s="51">
        <f>Zone_2_BE!AD7*1.05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0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>
        <v>0</v>
      </c>
      <c r="P8" s="51">
        <v>0</v>
      </c>
      <c r="Q8" s="50">
        <f>Zone_2_BE!Q8*1.05</f>
        <v>43.050000000000004</v>
      </c>
      <c r="R8" s="50">
        <f t="shared" ref="R8:R11" si="1">Q8-5</f>
        <v>38.050000000000004</v>
      </c>
      <c r="S8" s="50">
        <v>2.4</v>
      </c>
      <c r="T8" s="50">
        <v>0</v>
      </c>
      <c r="U8" s="52">
        <v>0</v>
      </c>
      <c r="V8" s="52">
        <v>0</v>
      </c>
      <c r="W8" s="50">
        <v>0.5</v>
      </c>
      <c r="X8" s="50">
        <f>Zone_2_BE!X8</f>
        <v>12700</v>
      </c>
      <c r="Y8" s="50">
        <v>0</v>
      </c>
      <c r="Z8" s="50">
        <f>VLOOKUP(R8,$AE$39:$AF$59,2)</f>
        <v>114.99999999999996</v>
      </c>
      <c r="AA8" s="53">
        <v>1</v>
      </c>
      <c r="AB8" s="50">
        <f t="shared" ref="AB8:AB11" si="2">VLOOKUP(R8,$AE$39:$AG$59,3)</f>
        <v>12000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0">
        <f t="shared" si="0"/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>
        <v>0</v>
      </c>
      <c r="P9" s="51">
        <v>0</v>
      </c>
      <c r="Q9" s="50">
        <f>Zone_2_BE!Q9*1.05</f>
        <v>43.050000000000004</v>
      </c>
      <c r="R9" s="50">
        <f t="shared" si="1"/>
        <v>38.050000000000004</v>
      </c>
      <c r="S9" s="50">
        <v>1.6</v>
      </c>
      <c r="T9" s="50">
        <v>0</v>
      </c>
      <c r="U9" s="52">
        <v>0</v>
      </c>
      <c r="V9" s="52">
        <v>0</v>
      </c>
      <c r="W9" s="50">
        <v>0.5</v>
      </c>
      <c r="X9" s="50">
        <f>Zone_2_BE!X9</f>
        <v>22500</v>
      </c>
      <c r="Y9" s="50">
        <v>0</v>
      </c>
      <c r="Z9" s="50">
        <f t="shared" ref="Z9:Z11" si="3">VLOOKUP(R9,$AE$39:$AF$59,2)</f>
        <v>114.99999999999996</v>
      </c>
      <c r="AA9" s="53">
        <v>1</v>
      </c>
      <c r="AB9" s="50">
        <f t="shared" si="2"/>
        <v>12000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0">
        <f t="shared" si="0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f>Zone_2_BE!O10*1.05</f>
        <v>203.38499999999999</v>
      </c>
      <c r="P10" s="51">
        <f>Zone_2_BE!P10*0.05</f>
        <v>0.15000000000000002</v>
      </c>
      <c r="Q10" s="50">
        <v>0</v>
      </c>
      <c r="R10" s="50">
        <v>0</v>
      </c>
      <c r="S10" s="50">
        <v>0</v>
      </c>
      <c r="T10" s="50">
        <v>0</v>
      </c>
      <c r="U10" s="52">
        <v>1.4999999999999999E-2</v>
      </c>
      <c r="V10" s="52">
        <v>0</v>
      </c>
      <c r="W10" s="50">
        <v>0.25</v>
      </c>
      <c r="X10" s="50">
        <f>Zone_2_BE!X10</f>
        <v>16900</v>
      </c>
      <c r="Y10" s="50">
        <v>0</v>
      </c>
      <c r="Z10" s="50">
        <v>0</v>
      </c>
      <c r="AA10" s="53">
        <v>1</v>
      </c>
      <c r="AB10" s="50">
        <v>0</v>
      </c>
      <c r="AC10" s="51">
        <f>Zone_2_BE!AC10*1.05</f>
        <v>213675</v>
      </c>
      <c r="AD10" s="51">
        <f>Zone_2_BE!AD10*1.05</f>
        <v>5145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0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>
        <v>0</v>
      </c>
      <c r="P11" s="51">
        <v>0</v>
      </c>
      <c r="Q11" s="50">
        <f>Zone_2_BE!Q11*1.05</f>
        <v>38.85</v>
      </c>
      <c r="R11" s="50">
        <f t="shared" si="1"/>
        <v>33.85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f>Zone_2_BE!X11</f>
        <v>28900</v>
      </c>
      <c r="Y11" s="50">
        <v>0</v>
      </c>
      <c r="Z11" s="50">
        <f t="shared" si="3"/>
        <v>107.39999999999996</v>
      </c>
      <c r="AA11" s="53">
        <v>1</v>
      </c>
      <c r="AB11" s="50">
        <f t="shared" si="2"/>
        <v>11040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46.000000000000007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9.6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f>Zone_2_BE!O12*1.05</f>
        <v>283.60500000000002</v>
      </c>
      <c r="P12" s="51">
        <f>Zone_2_BE!P12*0.05</f>
        <v>0.28500000000000003</v>
      </c>
      <c r="Q12" s="50">
        <v>0</v>
      </c>
      <c r="R12" s="50">
        <v>0</v>
      </c>
      <c r="S12" s="50">
        <v>0</v>
      </c>
      <c r="T12" s="50">
        <v>0</v>
      </c>
      <c r="U12" s="52">
        <v>1.4999999999999999E-2</v>
      </c>
      <c r="V12" s="52">
        <v>0</v>
      </c>
      <c r="W12" s="50">
        <v>0.25</v>
      </c>
      <c r="X12" s="50">
        <f>Zone_2_BE!X12</f>
        <v>23900</v>
      </c>
      <c r="Y12" s="50">
        <v>0</v>
      </c>
      <c r="Z12" s="50">
        <v>0</v>
      </c>
      <c r="AA12" s="53">
        <v>1</v>
      </c>
      <c r="AB12" s="50">
        <v>0</v>
      </c>
      <c r="AC12" s="51">
        <f>Zone_2_BE!AC12*1.05</f>
        <v>340200</v>
      </c>
      <c r="AD12" s="51">
        <f>Zone_2_BE!AD12*1.05</f>
        <v>9718.8000000000011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14 AM6:AO14 Z6:Z15 AB6:AB15 W13:Y13 Q6:R6 W10:W12 Y10:Y12 Q8:R9 Q7:T7 Q13:R14 S13:T13 Q10:T12 AJ6:AJ15">
    <cfRule type="expression" dxfId="3034" priority="204">
      <formula>$L6="API sand"</formula>
    </cfRule>
  </conditionalFormatting>
  <conditionalFormatting sqref="R18:S20 R29:S36 S21:S28 AD21:AD28 AB18:AB35 AK6:AL14 N6:N14">
    <cfRule type="expression" dxfId="3033" priority="203">
      <formula>$M6="API sand"</formula>
    </cfRule>
  </conditionalFormatting>
  <conditionalFormatting sqref="R18:T20 R29:T36 S21:T28 AD21:AD28 AB18:AB35 AK6:AL14 N6:N14">
    <cfRule type="expression" dxfId="3032" priority="202">
      <formula>$M6="API clay"</formula>
    </cfRule>
  </conditionalFormatting>
  <conditionalFormatting sqref="U18:W36 AM6:AN14 U6:V14 N6:P14 AA6:AA14 AC6:AI13">
    <cfRule type="expression" dxfId="3031" priority="199">
      <formula>$L6="Stiff clay w/o free water"</formula>
    </cfRule>
    <cfRule type="expression" dxfId="3030" priority="201">
      <formula>$L6="API clay"</formula>
    </cfRule>
  </conditionalFormatting>
  <conditionalFormatting sqref="U18:Y36 AM6:AN14 U6:V14 N6:P14 AA6:AA14 AC6:AI13">
    <cfRule type="expression" dxfId="3029" priority="200">
      <formula>$L6="Kirsch soft clay"</formula>
    </cfRule>
  </conditionalFormatting>
  <conditionalFormatting sqref="U18:Y36 AM6:AN14 U6:V14 N6:P14 AA6:AA14 AC6:AI13">
    <cfRule type="expression" dxfId="3028" priority="198">
      <formula>$L6="Kirsch stiff clay"</formula>
    </cfRule>
  </conditionalFormatting>
  <conditionalFormatting sqref="N6:N14 AM6:AO14 Z6:Z15 AB6:AB15 W13:Y13 Q6:R6 W10:W12 Y10:Y12 Q8:R9 Q7:T7 Q13:R14 S13:T13 Q10:T12 AJ6:AJ15">
    <cfRule type="expression" dxfId="3027" priority="197">
      <formula>$L6="Kirsch sand"</formula>
    </cfRule>
  </conditionalFormatting>
  <conditionalFormatting sqref="AC18:AI18 AC19:AD19 AI19 AM6:AN14 N6:N14">
    <cfRule type="expression" dxfId="3026" priority="196">
      <formula>$L6="Modified Weak rock"</formula>
    </cfRule>
  </conditionalFormatting>
  <conditionalFormatting sqref="U18:V36 AM6:AN14 U6:V14 N6:P14 AA6:AA14 AC6:AI13">
    <cfRule type="expression" dxfId="3025" priority="195">
      <formula>$L6="Reese stiff clay"</formula>
    </cfRule>
  </conditionalFormatting>
  <conditionalFormatting sqref="N18:N36 Q18:Q36 AM18:AN36">
    <cfRule type="expression" dxfId="3024" priority="194">
      <formula>$L18="API sand"</formula>
    </cfRule>
  </conditionalFormatting>
  <conditionalFormatting sqref="N18:N36 AB36 AJ18:AL36 Z18:Z36">
    <cfRule type="expression" dxfId="3023" priority="193">
      <formula>$M18="API sand"</formula>
    </cfRule>
  </conditionalFormatting>
  <conditionalFormatting sqref="Z36:AB36 AK18:AL36 N18:N36 Z18:AA35">
    <cfRule type="expression" dxfId="3022" priority="192">
      <formula>$M18="API clay"</formula>
    </cfRule>
  </conditionalFormatting>
  <conditionalFormatting sqref="N18:P18 AM18:AN36 N29:P36 N19:N28 P19:P28">
    <cfRule type="expression" dxfId="3021" priority="189">
      <formula>$L18="Stiff clay w/o free water"</formula>
    </cfRule>
    <cfRule type="expression" dxfId="3020" priority="191">
      <formula>$L18="API clay"</formula>
    </cfRule>
  </conditionalFormatting>
  <conditionalFormatting sqref="N18:P18 AM18:AN36 N29:P36 N19:N28 P19:P28">
    <cfRule type="expression" dxfId="3019" priority="190">
      <formula>$L18="Kirsch soft clay"</formula>
    </cfRule>
  </conditionalFormatting>
  <conditionalFormatting sqref="N18:P18 AM18:AN36 N29:P36 N19:N28 P19:P28">
    <cfRule type="expression" dxfId="3018" priority="188">
      <formula>$L18="Kirsch stiff clay"</formula>
    </cfRule>
  </conditionalFormatting>
  <conditionalFormatting sqref="N18:N36 Q18:Q36 X18:Y36 AM18:AN36">
    <cfRule type="expression" dxfId="3017" priority="187">
      <formula>$L18="Kirsch sand"</formula>
    </cfRule>
  </conditionalFormatting>
  <conditionalFormatting sqref="N18:N36 AM18:AN36 AC20:AD36 AI20:AI36">
    <cfRule type="expression" dxfId="3016" priority="186">
      <formula>$L18="Modified Weak rock"</formula>
    </cfRule>
  </conditionalFormatting>
  <conditionalFormatting sqref="N18:P18 AM18:AN36 N29:P36 N19:N28 P19:P28">
    <cfRule type="expression" dxfId="3015" priority="185">
      <formula>$L18="Reese stiff clay"</formula>
    </cfRule>
  </conditionalFormatting>
  <conditionalFormatting sqref="AM6:AN14 U6:V14 N6:P14 AA6:AA14 AC6:AI13">
    <cfRule type="expression" dxfId="3014" priority="184">
      <formula>$L6="PISA clay"</formula>
    </cfRule>
  </conditionalFormatting>
  <conditionalFormatting sqref="AM6:AN14 N6:N14">
    <cfRule type="expression" dxfId="3013" priority="183">
      <formula>$L6="PISA sand"</formula>
    </cfRule>
  </conditionalFormatting>
  <conditionalFormatting sqref="O19:O21">
    <cfRule type="expression" dxfId="3012" priority="182">
      <formula>$L19="API sand"</formula>
    </cfRule>
  </conditionalFormatting>
  <conditionalFormatting sqref="O19:O21">
    <cfRule type="expression" dxfId="3011" priority="181">
      <formula>$L19="Kirsch sand"</formula>
    </cfRule>
  </conditionalFormatting>
  <conditionalFormatting sqref="O22:O28">
    <cfRule type="expression" dxfId="3010" priority="180">
      <formula>$L22="API sand"</formula>
    </cfRule>
  </conditionalFormatting>
  <conditionalFormatting sqref="O22:O28">
    <cfRule type="expression" dxfId="3009" priority="179">
      <formula>$L22="Kirsch sand"</formula>
    </cfRule>
  </conditionalFormatting>
  <conditionalFormatting sqref="S6:T6 W6:Y7 W8:W9 Y8:Y9 X8:X12 S8:T9">
    <cfRule type="expression" dxfId="3008" priority="178">
      <formula>$L6="API sand"</formula>
    </cfRule>
  </conditionalFormatting>
  <conditionalFormatting sqref="S6:T6 W6:Y7 W8:W9 Y8:Y9 X8:X12 S8:T9">
    <cfRule type="expression" dxfId="3007" priority="177">
      <formula>$L6="Kirsch sand"</formula>
    </cfRule>
  </conditionalFormatting>
  <conditionalFormatting sqref="AE37:AH37">
    <cfRule type="expression" dxfId="3006" priority="205">
      <formula>$L19="Modified Weak rock"</formula>
    </cfRule>
  </conditionalFormatting>
  <conditionalFormatting sqref="S14:T14 W14:Y14">
    <cfRule type="expression" dxfId="3005" priority="176">
      <formula>$L14="API sand"</formula>
    </cfRule>
  </conditionalFormatting>
  <conditionalFormatting sqref="S14:T14 W14:Y14">
    <cfRule type="expression" dxfId="3004" priority="175">
      <formula>$L14="Kirsch sand"</formula>
    </cfRule>
  </conditionalFormatting>
  <conditionalFormatting sqref="AD14:AI14">
    <cfRule type="expression" dxfId="3003" priority="172">
      <formula>$L14="Stiff clay w/o free water"</formula>
    </cfRule>
    <cfRule type="expression" dxfId="3002" priority="174">
      <formula>$L14="API clay"</formula>
    </cfRule>
  </conditionalFormatting>
  <conditionalFormatting sqref="AD14:AI14">
    <cfRule type="expression" dxfId="3001" priority="173">
      <formula>$L14="Kirsch soft clay"</formula>
    </cfRule>
  </conditionalFormatting>
  <conditionalFormatting sqref="AD14:AI14">
    <cfRule type="expression" dxfId="3000" priority="171">
      <formula>$L14="Kirsch stiff clay"</formula>
    </cfRule>
  </conditionalFormatting>
  <conditionalFormatting sqref="AD14:AI14">
    <cfRule type="expression" dxfId="2999" priority="170">
      <formula>$L14="Reese stiff clay"</formula>
    </cfRule>
  </conditionalFormatting>
  <conditionalFormatting sqref="AD14:AI14">
    <cfRule type="expression" dxfId="2998" priority="169">
      <formula>$L14="PISA clay"</formula>
    </cfRule>
  </conditionalFormatting>
  <conditionalFormatting sqref="AM15:AN15">
    <cfRule type="expression" dxfId="2997" priority="168">
      <formula>$L15="API sand"</formula>
    </cfRule>
  </conditionalFormatting>
  <conditionalFormatting sqref="AK15:AL15">
    <cfRule type="expression" dxfId="2996" priority="167">
      <formula>$M15="API sand"</formula>
    </cfRule>
  </conditionalFormatting>
  <conditionalFormatting sqref="AK15:AL15">
    <cfRule type="expression" dxfId="2995" priority="166">
      <formula>$M15="API clay"</formula>
    </cfRule>
  </conditionalFormatting>
  <conditionalFormatting sqref="AM15:AN15">
    <cfRule type="expression" dxfId="2994" priority="163">
      <formula>$L15="Stiff clay w/o free water"</formula>
    </cfRule>
    <cfRule type="expression" dxfId="2993" priority="165">
      <formula>$L15="API clay"</formula>
    </cfRule>
  </conditionalFormatting>
  <conditionalFormatting sqref="AM15:AN15">
    <cfRule type="expression" dxfId="2992" priority="164">
      <formula>$L15="Kirsch soft clay"</formula>
    </cfRule>
  </conditionalFormatting>
  <conditionalFormatting sqref="AM15:AN15">
    <cfRule type="expression" dxfId="2991" priority="162">
      <formula>$L15="Kirsch stiff clay"</formula>
    </cfRule>
  </conditionalFormatting>
  <conditionalFormatting sqref="AM15:AN15">
    <cfRule type="expression" dxfId="2990" priority="161">
      <formula>$L15="Kirsch sand"</formula>
    </cfRule>
  </conditionalFormatting>
  <conditionalFormatting sqref="AM15:AN15">
    <cfRule type="expression" dxfId="2989" priority="160">
      <formula>$L15="Modified Weak rock"</formula>
    </cfRule>
  </conditionalFormatting>
  <conditionalFormatting sqref="AM15:AN15">
    <cfRule type="expression" dxfId="2988" priority="159">
      <formula>$L15="Reese stiff clay"</formula>
    </cfRule>
  </conditionalFormatting>
  <conditionalFormatting sqref="AM15:AN15">
    <cfRule type="expression" dxfId="2987" priority="158">
      <formula>$L15="PISA clay"</formula>
    </cfRule>
  </conditionalFormatting>
  <conditionalFormatting sqref="AM15:AN15">
    <cfRule type="expression" dxfId="2986" priority="157">
      <formula>$L15="PISA sand"</formula>
    </cfRule>
  </conditionalFormatting>
  <conditionalFormatting sqref="N15 Q15 S15:T15 W15 Y15">
    <cfRule type="expression" dxfId="2985" priority="156">
      <formula>$L15="API sand"</formula>
    </cfRule>
  </conditionalFormatting>
  <conditionalFormatting sqref="N15">
    <cfRule type="expression" dxfId="2984" priority="155">
      <formula>$M15="API sand"</formula>
    </cfRule>
  </conditionalFormatting>
  <conditionalFormatting sqref="N15">
    <cfRule type="expression" dxfId="2983" priority="154">
      <formula>$M15="API clay"</formula>
    </cfRule>
  </conditionalFormatting>
  <conditionalFormatting sqref="N15:P15">
    <cfRule type="expression" dxfId="2982" priority="151">
      <formula>$L15="Stiff clay w/o free water"</formula>
    </cfRule>
    <cfRule type="expression" dxfId="2981" priority="153">
      <formula>$L15="API clay"</formula>
    </cfRule>
  </conditionalFormatting>
  <conditionalFormatting sqref="N15:P15">
    <cfRule type="expression" dxfId="2980" priority="152">
      <formula>$L15="Kirsch soft clay"</formula>
    </cfRule>
  </conditionalFormatting>
  <conditionalFormatting sqref="N15:P15">
    <cfRule type="expression" dxfId="2979" priority="150">
      <formula>$L15="Kirsch stiff clay"</formula>
    </cfRule>
  </conditionalFormatting>
  <conditionalFormatting sqref="N15 Q15 S15:T15 W15 Y15">
    <cfRule type="expression" dxfId="2978" priority="149">
      <formula>$L15="Kirsch sand"</formula>
    </cfRule>
  </conditionalFormatting>
  <conditionalFormatting sqref="N15">
    <cfRule type="expression" dxfId="2977" priority="148">
      <formula>$L15="Modified Weak rock"</formula>
    </cfRule>
  </conditionalFormatting>
  <conditionalFormatting sqref="N15:P15">
    <cfRule type="expression" dxfId="2976" priority="147">
      <formula>$L15="Reese stiff clay"</formula>
    </cfRule>
  </conditionalFormatting>
  <conditionalFormatting sqref="N15:P15">
    <cfRule type="expression" dxfId="2975" priority="146">
      <formula>$L15="PISA clay"</formula>
    </cfRule>
  </conditionalFormatting>
  <conditionalFormatting sqref="N15">
    <cfRule type="expression" dxfId="2974" priority="145">
      <formula>$L15="PISA sand"</formula>
    </cfRule>
  </conditionalFormatting>
  <conditionalFormatting sqref="R15">
    <cfRule type="expression" dxfId="2973" priority="144">
      <formula>$L15="API sand"</formula>
    </cfRule>
  </conditionalFormatting>
  <conditionalFormatting sqref="R15">
    <cfRule type="expression" dxfId="2972" priority="143">
      <formula>$L15="Kirsch sand"</formula>
    </cfRule>
  </conditionalFormatting>
  <conditionalFormatting sqref="AD15:AI15">
    <cfRule type="expression" dxfId="2971" priority="140">
      <formula>$L15="Stiff clay w/o free water"</formula>
    </cfRule>
    <cfRule type="expression" dxfId="2970" priority="142">
      <formula>$L15="API clay"</formula>
    </cfRule>
  </conditionalFormatting>
  <conditionalFormatting sqref="AD15:AI15">
    <cfRule type="expression" dxfId="2969" priority="141">
      <formula>$L15="Kirsch soft clay"</formula>
    </cfRule>
  </conditionalFormatting>
  <conditionalFormatting sqref="AD15:AI15">
    <cfRule type="expression" dxfId="2968" priority="139">
      <formula>$L15="Kirsch stiff clay"</formula>
    </cfRule>
  </conditionalFormatting>
  <conditionalFormatting sqref="AD15:AI15">
    <cfRule type="expression" dxfId="2967" priority="138">
      <formula>$L15="Reese stiff clay"</formula>
    </cfRule>
  </conditionalFormatting>
  <conditionalFormatting sqref="AD15:AI15">
    <cfRule type="expression" dxfId="2966" priority="137">
      <formula>$L15="PISA clay"</formula>
    </cfRule>
  </conditionalFormatting>
  <conditionalFormatting sqref="AA15">
    <cfRule type="expression" dxfId="2965" priority="134">
      <formula>$L15="Stiff clay w/o free water"</formula>
    </cfRule>
    <cfRule type="expression" dxfId="2964" priority="136">
      <formula>$L15="API clay"</formula>
    </cfRule>
  </conditionalFormatting>
  <conditionalFormatting sqref="AA15">
    <cfRule type="expression" dxfId="2963" priority="135">
      <formula>$L15="Kirsch soft clay"</formula>
    </cfRule>
  </conditionalFormatting>
  <conditionalFormatting sqref="AA15">
    <cfRule type="expression" dxfId="2962" priority="133">
      <formula>$L15="Kirsch stiff clay"</formula>
    </cfRule>
  </conditionalFormatting>
  <conditionalFormatting sqref="AA15">
    <cfRule type="expression" dxfId="2961" priority="132">
      <formula>$L15="Reese stiff clay"</formula>
    </cfRule>
  </conditionalFormatting>
  <conditionalFormatting sqref="AA15">
    <cfRule type="expression" dxfId="2960" priority="131">
      <formula>$L15="PISA clay"</formula>
    </cfRule>
  </conditionalFormatting>
  <conditionalFormatting sqref="AC15">
    <cfRule type="expression" dxfId="2959" priority="128">
      <formula>$L15="Stiff clay w/o free water"</formula>
    </cfRule>
    <cfRule type="expression" dxfId="2958" priority="130">
      <formula>$L15="API clay"</formula>
    </cfRule>
  </conditionalFormatting>
  <conditionalFormatting sqref="AC15">
    <cfRule type="expression" dxfId="2957" priority="129">
      <formula>$L15="Kirsch soft clay"</formula>
    </cfRule>
  </conditionalFormatting>
  <conditionalFormatting sqref="AC15">
    <cfRule type="expression" dxfId="2956" priority="127">
      <formula>$L15="Kirsch stiff clay"</formula>
    </cfRule>
  </conditionalFormatting>
  <conditionalFormatting sqref="AC15">
    <cfRule type="expression" dxfId="2955" priority="126">
      <formula>$L15="Reese stiff clay"</formula>
    </cfRule>
  </conditionalFormatting>
  <conditionalFormatting sqref="AC15">
    <cfRule type="expression" dxfId="2954" priority="125">
      <formula>$L15="PISA clay"</formula>
    </cfRule>
  </conditionalFormatting>
  <conditionalFormatting sqref="X15">
    <cfRule type="expression" dxfId="2953" priority="124">
      <formula>$L15="API sand"</formula>
    </cfRule>
  </conditionalFormatting>
  <conditionalFormatting sqref="X15">
    <cfRule type="expression" dxfId="2952" priority="123">
      <formula>$L15="Kirsch sand"</formula>
    </cfRule>
  </conditionalFormatting>
  <conditionalFormatting sqref="AM16:AN16">
    <cfRule type="expression" dxfId="2951" priority="122">
      <formula>$L16="API sand"</formula>
    </cfRule>
  </conditionalFormatting>
  <conditionalFormatting sqref="AK16:AL16">
    <cfRule type="expression" dxfId="2950" priority="121">
      <formula>$M16="API sand"</formula>
    </cfRule>
  </conditionalFormatting>
  <conditionalFormatting sqref="AK16:AL16">
    <cfRule type="expression" dxfId="2949" priority="120">
      <formula>$M16="API clay"</formula>
    </cfRule>
  </conditionalFormatting>
  <conditionalFormatting sqref="AM16:AN16">
    <cfRule type="expression" dxfId="2948" priority="117">
      <formula>$L16="Stiff clay w/o free water"</formula>
    </cfRule>
    <cfRule type="expression" dxfId="2947" priority="119">
      <formula>$L16="API clay"</formula>
    </cfRule>
  </conditionalFormatting>
  <conditionalFormatting sqref="AM16:AN16">
    <cfRule type="expression" dxfId="2946" priority="118">
      <formula>$L16="Kirsch soft clay"</formula>
    </cfRule>
  </conditionalFormatting>
  <conditionalFormatting sqref="AM16:AN16">
    <cfRule type="expression" dxfId="2945" priority="116">
      <formula>$L16="Kirsch stiff clay"</formula>
    </cfRule>
  </conditionalFormatting>
  <conditionalFormatting sqref="AM16:AN16">
    <cfRule type="expression" dxfId="2944" priority="115">
      <formula>$L16="Kirsch sand"</formula>
    </cfRule>
  </conditionalFormatting>
  <conditionalFormatting sqref="AM16:AN16">
    <cfRule type="expression" dxfId="2943" priority="114">
      <formula>$L16="Modified Weak rock"</formula>
    </cfRule>
  </conditionalFormatting>
  <conditionalFormatting sqref="AM16:AN16">
    <cfRule type="expression" dxfId="2942" priority="113">
      <formula>$L16="Reese stiff clay"</formula>
    </cfRule>
  </conditionalFormatting>
  <conditionalFormatting sqref="AM16:AN16">
    <cfRule type="expression" dxfId="2941" priority="112">
      <formula>$L16="PISA clay"</formula>
    </cfRule>
  </conditionalFormatting>
  <conditionalFormatting sqref="AM16:AN16">
    <cfRule type="expression" dxfId="2940" priority="111">
      <formula>$L16="PISA sand"</formula>
    </cfRule>
  </conditionalFormatting>
  <conditionalFormatting sqref="N16 Q16 S16:T16 W16:Y16">
    <cfRule type="expression" dxfId="2939" priority="110">
      <formula>$L16="API sand"</formula>
    </cfRule>
  </conditionalFormatting>
  <conditionalFormatting sqref="N16">
    <cfRule type="expression" dxfId="2938" priority="109">
      <formula>$M16="API sand"</formula>
    </cfRule>
  </conditionalFormatting>
  <conditionalFormatting sqref="N16">
    <cfRule type="expression" dxfId="2937" priority="108">
      <formula>$M16="API clay"</formula>
    </cfRule>
  </conditionalFormatting>
  <conditionalFormatting sqref="N16:P16">
    <cfRule type="expression" dxfId="2936" priority="105">
      <formula>$L16="Stiff clay w/o free water"</formula>
    </cfRule>
    <cfRule type="expression" dxfId="2935" priority="107">
      <formula>$L16="API clay"</formula>
    </cfRule>
  </conditionalFormatting>
  <conditionalFormatting sqref="N16:P16">
    <cfRule type="expression" dxfId="2934" priority="106">
      <formula>$L16="Kirsch soft clay"</formula>
    </cfRule>
  </conditionalFormatting>
  <conditionalFormatting sqref="N16:P16">
    <cfRule type="expression" dxfId="2933" priority="104">
      <formula>$L16="Kirsch stiff clay"</formula>
    </cfRule>
  </conditionalFormatting>
  <conditionalFormatting sqref="N16 Q16 S16:T16 W16:Y16">
    <cfRule type="expression" dxfId="2932" priority="103">
      <formula>$L16="Kirsch sand"</formula>
    </cfRule>
  </conditionalFormatting>
  <conditionalFormatting sqref="N16">
    <cfRule type="expression" dxfId="2931" priority="102">
      <formula>$L16="Modified Weak rock"</formula>
    </cfRule>
  </conditionalFormatting>
  <conditionalFormatting sqref="N16:P16">
    <cfRule type="expression" dxfId="2930" priority="101">
      <formula>$L16="Reese stiff clay"</formula>
    </cfRule>
  </conditionalFormatting>
  <conditionalFormatting sqref="N16:P16">
    <cfRule type="expression" dxfId="2929" priority="100">
      <formula>$L16="PISA clay"</formula>
    </cfRule>
  </conditionalFormatting>
  <conditionalFormatting sqref="N16">
    <cfRule type="expression" dxfId="2928" priority="99">
      <formula>$L16="PISA sand"</formula>
    </cfRule>
  </conditionalFormatting>
  <conditionalFormatting sqref="R16">
    <cfRule type="expression" dxfId="2927" priority="98">
      <formula>$L16="API sand"</formula>
    </cfRule>
  </conditionalFormatting>
  <conditionalFormatting sqref="R16">
    <cfRule type="expression" dxfId="2926" priority="97">
      <formula>$L16="Kirsch sand"</formula>
    </cfRule>
  </conditionalFormatting>
  <conditionalFormatting sqref="AC16:AI16">
    <cfRule type="expression" dxfId="2925" priority="94">
      <formula>$L16="Stiff clay w/o free water"</formula>
    </cfRule>
    <cfRule type="expression" dxfId="2924" priority="96">
      <formula>$L16="API clay"</formula>
    </cfRule>
  </conditionalFormatting>
  <conditionalFormatting sqref="AC16:AI16">
    <cfRule type="expression" dxfId="2923" priority="95">
      <formula>$L16="Kirsch soft clay"</formula>
    </cfRule>
  </conditionalFormatting>
  <conditionalFormatting sqref="AC16:AI16">
    <cfRule type="expression" dxfId="2922" priority="93">
      <formula>$L16="Kirsch stiff clay"</formula>
    </cfRule>
  </conditionalFormatting>
  <conditionalFormatting sqref="AC16:AI16">
    <cfRule type="expression" dxfId="2921" priority="92">
      <formula>$L16="Reese stiff clay"</formula>
    </cfRule>
  </conditionalFormatting>
  <conditionalFormatting sqref="AC16:AI16">
    <cfRule type="expression" dxfId="2920" priority="91">
      <formula>$L16="PISA clay"</formula>
    </cfRule>
  </conditionalFormatting>
  <conditionalFormatting sqref="AA16">
    <cfRule type="expression" dxfId="2919" priority="88">
      <formula>$L16="Stiff clay w/o free water"</formula>
    </cfRule>
    <cfRule type="expression" dxfId="2918" priority="90">
      <formula>$L16="API clay"</formula>
    </cfRule>
  </conditionalFormatting>
  <conditionalFormatting sqref="AA16">
    <cfRule type="expression" dxfId="2917" priority="89">
      <formula>$L16="Kirsch soft clay"</formula>
    </cfRule>
  </conditionalFormatting>
  <conditionalFormatting sqref="AA16">
    <cfRule type="expression" dxfId="2916" priority="87">
      <formula>$L16="Kirsch stiff clay"</formula>
    </cfRule>
  </conditionalFormatting>
  <conditionalFormatting sqref="AA16">
    <cfRule type="expression" dxfId="2915" priority="86">
      <formula>$L16="Reese stiff clay"</formula>
    </cfRule>
  </conditionalFormatting>
  <conditionalFormatting sqref="AA16">
    <cfRule type="expression" dxfId="2914" priority="85">
      <formula>$L16="PISA clay"</formula>
    </cfRule>
  </conditionalFormatting>
  <conditionalFormatting sqref="AM17:AN17">
    <cfRule type="expression" dxfId="2913" priority="84">
      <formula>$L17="API sand"</formula>
    </cfRule>
  </conditionalFormatting>
  <conditionalFormatting sqref="AK17:AL17">
    <cfRule type="expression" dxfId="2912" priority="83">
      <formula>$M17="API sand"</formula>
    </cfRule>
  </conditionalFormatting>
  <conditionalFormatting sqref="AK17:AL17">
    <cfRule type="expression" dxfId="2911" priority="82">
      <formula>$M17="API clay"</formula>
    </cfRule>
  </conditionalFormatting>
  <conditionalFormatting sqref="AM17:AN17">
    <cfRule type="expression" dxfId="2910" priority="79">
      <formula>$L17="Stiff clay w/o free water"</formula>
    </cfRule>
    <cfRule type="expression" dxfId="2909" priority="81">
      <formula>$L17="API clay"</formula>
    </cfRule>
  </conditionalFormatting>
  <conditionalFormatting sqref="AM17:AN17">
    <cfRule type="expression" dxfId="2908" priority="80">
      <formula>$L17="Kirsch soft clay"</formula>
    </cfRule>
  </conditionalFormatting>
  <conditionalFormatting sqref="AM17:AN17">
    <cfRule type="expression" dxfId="2907" priority="78">
      <formula>$L17="Kirsch stiff clay"</formula>
    </cfRule>
  </conditionalFormatting>
  <conditionalFormatting sqref="AM17:AN17">
    <cfRule type="expression" dxfId="2906" priority="77">
      <formula>$L17="Kirsch sand"</formula>
    </cfRule>
  </conditionalFormatting>
  <conditionalFormatting sqref="AM17:AN17">
    <cfRule type="expression" dxfId="2905" priority="76">
      <formula>$L17="Modified Weak rock"</formula>
    </cfRule>
  </conditionalFormatting>
  <conditionalFormatting sqref="AM17:AN17">
    <cfRule type="expression" dxfId="2904" priority="75">
      <formula>$L17="Reese stiff clay"</formula>
    </cfRule>
  </conditionalFormatting>
  <conditionalFormatting sqref="AM17:AN17">
    <cfRule type="expression" dxfId="2903" priority="74">
      <formula>$L17="PISA clay"</formula>
    </cfRule>
  </conditionalFormatting>
  <conditionalFormatting sqref="AM17:AN17">
    <cfRule type="expression" dxfId="2902" priority="73">
      <formula>$L17="PISA sand"</formula>
    </cfRule>
  </conditionalFormatting>
  <conditionalFormatting sqref="N17 Q17 S17:T17 W17 Y17">
    <cfRule type="expression" dxfId="2901" priority="72">
      <formula>$L17="API sand"</formula>
    </cfRule>
  </conditionalFormatting>
  <conditionalFormatting sqref="N17">
    <cfRule type="expression" dxfId="2900" priority="71">
      <formula>$M17="API sand"</formula>
    </cfRule>
  </conditionalFormatting>
  <conditionalFormatting sqref="N17">
    <cfRule type="expression" dxfId="2899" priority="70">
      <formula>$M17="API clay"</formula>
    </cfRule>
  </conditionalFormatting>
  <conditionalFormatting sqref="N17:P17">
    <cfRule type="expression" dxfId="2898" priority="67">
      <formula>$L17="Stiff clay w/o free water"</formula>
    </cfRule>
    <cfRule type="expression" dxfId="2897" priority="69">
      <formula>$L17="API clay"</formula>
    </cfRule>
  </conditionalFormatting>
  <conditionalFormatting sqref="N17:P17">
    <cfRule type="expression" dxfId="2896" priority="68">
      <formula>$L17="Kirsch soft clay"</formula>
    </cfRule>
  </conditionalFormatting>
  <conditionalFormatting sqref="N17:P17">
    <cfRule type="expression" dxfId="2895" priority="66">
      <formula>$L17="Kirsch stiff clay"</formula>
    </cfRule>
  </conditionalFormatting>
  <conditionalFormatting sqref="N17 Q17 S17:T17 W17 Y17">
    <cfRule type="expression" dxfId="2894" priority="65">
      <formula>$L17="Kirsch sand"</formula>
    </cfRule>
  </conditionalFormatting>
  <conditionalFormatting sqref="N17">
    <cfRule type="expression" dxfId="2893" priority="64">
      <formula>$L17="Modified Weak rock"</formula>
    </cfRule>
  </conditionalFormatting>
  <conditionalFormatting sqref="N17:P17">
    <cfRule type="expression" dxfId="2892" priority="63">
      <formula>$L17="Reese stiff clay"</formula>
    </cfRule>
  </conditionalFormatting>
  <conditionalFormatting sqref="N17:P17">
    <cfRule type="expression" dxfId="2891" priority="62">
      <formula>$L17="PISA clay"</formula>
    </cfRule>
  </conditionalFormatting>
  <conditionalFormatting sqref="N17">
    <cfRule type="expression" dxfId="2890" priority="61">
      <formula>$L17="PISA sand"</formula>
    </cfRule>
  </conditionalFormatting>
  <conditionalFormatting sqref="R17">
    <cfRule type="expression" dxfId="2889" priority="60">
      <formula>$L17="API sand"</formula>
    </cfRule>
  </conditionalFormatting>
  <conditionalFormatting sqref="R17">
    <cfRule type="expression" dxfId="2888" priority="59">
      <formula>$L17="Kirsch sand"</formula>
    </cfRule>
  </conditionalFormatting>
  <conditionalFormatting sqref="AD17:AI17">
    <cfRule type="expression" dxfId="2887" priority="56">
      <formula>$L17="Stiff clay w/o free water"</formula>
    </cfRule>
    <cfRule type="expression" dxfId="2886" priority="58">
      <formula>$L17="API clay"</formula>
    </cfRule>
  </conditionalFormatting>
  <conditionalFormatting sqref="AD17:AI17">
    <cfRule type="expression" dxfId="2885" priority="57">
      <formula>$L17="Kirsch soft clay"</formula>
    </cfRule>
  </conditionalFormatting>
  <conditionalFormatting sqref="AD17:AI17">
    <cfRule type="expression" dxfId="2884" priority="55">
      <formula>$L17="Kirsch stiff clay"</formula>
    </cfRule>
  </conditionalFormatting>
  <conditionalFormatting sqref="AD17:AI17">
    <cfRule type="expression" dxfId="2883" priority="54">
      <formula>$L17="Reese stiff clay"</formula>
    </cfRule>
  </conditionalFormatting>
  <conditionalFormatting sqref="AD17:AI17">
    <cfRule type="expression" dxfId="2882" priority="53">
      <formula>$L17="PISA clay"</formula>
    </cfRule>
  </conditionalFormatting>
  <conditionalFormatting sqref="AA17">
    <cfRule type="expression" dxfId="2881" priority="50">
      <formula>$L17="Stiff clay w/o free water"</formula>
    </cfRule>
    <cfRule type="expression" dxfId="2880" priority="52">
      <formula>$L17="API clay"</formula>
    </cfRule>
  </conditionalFormatting>
  <conditionalFormatting sqref="AA17">
    <cfRule type="expression" dxfId="2879" priority="51">
      <formula>$L17="Kirsch soft clay"</formula>
    </cfRule>
  </conditionalFormatting>
  <conditionalFormatting sqref="AA17">
    <cfRule type="expression" dxfId="2878" priority="49">
      <formula>$L17="Kirsch stiff clay"</formula>
    </cfRule>
  </conditionalFormatting>
  <conditionalFormatting sqref="AA17">
    <cfRule type="expression" dxfId="2877" priority="48">
      <formula>$L17="Reese stiff clay"</formula>
    </cfRule>
  </conditionalFormatting>
  <conditionalFormatting sqref="AA17">
    <cfRule type="expression" dxfId="2876" priority="47">
      <formula>$L17="PISA clay"</formula>
    </cfRule>
  </conditionalFormatting>
  <conditionalFormatting sqref="AC17">
    <cfRule type="expression" dxfId="2875" priority="44">
      <formula>$L17="Stiff clay w/o free water"</formula>
    </cfRule>
    <cfRule type="expression" dxfId="2874" priority="46">
      <formula>$L17="API clay"</formula>
    </cfRule>
  </conditionalFormatting>
  <conditionalFormatting sqref="AC17">
    <cfRule type="expression" dxfId="2873" priority="45">
      <formula>$L17="Kirsch soft clay"</formula>
    </cfRule>
  </conditionalFormatting>
  <conditionalFormatting sqref="AC17">
    <cfRule type="expression" dxfId="2872" priority="43">
      <formula>$L17="Kirsch stiff clay"</formula>
    </cfRule>
  </conditionalFormatting>
  <conditionalFormatting sqref="AC17">
    <cfRule type="expression" dxfId="2871" priority="42">
      <formula>$L17="Reese stiff clay"</formula>
    </cfRule>
  </conditionalFormatting>
  <conditionalFormatting sqref="AC17">
    <cfRule type="expression" dxfId="2870" priority="41">
      <formula>$L17="PISA clay"</formula>
    </cfRule>
  </conditionalFormatting>
  <conditionalFormatting sqref="X17">
    <cfRule type="expression" dxfId="2869" priority="40">
      <formula>$L17="API sand"</formula>
    </cfRule>
  </conditionalFormatting>
  <conditionalFormatting sqref="X17">
    <cfRule type="expression" dxfId="2868" priority="39">
      <formula>$L17="Kirsch sand"</formula>
    </cfRule>
  </conditionalFormatting>
  <conditionalFormatting sqref="Z16:Z17">
    <cfRule type="expression" dxfId="2867" priority="38">
      <formula>$L16="API sand"</formula>
    </cfRule>
  </conditionalFormatting>
  <conditionalFormatting sqref="Z16:Z17">
    <cfRule type="expression" dxfId="2866" priority="37">
      <formula>$L16="Kirsch sand"</formula>
    </cfRule>
  </conditionalFormatting>
  <conditionalFormatting sqref="AB16:AB17">
    <cfRule type="expression" dxfId="2865" priority="36">
      <formula>$L16="API sand"</formula>
    </cfRule>
  </conditionalFormatting>
  <conditionalFormatting sqref="AB16:AB17">
    <cfRule type="expression" dxfId="2864" priority="35">
      <formula>$L16="Kirsch sand"</formula>
    </cfRule>
  </conditionalFormatting>
  <conditionalFormatting sqref="AJ16:AJ17">
    <cfRule type="expression" dxfId="2863" priority="34">
      <formula>$L16="API sand"</formula>
    </cfRule>
  </conditionalFormatting>
  <conditionalFormatting sqref="AJ16:AJ17">
    <cfRule type="expression" dxfId="2862" priority="33">
      <formula>$L16="Kirsch sand"</formula>
    </cfRule>
  </conditionalFormatting>
  <conditionalFormatting sqref="U15:V15">
    <cfRule type="expression" dxfId="2861" priority="30">
      <formula>$L15="Stiff clay w/o free water"</formula>
    </cfRule>
    <cfRule type="expression" dxfId="2860" priority="32">
      <formula>$L15="API clay"</formula>
    </cfRule>
  </conditionalFormatting>
  <conditionalFormatting sqref="U15:V15">
    <cfRule type="expression" dxfId="2859" priority="31">
      <formula>$L15="Kirsch soft clay"</formula>
    </cfRule>
  </conditionalFormatting>
  <conditionalFormatting sqref="U15:V15">
    <cfRule type="expression" dxfId="2858" priority="29">
      <formula>$L15="Kirsch stiff clay"</formula>
    </cfRule>
  </conditionalFormatting>
  <conditionalFormatting sqref="U15:V15">
    <cfRule type="expression" dxfId="2857" priority="28">
      <formula>$L15="Reese stiff clay"</formula>
    </cfRule>
  </conditionalFormatting>
  <conditionalFormatting sqref="U15:V15">
    <cfRule type="expression" dxfId="2856" priority="27">
      <formula>$L15="PISA clay"</formula>
    </cfRule>
  </conditionalFormatting>
  <conditionalFormatting sqref="U16:V16">
    <cfRule type="expression" dxfId="2855" priority="24">
      <formula>$L16="Stiff clay w/o free water"</formula>
    </cfRule>
    <cfRule type="expression" dxfId="2854" priority="26">
      <formula>$L16="API clay"</formula>
    </cfRule>
  </conditionalFormatting>
  <conditionalFormatting sqref="U16:V16">
    <cfRule type="expression" dxfId="2853" priority="25">
      <formula>$L16="Kirsch soft clay"</formula>
    </cfRule>
  </conditionalFormatting>
  <conditionalFormatting sqref="U16:V16">
    <cfRule type="expression" dxfId="2852" priority="23">
      <formula>$L16="Kirsch stiff clay"</formula>
    </cfRule>
  </conditionalFormatting>
  <conditionalFormatting sqref="U16:V16">
    <cfRule type="expression" dxfId="2851" priority="22">
      <formula>$L16="Reese stiff clay"</formula>
    </cfRule>
  </conditionalFormatting>
  <conditionalFormatting sqref="U16:V16">
    <cfRule type="expression" dxfId="2850" priority="21">
      <formula>$L16="PISA clay"</formula>
    </cfRule>
  </conditionalFormatting>
  <conditionalFormatting sqref="U17:V17">
    <cfRule type="expression" dxfId="2849" priority="18">
      <formula>$L17="Stiff clay w/o free water"</formula>
    </cfRule>
    <cfRule type="expression" dxfId="2848" priority="20">
      <formula>$L17="API clay"</formula>
    </cfRule>
  </conditionalFormatting>
  <conditionalFormatting sqref="U17:V17">
    <cfRule type="expression" dxfId="2847" priority="19">
      <formula>$L17="Kirsch soft clay"</formula>
    </cfRule>
  </conditionalFormatting>
  <conditionalFormatting sqref="U17:V17">
    <cfRule type="expression" dxfId="2846" priority="17">
      <formula>$L17="Kirsch stiff clay"</formula>
    </cfRule>
  </conditionalFormatting>
  <conditionalFormatting sqref="U17:V17">
    <cfRule type="expression" dxfId="2845" priority="16">
      <formula>$L17="Reese stiff clay"</formula>
    </cfRule>
  </conditionalFormatting>
  <conditionalFormatting sqref="U17:V17">
    <cfRule type="expression" dxfId="2844" priority="15">
      <formula>$L17="PISA clay"</formula>
    </cfRule>
  </conditionalFormatting>
  <conditionalFormatting sqref="AO15">
    <cfRule type="expression" dxfId="2843" priority="14">
      <formula>$L15="API sand"</formula>
    </cfRule>
  </conditionalFormatting>
  <conditionalFormatting sqref="AO15">
    <cfRule type="expression" dxfId="2842" priority="13">
      <formula>$L15="Kirsch sand"</formula>
    </cfRule>
  </conditionalFormatting>
  <conditionalFormatting sqref="AO16">
    <cfRule type="expression" dxfId="2841" priority="12">
      <formula>$L16="API sand"</formula>
    </cfRule>
  </conditionalFormatting>
  <conditionalFormatting sqref="AO16">
    <cfRule type="expression" dxfId="2840" priority="11">
      <formula>$L16="Kirsch sand"</formula>
    </cfRule>
  </conditionalFormatting>
  <conditionalFormatting sqref="AO17">
    <cfRule type="expression" dxfId="2839" priority="10">
      <formula>$L17="API sand"</formula>
    </cfRule>
  </conditionalFormatting>
  <conditionalFormatting sqref="AO17">
    <cfRule type="expression" dxfId="2838" priority="9">
      <formula>$L17="Kirsch sand"</formula>
    </cfRule>
  </conditionalFormatting>
  <conditionalFormatting sqref="AC14">
    <cfRule type="expression" dxfId="2837" priority="6">
      <formula>$L14="Stiff clay w/o free water"</formula>
    </cfRule>
    <cfRule type="expression" dxfId="2836" priority="8">
      <formula>$L14="API clay"</formula>
    </cfRule>
  </conditionalFormatting>
  <conditionalFormatting sqref="AC14">
    <cfRule type="expression" dxfId="2835" priority="7">
      <formula>$L14="Kirsch soft clay"</formula>
    </cfRule>
  </conditionalFormatting>
  <conditionalFormatting sqref="AC14">
    <cfRule type="expression" dxfId="2834" priority="5">
      <formula>$L14="Kirsch stiff clay"</formula>
    </cfRule>
  </conditionalFormatting>
  <conditionalFormatting sqref="AC14">
    <cfRule type="expression" dxfId="2833" priority="4">
      <formula>$L14="Reese stiff clay"</formula>
    </cfRule>
  </conditionalFormatting>
  <conditionalFormatting sqref="AC14">
    <cfRule type="expression" dxfId="2832" priority="3">
      <formula>$L14="PISA clay"</formula>
    </cfRule>
  </conditionalFormatting>
  <dataValidations count="3">
    <dataValidation type="list" showInputMessage="1" showErrorMessage="1" sqref="M18:M36" xr:uid="{39C45F00-77EA-4685-9FE7-612E2AADE53B}">
      <formula1>"',API sand,API clay"</formula1>
    </dataValidation>
    <dataValidation type="list" showInputMessage="1" showErrorMessage="1" sqref="L6:L255" xr:uid="{2BB8E6FB-B2F0-4C74-84FF-76B7A1EFFEB1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94D2CDDF-CAB3-4C26-96FF-CABAC3FCB77B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17EA-2CB2-494B-AE6C-54318414A5FE}">
  <sheetPr>
    <tabColor theme="2"/>
  </sheetPr>
  <dimension ref="A1:AO255"/>
  <sheetViews>
    <sheetView topLeftCell="Q1" zoomScaleNormal="100" workbookViewId="0">
      <selection activeCell="AE19" sqref="AE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Zone_2_HE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9"/>
      <c r="S3" s="79"/>
      <c r="T3" s="74"/>
      <c r="U3" s="79"/>
      <c r="V3" s="79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23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45</v>
      </c>
      <c r="R6" s="50">
        <f>Q6-5</f>
        <v>40</v>
      </c>
      <c r="S6" s="50">
        <v>0.5</v>
      </c>
      <c r="T6" s="50">
        <v>0</v>
      </c>
      <c r="U6" s="52"/>
      <c r="V6" s="52"/>
      <c r="W6" s="50">
        <v>0.5</v>
      </c>
      <c r="X6" s="50">
        <v>26200</v>
      </c>
      <c r="Y6" s="50">
        <v>0</v>
      </c>
      <c r="Z6" s="50">
        <f>VLOOKUP(R6,$AE$39:$AF$59,2)</f>
        <v>114.99999999999996</v>
      </c>
      <c r="AA6" s="53"/>
      <c r="AB6" s="50">
        <f>VLOOKUP(R6,$AE$39:$AG$59,3)</f>
        <v>12000</v>
      </c>
      <c r="AC6" s="51"/>
      <c r="AD6" s="51"/>
      <c r="AE6" s="51"/>
      <c r="AF6" s="51"/>
      <c r="AG6" s="51"/>
      <c r="AH6" s="51"/>
      <c r="AI6" s="51"/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123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f>VLOOKUP(R6,$AE$39:$AF$59,2)</f>
        <v>114.99999999999996</v>
      </c>
      <c r="AB7" s="50"/>
      <c r="AC7" s="51">
        <v>77860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-1.8</v>
      </c>
      <c r="L8" s="70" t="s">
        <v>106</v>
      </c>
      <c r="M8" s="49" t="s">
        <v>64</v>
      </c>
      <c r="N8" s="50">
        <v>9.8000000000000007</v>
      </c>
      <c r="O8" s="51"/>
      <c r="P8" s="51"/>
      <c r="Q8" s="50">
        <v>44</v>
      </c>
      <c r="R8" s="50">
        <f>Q8-5</f>
        <v>39</v>
      </c>
      <c r="S8" s="50">
        <v>2.4</v>
      </c>
      <c r="T8" s="50">
        <v>0</v>
      </c>
      <c r="U8" s="52"/>
      <c r="V8" s="52"/>
      <c r="W8" s="50">
        <v>0.5</v>
      </c>
      <c r="X8" s="50">
        <v>12700</v>
      </c>
      <c r="Y8" s="50">
        <v>0</v>
      </c>
      <c r="Z8" s="50">
        <f>VLOOKUP(R8,$AE$39:$AF$59,2)</f>
        <v>114.99999999999996</v>
      </c>
      <c r="AA8" s="53"/>
      <c r="AB8" s="50">
        <f t="shared" ref="AB8:AB9" si="0">VLOOKUP(R8,$AE$39:$AG$59,3)</f>
        <v>12000</v>
      </c>
      <c r="AC8" s="51"/>
      <c r="AD8" s="51"/>
      <c r="AE8" s="51"/>
      <c r="AF8" s="51"/>
      <c r="AG8" s="51"/>
      <c r="AH8" s="51"/>
      <c r="AI8" s="51"/>
      <c r="AJ8" s="50">
        <f t="shared" ref="AJ8:AJ11" si="1">VLOOKUP(R8,$AE$39:$AH$59,4)</f>
        <v>50.000000000000007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-5</v>
      </c>
      <c r="L9" s="70" t="s">
        <v>106</v>
      </c>
      <c r="M9" s="49" t="s">
        <v>64</v>
      </c>
      <c r="N9" s="50">
        <v>9.8000000000000007</v>
      </c>
      <c r="O9" s="51"/>
      <c r="P9" s="51"/>
      <c r="Q9" s="50">
        <v>43</v>
      </c>
      <c r="R9" s="50">
        <f>Q9-5</f>
        <v>38</v>
      </c>
      <c r="S9" s="50">
        <v>1.6</v>
      </c>
      <c r="T9" s="50">
        <v>0</v>
      </c>
      <c r="U9" s="52"/>
      <c r="V9" s="52"/>
      <c r="W9" s="50">
        <v>0.5</v>
      </c>
      <c r="X9" s="50">
        <v>22500</v>
      </c>
      <c r="Y9" s="50">
        <v>0</v>
      </c>
      <c r="Z9" s="50">
        <f t="shared" ref="Z9:Z11" si="2">VLOOKUP(R9,$AE$39:$AF$59,2)</f>
        <v>114.99999999999996</v>
      </c>
      <c r="AA9" s="53"/>
      <c r="AB9" s="50">
        <f t="shared" si="0"/>
        <v>12000</v>
      </c>
      <c r="AC9" s="51"/>
      <c r="AD9" s="51"/>
      <c r="AE9" s="51"/>
      <c r="AF9" s="51"/>
      <c r="AG9" s="51"/>
      <c r="AH9" s="51"/>
      <c r="AI9" s="51"/>
      <c r="AJ9" s="50">
        <f t="shared" si="1"/>
        <v>50.000000000000007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-17</v>
      </c>
      <c r="L10" s="33" t="s">
        <v>107</v>
      </c>
      <c r="M10" s="49" t="s">
        <v>65</v>
      </c>
      <c r="N10" s="50">
        <v>8.6</v>
      </c>
      <c r="O10" s="51">
        <v>483.2</v>
      </c>
      <c r="P10" s="51">
        <v>-0.93</v>
      </c>
      <c r="Q10" s="50"/>
      <c r="R10" s="50"/>
      <c r="S10" s="50"/>
      <c r="T10" s="50"/>
      <c r="U10" s="52">
        <v>1.7999999999999999E-2</v>
      </c>
      <c r="V10" s="52">
        <v>0</v>
      </c>
      <c r="W10" s="50"/>
      <c r="X10" s="50"/>
      <c r="Y10" s="50"/>
      <c r="Z10" s="50"/>
      <c r="AA10" s="53">
        <f t="shared" ref="AA10:AA12" si="3">VLOOKUP(R9,$AE$39:$AF$59,2)</f>
        <v>114.99999999999996</v>
      </c>
      <c r="AB10" s="50"/>
      <c r="AC10" s="51">
        <v>602500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/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-27</v>
      </c>
      <c r="L11" s="33" t="s">
        <v>106</v>
      </c>
      <c r="M11" s="49" t="s">
        <v>64</v>
      </c>
      <c r="N11" s="50">
        <v>8.6999999999999993</v>
      </c>
      <c r="O11" s="51"/>
      <c r="P11" s="51"/>
      <c r="Q11" s="50">
        <v>42</v>
      </c>
      <c r="R11" s="50">
        <f t="shared" ref="R11" si="4">Q11-5</f>
        <v>37</v>
      </c>
      <c r="S11" s="50">
        <v>0.8</v>
      </c>
      <c r="T11" s="50">
        <v>0</v>
      </c>
      <c r="U11" s="52"/>
      <c r="V11" s="52"/>
      <c r="W11" s="50">
        <v>0.5</v>
      </c>
      <c r="X11" s="50">
        <v>28900</v>
      </c>
      <c r="Y11" s="50">
        <v>0</v>
      </c>
      <c r="Z11" s="50">
        <f t="shared" si="2"/>
        <v>114.99999999999996</v>
      </c>
      <c r="AA11" s="53"/>
      <c r="AB11" s="50">
        <v>0</v>
      </c>
      <c r="AC11" s="51"/>
      <c r="AD11" s="51"/>
      <c r="AE11" s="51"/>
      <c r="AF11" s="51"/>
      <c r="AG11" s="51"/>
      <c r="AH11" s="51"/>
      <c r="AI11" s="51"/>
      <c r="AJ11" s="50">
        <f t="shared" si="1"/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-31</v>
      </c>
      <c r="L12" s="33" t="s">
        <v>107</v>
      </c>
      <c r="M12" s="49" t="s">
        <v>65</v>
      </c>
      <c r="N12" s="50">
        <v>9</v>
      </c>
      <c r="O12" s="51">
        <v>720.1</v>
      </c>
      <c r="P12" s="51">
        <v>26.83</v>
      </c>
      <c r="Q12" s="50">
        <v>0</v>
      </c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f t="shared" si="3"/>
        <v>114.99999999999996</v>
      </c>
      <c r="AB12" s="50"/>
      <c r="AC12" s="51">
        <v>1021000</v>
      </c>
      <c r="AD12" s="51">
        <v>49333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5">AF40+3.8</f>
        <v>55.599999999999994</v>
      </c>
      <c r="AG41" s="33">
        <f t="shared" ref="AG41:AG43" si="6">AG40+200</f>
        <v>2300</v>
      </c>
      <c r="AH41" s="33">
        <f t="shared" ref="AH41:AH44" si="7">AH40+0.8</f>
        <v>9.6000000000000014</v>
      </c>
    </row>
    <row r="42" spans="1:40" x14ac:dyDescent="0.25">
      <c r="L42" s="48"/>
      <c r="AE42" s="33">
        <v>18</v>
      </c>
      <c r="AF42" s="33">
        <f t="shared" si="5"/>
        <v>59.399999999999991</v>
      </c>
      <c r="AG42" s="33">
        <f t="shared" si="6"/>
        <v>2500</v>
      </c>
      <c r="AH42" s="33">
        <f t="shared" si="7"/>
        <v>10.400000000000002</v>
      </c>
    </row>
    <row r="43" spans="1:40" x14ac:dyDescent="0.25">
      <c r="L43" s="48"/>
      <c r="AE43" s="33">
        <v>19</v>
      </c>
      <c r="AF43" s="33">
        <f t="shared" si="5"/>
        <v>63.199999999999989</v>
      </c>
      <c r="AG43" s="33">
        <f t="shared" si="6"/>
        <v>2700</v>
      </c>
      <c r="AH43" s="33">
        <f t="shared" si="7"/>
        <v>11.200000000000003</v>
      </c>
    </row>
    <row r="44" spans="1:40" x14ac:dyDescent="0.25">
      <c r="L44" s="48"/>
      <c r="AE44" s="33">
        <v>20</v>
      </c>
      <c r="AF44" s="33">
        <f t="shared" si="5"/>
        <v>66.999999999999986</v>
      </c>
      <c r="AG44" s="33">
        <f>AG43+200</f>
        <v>2900</v>
      </c>
      <c r="AH44" s="33">
        <f t="shared" si="7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8">AF45+2.8</f>
        <v>72.59999999999998</v>
      </c>
      <c r="AG46" s="33">
        <f t="shared" ref="AG46:AG48" si="9">AG45+380</f>
        <v>3660</v>
      </c>
      <c r="AH46" s="33">
        <f t="shared" ref="AH46:AH49" si="10">AH45+1.6</f>
        <v>15.200000000000003</v>
      </c>
    </row>
    <row r="47" spans="1:40" x14ac:dyDescent="0.25">
      <c r="L47" s="48"/>
      <c r="AE47" s="33">
        <v>23</v>
      </c>
      <c r="AF47" s="33">
        <f t="shared" si="8"/>
        <v>75.399999999999977</v>
      </c>
      <c r="AG47" s="33">
        <f t="shared" si="9"/>
        <v>4040</v>
      </c>
      <c r="AH47" s="33">
        <f t="shared" si="10"/>
        <v>16.800000000000004</v>
      </c>
    </row>
    <row r="48" spans="1:40" x14ac:dyDescent="0.25">
      <c r="L48" s="48"/>
      <c r="AE48" s="33">
        <v>24</v>
      </c>
      <c r="AF48" s="33">
        <f t="shared" si="8"/>
        <v>78.199999999999974</v>
      </c>
      <c r="AG48" s="33">
        <f t="shared" si="9"/>
        <v>4420</v>
      </c>
      <c r="AH48" s="33">
        <f t="shared" si="10"/>
        <v>18.400000000000006</v>
      </c>
    </row>
    <row r="49" spans="12:34" x14ac:dyDescent="0.25">
      <c r="L49" s="48"/>
      <c r="AE49" s="33">
        <v>25</v>
      </c>
      <c r="AF49" s="33">
        <f t="shared" si="8"/>
        <v>80.999999999999972</v>
      </c>
      <c r="AG49" s="33">
        <v>4800</v>
      </c>
      <c r="AH49" s="33">
        <f t="shared" si="10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1">AF50+3</f>
        <v>86.999999999999972</v>
      </c>
      <c r="AG51" s="33">
        <f t="shared" ref="AG51:AG54" si="12">AG50+960</f>
        <v>6720</v>
      </c>
      <c r="AH51" s="33">
        <f t="shared" ref="AH51:AH54" si="13">AH50+4</f>
        <v>28.000000000000007</v>
      </c>
    </row>
    <row r="52" spans="12:34" x14ac:dyDescent="0.25">
      <c r="L52" s="48"/>
      <c r="AE52" s="33">
        <v>28</v>
      </c>
      <c r="AF52" s="33">
        <f t="shared" si="11"/>
        <v>89.999999999999972</v>
      </c>
      <c r="AG52" s="33">
        <f t="shared" si="12"/>
        <v>7680</v>
      </c>
      <c r="AH52" s="33">
        <f t="shared" si="13"/>
        <v>32.000000000000007</v>
      </c>
    </row>
    <row r="53" spans="12:34" x14ac:dyDescent="0.25">
      <c r="L53" s="48"/>
      <c r="AE53" s="33">
        <v>29</v>
      </c>
      <c r="AF53" s="33">
        <f t="shared" si="11"/>
        <v>92.999999999999972</v>
      </c>
      <c r="AG53" s="33">
        <f t="shared" si="12"/>
        <v>8640</v>
      </c>
      <c r="AH53" s="33">
        <f t="shared" si="13"/>
        <v>36.000000000000007</v>
      </c>
    </row>
    <row r="54" spans="12:34" x14ac:dyDescent="0.25">
      <c r="L54" s="48"/>
      <c r="AE54" s="33">
        <v>30</v>
      </c>
      <c r="AF54" s="33">
        <f t="shared" si="11"/>
        <v>95.999999999999972</v>
      </c>
      <c r="AG54" s="33">
        <f t="shared" si="12"/>
        <v>9600</v>
      </c>
      <c r="AH54" s="33">
        <f t="shared" si="13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4">AF55+3.8</f>
        <v>103.59999999999997</v>
      </c>
      <c r="AG56" s="33">
        <f t="shared" ref="AG56:AG59" si="15">AG55+480</f>
        <v>10560</v>
      </c>
      <c r="AH56" s="33">
        <f t="shared" ref="AH56:AH59" si="16">AH55+2</f>
        <v>44.000000000000007</v>
      </c>
    </row>
    <row r="57" spans="12:34" x14ac:dyDescent="0.25">
      <c r="L57" s="48"/>
      <c r="AE57" s="33">
        <v>33</v>
      </c>
      <c r="AF57" s="33">
        <f t="shared" si="14"/>
        <v>107.39999999999996</v>
      </c>
      <c r="AG57" s="33">
        <f t="shared" si="15"/>
        <v>11040</v>
      </c>
      <c r="AH57" s="33">
        <f t="shared" si="16"/>
        <v>46.000000000000007</v>
      </c>
    </row>
    <row r="58" spans="12:34" x14ac:dyDescent="0.25">
      <c r="L58" s="48"/>
      <c r="AE58" s="33">
        <v>34</v>
      </c>
      <c r="AF58" s="33">
        <f t="shared" si="14"/>
        <v>111.19999999999996</v>
      </c>
      <c r="AG58" s="33">
        <f t="shared" si="15"/>
        <v>11520</v>
      </c>
      <c r="AH58" s="33">
        <f t="shared" si="16"/>
        <v>48.000000000000007</v>
      </c>
    </row>
    <row r="59" spans="12:34" x14ac:dyDescent="0.25">
      <c r="L59" s="48"/>
      <c r="AE59" s="33">
        <v>35</v>
      </c>
      <c r="AF59" s="33">
        <f t="shared" si="14"/>
        <v>114.99999999999996</v>
      </c>
      <c r="AG59" s="33">
        <f t="shared" si="15"/>
        <v>12000</v>
      </c>
      <c r="AH59" s="33">
        <f t="shared" si="16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0:Y13 AB6:AB15 N6:N14 AM6:AO14 S10:T13 Q6:R14 Z6:Z15 AJ6:AJ15">
    <cfRule type="expression" dxfId="2831" priority="202">
      <formula>$L6="API sand"</formula>
    </cfRule>
  </conditionalFormatting>
  <conditionalFormatting sqref="R18:S20 R29:S36 S21:S28 AD21:AD28 AB18:AB35 AK6:AL14 N6:N14">
    <cfRule type="expression" dxfId="2830" priority="201">
      <formula>$M6="API sand"</formula>
    </cfRule>
  </conditionalFormatting>
  <conditionalFormatting sqref="R18:T20 R29:T36 S21:T28 AD21:AD28 AB18:AB35 AK6:AL14 N6:N14">
    <cfRule type="expression" dxfId="2829" priority="200">
      <formula>$M6="API clay"</formula>
    </cfRule>
  </conditionalFormatting>
  <conditionalFormatting sqref="U18:W36 AM6:AN14 N6:P14 AC6:AI13 U6:V14 AA6:AA14">
    <cfRule type="expression" dxfId="2828" priority="197">
      <formula>$L6="Stiff clay w/o free water"</formula>
    </cfRule>
    <cfRule type="expression" dxfId="2827" priority="199">
      <formula>$L6="API clay"</formula>
    </cfRule>
  </conditionalFormatting>
  <conditionalFormatting sqref="U18:Y36 AM6:AN14 N6:P14 AC6:AI13 U6:V14 AA6:AA14">
    <cfRule type="expression" dxfId="2826" priority="198">
      <formula>$L6="Kirsch soft clay"</formula>
    </cfRule>
  </conditionalFormatting>
  <conditionalFormatting sqref="U18:Y36 AM6:AN14 N6:P14 AC6:AI13 U6:V14 AA6:AA14">
    <cfRule type="expression" dxfId="2825" priority="196">
      <formula>$L6="Kirsch stiff clay"</formula>
    </cfRule>
  </conditionalFormatting>
  <conditionalFormatting sqref="W10:Y13 AB6:AB15 N6:N14 AM6:AO14 S10:T13 Q6:R14 Z6:Z15 AJ6:AJ15">
    <cfRule type="expression" dxfId="2824" priority="195">
      <formula>$L6="Kirsch sand"</formula>
    </cfRule>
  </conditionalFormatting>
  <conditionalFormatting sqref="AC18:AI18 AC19:AD19 AI19 AM6:AN14 N6:N14">
    <cfRule type="expression" dxfId="2823" priority="194">
      <formula>$L6="Modified Weak rock"</formula>
    </cfRule>
  </conditionalFormatting>
  <conditionalFormatting sqref="U18:V36 AM6:AN14 N6:P14 AC6:AI13 U6:V14 AA6:AA14">
    <cfRule type="expression" dxfId="2822" priority="193">
      <formula>$L6="Reese stiff clay"</formula>
    </cfRule>
  </conditionalFormatting>
  <conditionalFormatting sqref="N18:N36 Q18:Q36 AM18:AN36">
    <cfRule type="expression" dxfId="2821" priority="192">
      <formula>$L18="API sand"</formula>
    </cfRule>
  </conditionalFormatting>
  <conditionalFormatting sqref="N18:N36 AB36 AJ18:AL36 Z18:Z36">
    <cfRule type="expression" dxfId="2820" priority="191">
      <formula>$M18="API sand"</formula>
    </cfRule>
  </conditionalFormatting>
  <conditionalFormatting sqref="Z36:AB36 AK18:AL36 N18:N36 Z18:AA35">
    <cfRule type="expression" dxfId="2819" priority="190">
      <formula>$M18="API clay"</formula>
    </cfRule>
  </conditionalFormatting>
  <conditionalFormatting sqref="N18:P18 AM18:AN36 N29:P36 N19:N28 P19:P28">
    <cfRule type="expression" dxfId="2818" priority="187">
      <formula>$L18="Stiff clay w/o free water"</formula>
    </cfRule>
    <cfRule type="expression" dxfId="2817" priority="189">
      <formula>$L18="API clay"</formula>
    </cfRule>
  </conditionalFormatting>
  <conditionalFormatting sqref="N18:P18 AM18:AN36 N29:P36 N19:N28 P19:P28">
    <cfRule type="expression" dxfId="2816" priority="188">
      <formula>$L18="Kirsch soft clay"</formula>
    </cfRule>
  </conditionalFormatting>
  <conditionalFormatting sqref="N18:P18 AM18:AN36 N29:P36 N19:N28 P19:P28">
    <cfRule type="expression" dxfId="2815" priority="186">
      <formula>$L18="Kirsch stiff clay"</formula>
    </cfRule>
  </conditionalFormatting>
  <conditionalFormatting sqref="N18:N36 Q18:Q36 X18:Y36 AM18:AN36">
    <cfRule type="expression" dxfId="2814" priority="185">
      <formula>$L18="Kirsch sand"</formula>
    </cfRule>
  </conditionalFormatting>
  <conditionalFormatting sqref="N18:N36 AM18:AN36 AC20:AD36 AI20:AI36">
    <cfRule type="expression" dxfId="2813" priority="184">
      <formula>$L18="Modified Weak rock"</formula>
    </cfRule>
  </conditionalFormatting>
  <conditionalFormatting sqref="N18:P18 AM18:AN36 N29:P36 N19:N28 P19:P28">
    <cfRule type="expression" dxfId="2812" priority="183">
      <formula>$L18="Reese stiff clay"</formula>
    </cfRule>
  </conditionalFormatting>
  <conditionalFormatting sqref="AM6:AN14 N6:P14 AC6:AI13 U6:V14 AA6:AA14">
    <cfRule type="expression" dxfId="2811" priority="182">
      <formula>$L6="PISA clay"</formula>
    </cfRule>
  </conditionalFormatting>
  <conditionalFormatting sqref="AM6:AN14 N6:N14">
    <cfRule type="expression" dxfId="2810" priority="181">
      <formula>$L6="PISA sand"</formula>
    </cfRule>
  </conditionalFormatting>
  <conditionalFormatting sqref="O19:O21">
    <cfRule type="expression" dxfId="2809" priority="180">
      <formula>$L19="API sand"</formula>
    </cfRule>
  </conditionalFormatting>
  <conditionalFormatting sqref="O19:O21">
    <cfRule type="expression" dxfId="2808" priority="179">
      <formula>$L19="Kirsch sand"</formula>
    </cfRule>
  </conditionalFormatting>
  <conditionalFormatting sqref="O22:O28">
    <cfRule type="expression" dxfId="2807" priority="178">
      <formula>$L22="API sand"</formula>
    </cfRule>
  </conditionalFormatting>
  <conditionalFormatting sqref="O22:O28">
    <cfRule type="expression" dxfId="2806" priority="177">
      <formula>$L22="Kirsch sand"</formula>
    </cfRule>
  </conditionalFormatting>
  <conditionalFormatting sqref="S6:T9 W6:Y9">
    <cfRule type="expression" dxfId="2805" priority="176">
      <formula>$L6="API sand"</formula>
    </cfRule>
  </conditionalFormatting>
  <conditionalFormatting sqref="S6:T9 W6:Y9">
    <cfRule type="expression" dxfId="2804" priority="175">
      <formula>$L6="Kirsch sand"</formula>
    </cfRule>
  </conditionalFormatting>
  <conditionalFormatting sqref="AE37:AH37">
    <cfRule type="expression" dxfId="2803" priority="203">
      <formula>$L19="Modified Weak rock"</formula>
    </cfRule>
  </conditionalFormatting>
  <conditionalFormatting sqref="S14:T14 W14:Y14">
    <cfRule type="expression" dxfId="2802" priority="174">
      <formula>$L14="API sand"</formula>
    </cfRule>
  </conditionalFormatting>
  <conditionalFormatting sqref="S14:T14 W14:Y14">
    <cfRule type="expression" dxfId="2801" priority="173">
      <formula>$L14="Kirsch sand"</formula>
    </cfRule>
  </conditionalFormatting>
  <conditionalFormatting sqref="AD14:AI14">
    <cfRule type="expression" dxfId="2800" priority="170">
      <formula>$L14="Stiff clay w/o free water"</formula>
    </cfRule>
    <cfRule type="expression" dxfId="2799" priority="172">
      <formula>$L14="API clay"</formula>
    </cfRule>
  </conditionalFormatting>
  <conditionalFormatting sqref="AD14:AI14">
    <cfRule type="expression" dxfId="2798" priority="171">
      <formula>$L14="Kirsch soft clay"</formula>
    </cfRule>
  </conditionalFormatting>
  <conditionalFormatting sqref="AD14:AI14">
    <cfRule type="expression" dxfId="2797" priority="169">
      <formula>$L14="Kirsch stiff clay"</formula>
    </cfRule>
  </conditionalFormatting>
  <conditionalFormatting sqref="AD14:AI14">
    <cfRule type="expression" dxfId="2796" priority="168">
      <formula>$L14="Reese stiff clay"</formula>
    </cfRule>
  </conditionalFormatting>
  <conditionalFormatting sqref="AD14:AI14">
    <cfRule type="expression" dxfId="2795" priority="167">
      <formula>$L14="PISA clay"</formula>
    </cfRule>
  </conditionalFormatting>
  <conditionalFormatting sqref="AM15:AN15">
    <cfRule type="expression" dxfId="2794" priority="166">
      <formula>$L15="API sand"</formula>
    </cfRule>
  </conditionalFormatting>
  <conditionalFormatting sqref="AK15:AL15">
    <cfRule type="expression" dxfId="2793" priority="165">
      <formula>$M15="API sand"</formula>
    </cfRule>
  </conditionalFormatting>
  <conditionalFormatting sqref="AK15:AL15">
    <cfRule type="expression" dxfId="2792" priority="164">
      <formula>$M15="API clay"</formula>
    </cfRule>
  </conditionalFormatting>
  <conditionalFormatting sqref="AM15:AN15">
    <cfRule type="expression" dxfId="2791" priority="161">
      <formula>$L15="Stiff clay w/o free water"</formula>
    </cfRule>
    <cfRule type="expression" dxfId="2790" priority="163">
      <formula>$L15="API clay"</formula>
    </cfRule>
  </conditionalFormatting>
  <conditionalFormatting sqref="AM15:AN15">
    <cfRule type="expression" dxfId="2789" priority="162">
      <formula>$L15="Kirsch soft clay"</formula>
    </cfRule>
  </conditionalFormatting>
  <conditionalFormatting sqref="AM15:AN15">
    <cfRule type="expression" dxfId="2788" priority="160">
      <formula>$L15="Kirsch stiff clay"</formula>
    </cfRule>
  </conditionalFormatting>
  <conditionalFormatting sqref="AM15:AN15">
    <cfRule type="expression" dxfId="2787" priority="159">
      <formula>$L15="Kirsch sand"</formula>
    </cfRule>
  </conditionalFormatting>
  <conditionalFormatting sqref="AM15:AN15">
    <cfRule type="expression" dxfId="2786" priority="158">
      <formula>$L15="Modified Weak rock"</formula>
    </cfRule>
  </conditionalFormatting>
  <conditionalFormatting sqref="AM15:AN15">
    <cfRule type="expression" dxfId="2785" priority="157">
      <formula>$L15="Reese stiff clay"</formula>
    </cfRule>
  </conditionalFormatting>
  <conditionalFormatting sqref="AM15:AN15">
    <cfRule type="expression" dxfId="2784" priority="156">
      <formula>$L15="PISA clay"</formula>
    </cfRule>
  </conditionalFormatting>
  <conditionalFormatting sqref="AM15:AN15">
    <cfRule type="expression" dxfId="2783" priority="155">
      <formula>$L15="PISA sand"</formula>
    </cfRule>
  </conditionalFormatting>
  <conditionalFormatting sqref="N15 Q15 S15:T15 W15 Y15">
    <cfRule type="expression" dxfId="2782" priority="154">
      <formula>$L15="API sand"</formula>
    </cfRule>
  </conditionalFormatting>
  <conditionalFormatting sqref="N15">
    <cfRule type="expression" dxfId="2781" priority="153">
      <formula>$M15="API sand"</formula>
    </cfRule>
  </conditionalFormatting>
  <conditionalFormatting sqref="N15">
    <cfRule type="expression" dxfId="2780" priority="152">
      <formula>$M15="API clay"</formula>
    </cfRule>
  </conditionalFormatting>
  <conditionalFormatting sqref="N15:P15">
    <cfRule type="expression" dxfId="2779" priority="149">
      <formula>$L15="Stiff clay w/o free water"</formula>
    </cfRule>
    <cfRule type="expression" dxfId="2778" priority="151">
      <formula>$L15="API clay"</formula>
    </cfRule>
  </conditionalFormatting>
  <conditionalFormatting sqref="N15:P15">
    <cfRule type="expression" dxfId="2777" priority="150">
      <formula>$L15="Kirsch soft clay"</formula>
    </cfRule>
  </conditionalFormatting>
  <conditionalFormatting sqref="N15:P15">
    <cfRule type="expression" dxfId="2776" priority="148">
      <formula>$L15="Kirsch stiff clay"</formula>
    </cfRule>
  </conditionalFormatting>
  <conditionalFormatting sqref="N15 Q15 S15:T15 W15 Y15">
    <cfRule type="expression" dxfId="2775" priority="147">
      <formula>$L15="Kirsch sand"</formula>
    </cfRule>
  </conditionalFormatting>
  <conditionalFormatting sqref="N15">
    <cfRule type="expression" dxfId="2774" priority="146">
      <formula>$L15="Modified Weak rock"</formula>
    </cfRule>
  </conditionalFormatting>
  <conditionalFormatting sqref="N15:P15">
    <cfRule type="expression" dxfId="2773" priority="145">
      <formula>$L15="Reese stiff clay"</formula>
    </cfRule>
  </conditionalFormatting>
  <conditionalFormatting sqref="N15:P15">
    <cfRule type="expression" dxfId="2772" priority="144">
      <formula>$L15="PISA clay"</formula>
    </cfRule>
  </conditionalFormatting>
  <conditionalFormatting sqref="N15">
    <cfRule type="expression" dxfId="2771" priority="143">
      <formula>$L15="PISA sand"</formula>
    </cfRule>
  </conditionalFormatting>
  <conditionalFormatting sqref="R15">
    <cfRule type="expression" dxfId="2770" priority="142">
      <formula>$L15="API sand"</formula>
    </cfRule>
  </conditionalFormatting>
  <conditionalFormatting sqref="R15">
    <cfRule type="expression" dxfId="2769" priority="141">
      <formula>$L15="Kirsch sand"</formula>
    </cfRule>
  </conditionalFormatting>
  <conditionalFormatting sqref="AD15:AI15">
    <cfRule type="expression" dxfId="2768" priority="138">
      <formula>$L15="Stiff clay w/o free water"</formula>
    </cfRule>
    <cfRule type="expression" dxfId="2767" priority="140">
      <formula>$L15="API clay"</formula>
    </cfRule>
  </conditionalFormatting>
  <conditionalFormatting sqref="AD15:AI15">
    <cfRule type="expression" dxfId="2766" priority="139">
      <formula>$L15="Kirsch soft clay"</formula>
    </cfRule>
  </conditionalFormatting>
  <conditionalFormatting sqref="AD15:AI15">
    <cfRule type="expression" dxfId="2765" priority="137">
      <formula>$L15="Kirsch stiff clay"</formula>
    </cfRule>
  </conditionalFormatting>
  <conditionalFormatting sqref="AD15:AI15">
    <cfRule type="expression" dxfId="2764" priority="136">
      <formula>$L15="Reese stiff clay"</formula>
    </cfRule>
  </conditionalFormatting>
  <conditionalFormatting sqref="AD15:AI15">
    <cfRule type="expression" dxfId="2763" priority="135">
      <formula>$L15="PISA clay"</formula>
    </cfRule>
  </conditionalFormatting>
  <conditionalFormatting sqref="AA15">
    <cfRule type="expression" dxfId="2762" priority="132">
      <formula>$L15="Stiff clay w/o free water"</formula>
    </cfRule>
    <cfRule type="expression" dxfId="2761" priority="134">
      <formula>$L15="API clay"</formula>
    </cfRule>
  </conditionalFormatting>
  <conditionalFormatting sqref="AA15">
    <cfRule type="expression" dxfId="2760" priority="133">
      <formula>$L15="Kirsch soft clay"</formula>
    </cfRule>
  </conditionalFormatting>
  <conditionalFormatting sqref="AA15">
    <cfRule type="expression" dxfId="2759" priority="131">
      <formula>$L15="Kirsch stiff clay"</formula>
    </cfRule>
  </conditionalFormatting>
  <conditionalFormatting sqref="AA15">
    <cfRule type="expression" dxfId="2758" priority="130">
      <formula>$L15="Reese stiff clay"</formula>
    </cfRule>
  </conditionalFormatting>
  <conditionalFormatting sqref="AA15">
    <cfRule type="expression" dxfId="2757" priority="129">
      <formula>$L15="PISA clay"</formula>
    </cfRule>
  </conditionalFormatting>
  <conditionalFormatting sqref="AC15">
    <cfRule type="expression" dxfId="2756" priority="126">
      <formula>$L15="Stiff clay w/o free water"</formula>
    </cfRule>
    <cfRule type="expression" dxfId="2755" priority="128">
      <formula>$L15="API clay"</formula>
    </cfRule>
  </conditionalFormatting>
  <conditionalFormatting sqref="AC15">
    <cfRule type="expression" dxfId="2754" priority="127">
      <formula>$L15="Kirsch soft clay"</formula>
    </cfRule>
  </conditionalFormatting>
  <conditionalFormatting sqref="AC15">
    <cfRule type="expression" dxfId="2753" priority="125">
      <formula>$L15="Kirsch stiff clay"</formula>
    </cfRule>
  </conditionalFormatting>
  <conditionalFormatting sqref="AC15">
    <cfRule type="expression" dxfId="2752" priority="124">
      <formula>$L15="Reese stiff clay"</formula>
    </cfRule>
  </conditionalFormatting>
  <conditionalFormatting sqref="AC15">
    <cfRule type="expression" dxfId="2751" priority="123">
      <formula>$L15="PISA clay"</formula>
    </cfRule>
  </conditionalFormatting>
  <conditionalFormatting sqref="X15">
    <cfRule type="expression" dxfId="2750" priority="122">
      <formula>$L15="API sand"</formula>
    </cfRule>
  </conditionalFormatting>
  <conditionalFormatting sqref="X15">
    <cfRule type="expression" dxfId="2749" priority="121">
      <formula>$L15="Kirsch sand"</formula>
    </cfRule>
  </conditionalFormatting>
  <conditionalFormatting sqref="AM16:AN16">
    <cfRule type="expression" dxfId="2748" priority="120">
      <formula>$L16="API sand"</formula>
    </cfRule>
  </conditionalFormatting>
  <conditionalFormatting sqref="AK16:AL16">
    <cfRule type="expression" dxfId="2747" priority="119">
      <formula>$M16="API sand"</formula>
    </cfRule>
  </conditionalFormatting>
  <conditionalFormatting sqref="AK16:AL16">
    <cfRule type="expression" dxfId="2746" priority="118">
      <formula>$M16="API clay"</formula>
    </cfRule>
  </conditionalFormatting>
  <conditionalFormatting sqref="AM16:AN16">
    <cfRule type="expression" dxfId="2745" priority="115">
      <formula>$L16="Stiff clay w/o free water"</formula>
    </cfRule>
    <cfRule type="expression" dxfId="2744" priority="117">
      <formula>$L16="API clay"</formula>
    </cfRule>
  </conditionalFormatting>
  <conditionalFormatting sqref="AM16:AN16">
    <cfRule type="expression" dxfId="2743" priority="116">
      <formula>$L16="Kirsch soft clay"</formula>
    </cfRule>
  </conditionalFormatting>
  <conditionalFormatting sqref="AM16:AN16">
    <cfRule type="expression" dxfId="2742" priority="114">
      <formula>$L16="Kirsch stiff clay"</formula>
    </cfRule>
  </conditionalFormatting>
  <conditionalFormatting sqref="AM16:AN16">
    <cfRule type="expression" dxfId="2741" priority="113">
      <formula>$L16="Kirsch sand"</formula>
    </cfRule>
  </conditionalFormatting>
  <conditionalFormatting sqref="AM16:AN16">
    <cfRule type="expression" dxfId="2740" priority="112">
      <formula>$L16="Modified Weak rock"</formula>
    </cfRule>
  </conditionalFormatting>
  <conditionalFormatting sqref="AM16:AN16">
    <cfRule type="expression" dxfId="2739" priority="111">
      <formula>$L16="Reese stiff clay"</formula>
    </cfRule>
  </conditionalFormatting>
  <conditionalFormatting sqref="AM16:AN16">
    <cfRule type="expression" dxfId="2738" priority="110">
      <formula>$L16="PISA clay"</formula>
    </cfRule>
  </conditionalFormatting>
  <conditionalFormatting sqref="AM16:AN16">
    <cfRule type="expression" dxfId="2737" priority="109">
      <formula>$L16="PISA sand"</formula>
    </cfRule>
  </conditionalFormatting>
  <conditionalFormatting sqref="N16 Q16 S16:T16 W16:Y16">
    <cfRule type="expression" dxfId="2736" priority="108">
      <formula>$L16="API sand"</formula>
    </cfRule>
  </conditionalFormatting>
  <conditionalFormatting sqref="N16">
    <cfRule type="expression" dxfId="2735" priority="107">
      <formula>$M16="API sand"</formula>
    </cfRule>
  </conditionalFormatting>
  <conditionalFormatting sqref="N16">
    <cfRule type="expression" dxfId="2734" priority="106">
      <formula>$M16="API clay"</formula>
    </cfRule>
  </conditionalFormatting>
  <conditionalFormatting sqref="N16:P16">
    <cfRule type="expression" dxfId="2733" priority="103">
      <formula>$L16="Stiff clay w/o free water"</formula>
    </cfRule>
    <cfRule type="expression" dxfId="2732" priority="105">
      <formula>$L16="API clay"</formula>
    </cfRule>
  </conditionalFormatting>
  <conditionalFormatting sqref="N16:P16">
    <cfRule type="expression" dxfId="2731" priority="104">
      <formula>$L16="Kirsch soft clay"</formula>
    </cfRule>
  </conditionalFormatting>
  <conditionalFormatting sqref="N16:P16">
    <cfRule type="expression" dxfId="2730" priority="102">
      <formula>$L16="Kirsch stiff clay"</formula>
    </cfRule>
  </conditionalFormatting>
  <conditionalFormatting sqref="N16 Q16 S16:T16 W16:Y16">
    <cfRule type="expression" dxfId="2729" priority="101">
      <formula>$L16="Kirsch sand"</formula>
    </cfRule>
  </conditionalFormatting>
  <conditionalFormatting sqref="N16">
    <cfRule type="expression" dxfId="2728" priority="100">
      <formula>$L16="Modified Weak rock"</formula>
    </cfRule>
  </conditionalFormatting>
  <conditionalFormatting sqref="N16:P16">
    <cfRule type="expression" dxfId="2727" priority="99">
      <formula>$L16="Reese stiff clay"</formula>
    </cfRule>
  </conditionalFormatting>
  <conditionalFormatting sqref="N16:P16">
    <cfRule type="expression" dxfId="2726" priority="98">
      <formula>$L16="PISA clay"</formula>
    </cfRule>
  </conditionalFormatting>
  <conditionalFormatting sqref="N16">
    <cfRule type="expression" dxfId="2725" priority="97">
      <formula>$L16="PISA sand"</formula>
    </cfRule>
  </conditionalFormatting>
  <conditionalFormatting sqref="R16">
    <cfRule type="expression" dxfId="2724" priority="96">
      <formula>$L16="API sand"</formula>
    </cfRule>
  </conditionalFormatting>
  <conditionalFormatting sqref="R16">
    <cfRule type="expression" dxfId="2723" priority="95">
      <formula>$L16="Kirsch sand"</formula>
    </cfRule>
  </conditionalFormatting>
  <conditionalFormatting sqref="AC16:AI16">
    <cfRule type="expression" dxfId="2722" priority="92">
      <formula>$L16="Stiff clay w/o free water"</formula>
    </cfRule>
    <cfRule type="expression" dxfId="2721" priority="94">
      <formula>$L16="API clay"</formula>
    </cfRule>
  </conditionalFormatting>
  <conditionalFormatting sqref="AC16:AI16">
    <cfRule type="expression" dxfId="2720" priority="93">
      <formula>$L16="Kirsch soft clay"</formula>
    </cfRule>
  </conditionalFormatting>
  <conditionalFormatting sqref="AC16:AI16">
    <cfRule type="expression" dxfId="2719" priority="91">
      <formula>$L16="Kirsch stiff clay"</formula>
    </cfRule>
  </conditionalFormatting>
  <conditionalFormatting sqref="AC16:AI16">
    <cfRule type="expression" dxfId="2718" priority="90">
      <formula>$L16="Reese stiff clay"</formula>
    </cfRule>
  </conditionalFormatting>
  <conditionalFormatting sqref="AC16:AI16">
    <cfRule type="expression" dxfId="2717" priority="89">
      <formula>$L16="PISA clay"</formula>
    </cfRule>
  </conditionalFormatting>
  <conditionalFormatting sqref="AA16">
    <cfRule type="expression" dxfId="2716" priority="86">
      <formula>$L16="Stiff clay w/o free water"</formula>
    </cfRule>
    <cfRule type="expression" dxfId="2715" priority="88">
      <formula>$L16="API clay"</formula>
    </cfRule>
  </conditionalFormatting>
  <conditionalFormatting sqref="AA16">
    <cfRule type="expression" dxfId="2714" priority="87">
      <formula>$L16="Kirsch soft clay"</formula>
    </cfRule>
  </conditionalFormatting>
  <conditionalFormatting sqref="AA16">
    <cfRule type="expression" dxfId="2713" priority="85">
      <formula>$L16="Kirsch stiff clay"</formula>
    </cfRule>
  </conditionalFormatting>
  <conditionalFormatting sqref="AA16">
    <cfRule type="expression" dxfId="2712" priority="84">
      <formula>$L16="Reese stiff clay"</formula>
    </cfRule>
  </conditionalFormatting>
  <conditionalFormatting sqref="AA16">
    <cfRule type="expression" dxfId="2711" priority="83">
      <formula>$L16="PISA clay"</formula>
    </cfRule>
  </conditionalFormatting>
  <conditionalFormatting sqref="AM17:AN17">
    <cfRule type="expression" dxfId="2710" priority="82">
      <formula>$L17="API sand"</formula>
    </cfRule>
  </conditionalFormatting>
  <conditionalFormatting sqref="AK17:AL17">
    <cfRule type="expression" dxfId="2709" priority="81">
      <formula>$M17="API sand"</formula>
    </cfRule>
  </conditionalFormatting>
  <conditionalFormatting sqref="AK17:AL17">
    <cfRule type="expression" dxfId="2708" priority="80">
      <formula>$M17="API clay"</formula>
    </cfRule>
  </conditionalFormatting>
  <conditionalFormatting sqref="AM17:AN17">
    <cfRule type="expression" dxfId="2707" priority="77">
      <formula>$L17="Stiff clay w/o free water"</formula>
    </cfRule>
    <cfRule type="expression" dxfId="2706" priority="79">
      <formula>$L17="API clay"</formula>
    </cfRule>
  </conditionalFormatting>
  <conditionalFormatting sqref="AM17:AN17">
    <cfRule type="expression" dxfId="2705" priority="78">
      <formula>$L17="Kirsch soft clay"</formula>
    </cfRule>
  </conditionalFormatting>
  <conditionalFormatting sqref="AM17:AN17">
    <cfRule type="expression" dxfId="2704" priority="76">
      <formula>$L17="Kirsch stiff clay"</formula>
    </cfRule>
  </conditionalFormatting>
  <conditionalFormatting sqref="AM17:AN17">
    <cfRule type="expression" dxfId="2703" priority="75">
      <formula>$L17="Kirsch sand"</formula>
    </cfRule>
  </conditionalFormatting>
  <conditionalFormatting sqref="AM17:AN17">
    <cfRule type="expression" dxfId="2702" priority="74">
      <formula>$L17="Modified Weak rock"</formula>
    </cfRule>
  </conditionalFormatting>
  <conditionalFormatting sqref="AM17:AN17">
    <cfRule type="expression" dxfId="2701" priority="73">
      <formula>$L17="Reese stiff clay"</formula>
    </cfRule>
  </conditionalFormatting>
  <conditionalFormatting sqref="AM17:AN17">
    <cfRule type="expression" dxfId="2700" priority="72">
      <formula>$L17="PISA clay"</formula>
    </cfRule>
  </conditionalFormatting>
  <conditionalFormatting sqref="AM17:AN17">
    <cfRule type="expression" dxfId="2699" priority="71">
      <formula>$L17="PISA sand"</formula>
    </cfRule>
  </conditionalFormatting>
  <conditionalFormatting sqref="N17 Q17 S17:T17 W17 Y17">
    <cfRule type="expression" dxfId="2698" priority="70">
      <formula>$L17="API sand"</formula>
    </cfRule>
  </conditionalFormatting>
  <conditionalFormatting sqref="N17">
    <cfRule type="expression" dxfId="2697" priority="69">
      <formula>$M17="API sand"</formula>
    </cfRule>
  </conditionalFormatting>
  <conditionalFormatting sqref="N17">
    <cfRule type="expression" dxfId="2696" priority="68">
      <formula>$M17="API clay"</formula>
    </cfRule>
  </conditionalFormatting>
  <conditionalFormatting sqref="N17:P17">
    <cfRule type="expression" dxfId="2695" priority="65">
      <formula>$L17="Stiff clay w/o free water"</formula>
    </cfRule>
    <cfRule type="expression" dxfId="2694" priority="67">
      <formula>$L17="API clay"</formula>
    </cfRule>
  </conditionalFormatting>
  <conditionalFormatting sqref="N17:P17">
    <cfRule type="expression" dxfId="2693" priority="66">
      <formula>$L17="Kirsch soft clay"</formula>
    </cfRule>
  </conditionalFormatting>
  <conditionalFormatting sqref="N17:P17">
    <cfRule type="expression" dxfId="2692" priority="64">
      <formula>$L17="Kirsch stiff clay"</formula>
    </cfRule>
  </conditionalFormatting>
  <conditionalFormatting sqref="N17 Q17 S17:T17 W17 Y17">
    <cfRule type="expression" dxfId="2691" priority="63">
      <formula>$L17="Kirsch sand"</formula>
    </cfRule>
  </conditionalFormatting>
  <conditionalFormatting sqref="N17">
    <cfRule type="expression" dxfId="2690" priority="62">
      <formula>$L17="Modified Weak rock"</formula>
    </cfRule>
  </conditionalFormatting>
  <conditionalFormatting sqref="N17:P17">
    <cfRule type="expression" dxfId="2689" priority="61">
      <formula>$L17="Reese stiff clay"</formula>
    </cfRule>
  </conditionalFormatting>
  <conditionalFormatting sqref="N17:P17">
    <cfRule type="expression" dxfId="2688" priority="60">
      <formula>$L17="PISA clay"</formula>
    </cfRule>
  </conditionalFormatting>
  <conditionalFormatting sqref="N17">
    <cfRule type="expression" dxfId="2687" priority="59">
      <formula>$L17="PISA sand"</formula>
    </cfRule>
  </conditionalFormatting>
  <conditionalFormatting sqref="R17">
    <cfRule type="expression" dxfId="2686" priority="58">
      <formula>$L17="API sand"</formula>
    </cfRule>
  </conditionalFormatting>
  <conditionalFormatting sqref="R17">
    <cfRule type="expression" dxfId="2685" priority="57">
      <formula>$L17="Kirsch sand"</formula>
    </cfRule>
  </conditionalFormatting>
  <conditionalFormatting sqref="AD17:AI17">
    <cfRule type="expression" dxfId="2684" priority="54">
      <formula>$L17="Stiff clay w/o free water"</formula>
    </cfRule>
    <cfRule type="expression" dxfId="2683" priority="56">
      <formula>$L17="API clay"</formula>
    </cfRule>
  </conditionalFormatting>
  <conditionalFormatting sqref="AD17:AI17">
    <cfRule type="expression" dxfId="2682" priority="55">
      <formula>$L17="Kirsch soft clay"</formula>
    </cfRule>
  </conditionalFormatting>
  <conditionalFormatting sqref="AD17:AI17">
    <cfRule type="expression" dxfId="2681" priority="53">
      <formula>$L17="Kirsch stiff clay"</formula>
    </cfRule>
  </conditionalFormatting>
  <conditionalFormatting sqref="AD17:AI17">
    <cfRule type="expression" dxfId="2680" priority="52">
      <formula>$L17="Reese stiff clay"</formula>
    </cfRule>
  </conditionalFormatting>
  <conditionalFormatting sqref="AD17:AI17">
    <cfRule type="expression" dxfId="2679" priority="51">
      <formula>$L17="PISA clay"</formula>
    </cfRule>
  </conditionalFormatting>
  <conditionalFormatting sqref="AA17">
    <cfRule type="expression" dxfId="2678" priority="48">
      <formula>$L17="Stiff clay w/o free water"</formula>
    </cfRule>
    <cfRule type="expression" dxfId="2677" priority="50">
      <formula>$L17="API clay"</formula>
    </cfRule>
  </conditionalFormatting>
  <conditionalFormatting sqref="AA17">
    <cfRule type="expression" dxfId="2676" priority="49">
      <formula>$L17="Kirsch soft clay"</formula>
    </cfRule>
  </conditionalFormatting>
  <conditionalFormatting sqref="AA17">
    <cfRule type="expression" dxfId="2675" priority="47">
      <formula>$L17="Kirsch stiff clay"</formula>
    </cfRule>
  </conditionalFormatting>
  <conditionalFormatting sqref="AA17">
    <cfRule type="expression" dxfId="2674" priority="46">
      <formula>$L17="Reese stiff clay"</formula>
    </cfRule>
  </conditionalFormatting>
  <conditionalFormatting sqref="AA17">
    <cfRule type="expression" dxfId="2673" priority="45">
      <formula>$L17="PISA clay"</formula>
    </cfRule>
  </conditionalFormatting>
  <conditionalFormatting sqref="AC17">
    <cfRule type="expression" dxfId="2672" priority="42">
      <formula>$L17="Stiff clay w/o free water"</formula>
    </cfRule>
    <cfRule type="expression" dxfId="2671" priority="44">
      <formula>$L17="API clay"</formula>
    </cfRule>
  </conditionalFormatting>
  <conditionalFormatting sqref="AC17">
    <cfRule type="expression" dxfId="2670" priority="43">
      <formula>$L17="Kirsch soft clay"</formula>
    </cfRule>
  </conditionalFormatting>
  <conditionalFormatting sqref="AC17">
    <cfRule type="expression" dxfId="2669" priority="41">
      <formula>$L17="Kirsch stiff clay"</formula>
    </cfRule>
  </conditionalFormatting>
  <conditionalFormatting sqref="AC17">
    <cfRule type="expression" dxfId="2668" priority="40">
      <formula>$L17="Reese stiff clay"</formula>
    </cfRule>
  </conditionalFormatting>
  <conditionalFormatting sqref="AC17">
    <cfRule type="expression" dxfId="2667" priority="39">
      <formula>$L17="PISA clay"</formula>
    </cfRule>
  </conditionalFormatting>
  <conditionalFormatting sqref="X17">
    <cfRule type="expression" dxfId="2666" priority="38">
      <formula>$L17="API sand"</formula>
    </cfRule>
  </conditionalFormatting>
  <conditionalFormatting sqref="X17">
    <cfRule type="expression" dxfId="2665" priority="37">
      <formula>$L17="Kirsch sand"</formula>
    </cfRule>
  </conditionalFormatting>
  <conditionalFormatting sqref="Z16:Z17">
    <cfRule type="expression" dxfId="2664" priority="36">
      <formula>$L16="API sand"</formula>
    </cfRule>
  </conditionalFormatting>
  <conditionalFormatting sqref="Z16:Z17">
    <cfRule type="expression" dxfId="2663" priority="35">
      <formula>$L16="Kirsch sand"</formula>
    </cfRule>
  </conditionalFormatting>
  <conditionalFormatting sqref="AB16:AB17">
    <cfRule type="expression" dxfId="2662" priority="34">
      <formula>$L16="API sand"</formula>
    </cfRule>
  </conditionalFormatting>
  <conditionalFormatting sqref="AB16:AB17">
    <cfRule type="expression" dxfId="2661" priority="33">
      <formula>$L16="Kirsch sand"</formula>
    </cfRule>
  </conditionalFormatting>
  <conditionalFormatting sqref="AJ16:AJ17">
    <cfRule type="expression" dxfId="2660" priority="32">
      <formula>$L16="API sand"</formula>
    </cfRule>
  </conditionalFormatting>
  <conditionalFormatting sqref="AJ16:AJ17">
    <cfRule type="expression" dxfId="2659" priority="31">
      <formula>$L16="Kirsch sand"</formula>
    </cfRule>
  </conditionalFormatting>
  <conditionalFormatting sqref="U15:V15">
    <cfRule type="expression" dxfId="2658" priority="28">
      <formula>$L15="Stiff clay w/o free water"</formula>
    </cfRule>
    <cfRule type="expression" dxfId="2657" priority="30">
      <formula>$L15="API clay"</formula>
    </cfRule>
  </conditionalFormatting>
  <conditionalFormatting sqref="U15:V15">
    <cfRule type="expression" dxfId="2656" priority="29">
      <formula>$L15="Kirsch soft clay"</formula>
    </cfRule>
  </conditionalFormatting>
  <conditionalFormatting sqref="U15:V15">
    <cfRule type="expression" dxfId="2655" priority="27">
      <formula>$L15="Kirsch stiff clay"</formula>
    </cfRule>
  </conditionalFormatting>
  <conditionalFormatting sqref="U15:V15">
    <cfRule type="expression" dxfId="2654" priority="26">
      <formula>$L15="Reese stiff clay"</formula>
    </cfRule>
  </conditionalFormatting>
  <conditionalFormatting sqref="U15:V15">
    <cfRule type="expression" dxfId="2653" priority="25">
      <formula>$L15="PISA clay"</formula>
    </cfRule>
  </conditionalFormatting>
  <conditionalFormatting sqref="U16:V16">
    <cfRule type="expression" dxfId="2652" priority="22">
      <formula>$L16="Stiff clay w/o free water"</formula>
    </cfRule>
    <cfRule type="expression" dxfId="2651" priority="24">
      <formula>$L16="API clay"</formula>
    </cfRule>
  </conditionalFormatting>
  <conditionalFormatting sqref="U16:V16">
    <cfRule type="expression" dxfId="2650" priority="23">
      <formula>$L16="Kirsch soft clay"</formula>
    </cfRule>
  </conditionalFormatting>
  <conditionalFormatting sqref="U16:V16">
    <cfRule type="expression" dxfId="2649" priority="21">
      <formula>$L16="Kirsch stiff clay"</formula>
    </cfRule>
  </conditionalFormatting>
  <conditionalFormatting sqref="U16:V16">
    <cfRule type="expression" dxfId="2648" priority="20">
      <formula>$L16="Reese stiff clay"</formula>
    </cfRule>
  </conditionalFormatting>
  <conditionalFormatting sqref="U16:V16">
    <cfRule type="expression" dxfId="2647" priority="19">
      <formula>$L16="PISA clay"</formula>
    </cfRule>
  </conditionalFormatting>
  <conditionalFormatting sqref="U17:V17">
    <cfRule type="expression" dxfId="2646" priority="16">
      <formula>$L17="Stiff clay w/o free water"</formula>
    </cfRule>
    <cfRule type="expression" dxfId="2645" priority="18">
      <formula>$L17="API clay"</formula>
    </cfRule>
  </conditionalFormatting>
  <conditionalFormatting sqref="U17:V17">
    <cfRule type="expression" dxfId="2644" priority="17">
      <formula>$L17="Kirsch soft clay"</formula>
    </cfRule>
  </conditionalFormatting>
  <conditionalFormatting sqref="U17:V17">
    <cfRule type="expression" dxfId="2643" priority="15">
      <formula>$L17="Kirsch stiff clay"</formula>
    </cfRule>
  </conditionalFormatting>
  <conditionalFormatting sqref="U17:V17">
    <cfRule type="expression" dxfId="2642" priority="14">
      <formula>$L17="Reese stiff clay"</formula>
    </cfRule>
  </conditionalFormatting>
  <conditionalFormatting sqref="U17:V17">
    <cfRule type="expression" dxfId="2641" priority="13">
      <formula>$L17="PISA clay"</formula>
    </cfRule>
  </conditionalFormatting>
  <conditionalFormatting sqref="AO15">
    <cfRule type="expression" dxfId="2640" priority="12">
      <formula>$L15="API sand"</formula>
    </cfRule>
  </conditionalFormatting>
  <conditionalFormatting sqref="AO15">
    <cfRule type="expression" dxfId="2639" priority="11">
      <formula>$L15="Kirsch sand"</formula>
    </cfRule>
  </conditionalFormatting>
  <conditionalFormatting sqref="AO16">
    <cfRule type="expression" dxfId="2638" priority="10">
      <formula>$L16="API sand"</formula>
    </cfRule>
  </conditionalFormatting>
  <conditionalFormatting sqref="AO16">
    <cfRule type="expression" dxfId="2637" priority="9">
      <formula>$L16="Kirsch sand"</formula>
    </cfRule>
  </conditionalFormatting>
  <conditionalFormatting sqref="AO17">
    <cfRule type="expression" dxfId="2636" priority="8">
      <formula>$L17="API sand"</formula>
    </cfRule>
  </conditionalFormatting>
  <conditionalFormatting sqref="AO17">
    <cfRule type="expression" dxfId="2635" priority="7">
      <formula>$L17="Kirsch sand"</formula>
    </cfRule>
  </conditionalFormatting>
  <conditionalFormatting sqref="AC14">
    <cfRule type="expression" dxfId="2634" priority="4">
      <formula>$L14="Stiff clay w/o free water"</formula>
    </cfRule>
    <cfRule type="expression" dxfId="2633" priority="6">
      <formula>$L14="API clay"</formula>
    </cfRule>
  </conditionalFormatting>
  <conditionalFormatting sqref="AC14">
    <cfRule type="expression" dxfId="2632" priority="5">
      <formula>$L14="Kirsch soft clay"</formula>
    </cfRule>
  </conditionalFormatting>
  <conditionalFormatting sqref="AC14">
    <cfRule type="expression" dxfId="2631" priority="3">
      <formula>$L14="Kirsch stiff clay"</formula>
    </cfRule>
  </conditionalFormatting>
  <conditionalFormatting sqref="AC14">
    <cfRule type="expression" dxfId="2630" priority="2">
      <formula>$L14="Reese stiff clay"</formula>
    </cfRule>
  </conditionalFormatting>
  <conditionalFormatting sqref="AC14">
    <cfRule type="expression" dxfId="2629" priority="1">
      <formula>$L14="PISA clay"</formula>
    </cfRule>
  </conditionalFormatting>
  <dataValidations count="3">
    <dataValidation type="list" showInputMessage="1" showErrorMessage="1" sqref="M18:M36" xr:uid="{49EA9D71-1B1E-4C6C-9CC2-643478A526F6}">
      <formula1>"',API sand,API clay"</formula1>
    </dataValidation>
    <dataValidation type="list" showInputMessage="1" showErrorMessage="1" sqref="L6:L255" xr:uid="{ADE8C7DB-A996-4675-9B25-8DC0B473837F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66A34587-41EF-4EA7-A8B7-45A9F999B667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8C7F-DFC9-46C2-988C-C4784AFAE0A5}">
  <sheetPr>
    <tabColor theme="2"/>
  </sheetPr>
  <dimension ref="A1:AO255"/>
  <sheetViews>
    <sheetView topLeftCell="K1" zoomScaleNormal="100" workbookViewId="0">
      <selection activeCell="O8" sqref="O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Zone_4_LE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4"/>
      <c r="R3" s="79"/>
      <c r="S3" s="79"/>
      <c r="T3" s="74"/>
      <c r="U3" s="79"/>
      <c r="V3" s="79"/>
      <c r="W3" s="74"/>
      <c r="X3" s="69"/>
      <c r="Y3" s="74"/>
      <c r="Z3" s="74"/>
      <c r="AA3" s="74"/>
      <c r="AB3" s="74"/>
      <c r="AC3" s="69"/>
      <c r="AD3" s="39"/>
      <c r="AE3" s="39"/>
      <c r="AF3" s="39"/>
      <c r="AG3" s="39"/>
      <c r="AH3" s="39"/>
      <c r="AI3" s="39"/>
      <c r="AJ3" s="74"/>
      <c r="AK3" s="74"/>
      <c r="AL3" s="74"/>
      <c r="AM3" s="74"/>
      <c r="AN3" s="74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/>
      <c r="P6" s="51"/>
      <c r="Q6" s="50">
        <v>32</v>
      </c>
      <c r="R6" s="50">
        <f>Q6-5</f>
        <v>27</v>
      </c>
      <c r="S6" s="50">
        <v>0.5</v>
      </c>
      <c r="T6" s="50">
        <v>0</v>
      </c>
      <c r="U6" s="52"/>
      <c r="V6" s="52"/>
      <c r="W6" s="50">
        <v>0.5</v>
      </c>
      <c r="X6" s="50">
        <v>20100</v>
      </c>
      <c r="Y6" s="50">
        <v>0</v>
      </c>
      <c r="Z6" s="50">
        <f>VLOOKUP(R6,$AE$39:$AF$59,2)</f>
        <v>86.999999999999972</v>
      </c>
      <c r="AA6" s="53"/>
      <c r="AB6" s="50">
        <f>VLOOKUP(R6,$AE$39:$AG$59,3)</f>
        <v>6720</v>
      </c>
      <c r="AC6" s="51"/>
      <c r="AD6" s="51"/>
      <c r="AE6" s="51"/>
      <c r="AF6" s="51"/>
      <c r="AG6" s="51"/>
      <c r="AH6" s="51"/>
      <c r="AI6" s="51"/>
      <c r="AJ6" s="50">
        <f t="shared" ref="AJ6" si="0">VLOOKUP(R6,$AE$39:$AH$59,4)</f>
        <v>28.000000000000007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AVERAGE(20.7,25.6)</f>
        <v>23.15</v>
      </c>
      <c r="P7" s="51">
        <v>0</v>
      </c>
      <c r="Q7" s="50"/>
      <c r="R7" s="50"/>
      <c r="S7" s="50"/>
      <c r="T7" s="50"/>
      <c r="U7" s="52">
        <v>1.7999999999999999E-2</v>
      </c>
      <c r="V7" s="52">
        <v>0</v>
      </c>
      <c r="W7" s="50"/>
      <c r="X7" s="50"/>
      <c r="Y7" s="50"/>
      <c r="Z7" s="50"/>
      <c r="AA7" s="53">
        <v>1</v>
      </c>
      <c r="AB7" s="50"/>
      <c r="AC7" s="51">
        <v>11380</v>
      </c>
      <c r="AD7" s="51">
        <v>7326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/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26.1</v>
      </c>
      <c r="P8" s="51">
        <v>54</v>
      </c>
      <c r="Q8" s="50"/>
      <c r="R8" s="50"/>
      <c r="S8" s="50"/>
      <c r="T8" s="50"/>
      <c r="U8" s="52">
        <v>1.7999999999999999E-2</v>
      </c>
      <c r="V8" s="52">
        <v>0</v>
      </c>
      <c r="W8" s="50"/>
      <c r="X8" s="50"/>
      <c r="Y8" s="50"/>
      <c r="Z8" s="50"/>
      <c r="AA8" s="53">
        <v>1</v>
      </c>
      <c r="AB8" s="50"/>
      <c r="AC8" s="51">
        <v>14510</v>
      </c>
      <c r="AD8" s="51">
        <v>43560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/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3</v>
      </c>
      <c r="K9" s="47">
        <v>-3</v>
      </c>
      <c r="L9" s="70" t="s">
        <v>107</v>
      </c>
      <c r="M9" s="49" t="s">
        <v>65</v>
      </c>
      <c r="N9" s="50">
        <v>9.5</v>
      </c>
      <c r="O9" s="51">
        <v>80.099999999999994</v>
      </c>
      <c r="P9" s="51">
        <v>4.46</v>
      </c>
      <c r="Q9" s="50"/>
      <c r="R9" s="50"/>
      <c r="S9" s="50"/>
      <c r="T9" s="50"/>
      <c r="U9" s="52">
        <v>1.7999999999999999E-2</v>
      </c>
      <c r="V9" s="52">
        <v>0</v>
      </c>
      <c r="W9" s="50"/>
      <c r="X9" s="50"/>
      <c r="Y9" s="50"/>
      <c r="Z9" s="50"/>
      <c r="AA9" s="53">
        <v>1</v>
      </c>
      <c r="AB9" s="50"/>
      <c r="AC9" s="51">
        <v>58400</v>
      </c>
      <c r="AD9" s="51">
        <v>5076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/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33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/>
      <c r="P10" s="51"/>
      <c r="Q10" s="50">
        <v>34</v>
      </c>
      <c r="R10" s="50">
        <f t="shared" ref="R10:R11" si="1">Q10-5</f>
        <v>29</v>
      </c>
      <c r="S10" s="50">
        <v>1.4</v>
      </c>
      <c r="T10" s="50">
        <v>0</v>
      </c>
      <c r="U10" s="52"/>
      <c r="V10" s="52"/>
      <c r="W10" s="50">
        <v>0.5</v>
      </c>
      <c r="X10" s="50">
        <v>14200</v>
      </c>
      <c r="Y10" s="50">
        <v>0</v>
      </c>
      <c r="Z10" s="50">
        <f t="shared" ref="Z10:Z11" si="2">VLOOKUP(R10,$AE$39:$AF$59,2)</f>
        <v>92.999999999999972</v>
      </c>
      <c r="AA10" s="53"/>
      <c r="AB10" s="50">
        <f t="shared" ref="AB10:AB11" si="3">VLOOKUP(R10,$AE$39:$AG$59,3)</f>
        <v>8640</v>
      </c>
      <c r="AC10" s="51"/>
      <c r="AD10" s="51"/>
      <c r="AE10" s="51"/>
      <c r="AF10" s="51"/>
      <c r="AG10" s="51"/>
      <c r="AH10" s="51"/>
      <c r="AI10" s="51"/>
      <c r="AJ10" s="50">
        <f>VLOOKUP(R10,$AE$39:$AH$59,4)</f>
        <v>36.000000000000007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/>
      <c r="P11" s="51"/>
      <c r="Q11" s="50">
        <v>34</v>
      </c>
      <c r="R11" s="50">
        <f t="shared" si="1"/>
        <v>29</v>
      </c>
      <c r="S11" s="50">
        <v>1.1000000000000001</v>
      </c>
      <c r="T11" s="50">
        <v>0</v>
      </c>
      <c r="U11" s="52"/>
      <c r="V11" s="52"/>
      <c r="W11" s="50">
        <v>0.5</v>
      </c>
      <c r="X11" s="50">
        <v>26300</v>
      </c>
      <c r="Y11" s="50">
        <v>0</v>
      </c>
      <c r="Z11" s="50">
        <f t="shared" si="2"/>
        <v>92.999999999999972</v>
      </c>
      <c r="AA11" s="53"/>
      <c r="AB11" s="50">
        <f t="shared" si="3"/>
        <v>8640</v>
      </c>
      <c r="AC11" s="51"/>
      <c r="AD11" s="51"/>
      <c r="AE11" s="51"/>
      <c r="AF11" s="51"/>
      <c r="AG11" s="51"/>
      <c r="AH11" s="51"/>
      <c r="AI11" s="51"/>
      <c r="AJ11" s="50">
        <f>VLOOKUP(R11,$AE$39:$AH$59,4)</f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64</v>
      </c>
      <c r="N12" s="50">
        <v>9</v>
      </c>
      <c r="O12" s="51">
        <v>266.5</v>
      </c>
      <c r="P12" s="51">
        <v>7.38</v>
      </c>
      <c r="Q12" s="50"/>
      <c r="R12" s="50"/>
      <c r="S12" s="50"/>
      <c r="T12" s="50"/>
      <c r="U12" s="52">
        <v>1.7999999999999999E-2</v>
      </c>
      <c r="V12" s="52">
        <v>0</v>
      </c>
      <c r="W12" s="50"/>
      <c r="X12" s="50"/>
      <c r="Y12" s="50"/>
      <c r="Z12" s="50"/>
      <c r="AA12" s="53">
        <v>1</v>
      </c>
      <c r="AB12" s="50"/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/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4">AF40+3.8</f>
        <v>55.599999999999994</v>
      </c>
      <c r="AG41" s="33">
        <f t="shared" ref="AG41:AG43" si="5">AG40+200</f>
        <v>2300</v>
      </c>
      <c r="AH41" s="33">
        <f t="shared" ref="AH41:AH44" si="6">AH40+0.8</f>
        <v>9.6000000000000014</v>
      </c>
    </row>
    <row r="42" spans="1:40" x14ac:dyDescent="0.25">
      <c r="L42" s="48"/>
      <c r="AE42" s="33">
        <v>18</v>
      </c>
      <c r="AF42" s="33">
        <f t="shared" si="4"/>
        <v>59.399999999999991</v>
      </c>
      <c r="AG42" s="33">
        <f t="shared" si="5"/>
        <v>2500</v>
      </c>
      <c r="AH42" s="33">
        <f t="shared" si="6"/>
        <v>10.400000000000002</v>
      </c>
    </row>
    <row r="43" spans="1:40" x14ac:dyDescent="0.25">
      <c r="L43" s="48"/>
      <c r="AE43" s="33">
        <v>19</v>
      </c>
      <c r="AF43" s="33">
        <f t="shared" si="4"/>
        <v>63.199999999999989</v>
      </c>
      <c r="AG43" s="33">
        <f t="shared" si="5"/>
        <v>2700</v>
      </c>
      <c r="AH43" s="33">
        <f t="shared" si="6"/>
        <v>11.200000000000003</v>
      </c>
    </row>
    <row r="44" spans="1:40" x14ac:dyDescent="0.25">
      <c r="L44" s="48"/>
      <c r="AE44" s="33">
        <v>20</v>
      </c>
      <c r="AF44" s="33">
        <f t="shared" si="4"/>
        <v>66.999999999999986</v>
      </c>
      <c r="AG44" s="33">
        <f>AG43+200</f>
        <v>2900</v>
      </c>
      <c r="AH44" s="33">
        <f t="shared" si="6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7">AF45+2.8</f>
        <v>72.59999999999998</v>
      </c>
      <c r="AG46" s="33">
        <f t="shared" ref="AG46:AG48" si="8">AG45+380</f>
        <v>3660</v>
      </c>
      <c r="AH46" s="33">
        <f t="shared" ref="AH46:AH49" si="9">AH45+1.6</f>
        <v>15.200000000000003</v>
      </c>
    </row>
    <row r="47" spans="1:40" x14ac:dyDescent="0.25">
      <c r="L47" s="48"/>
      <c r="AE47" s="33">
        <v>23</v>
      </c>
      <c r="AF47" s="33">
        <f t="shared" si="7"/>
        <v>75.399999999999977</v>
      </c>
      <c r="AG47" s="33">
        <f t="shared" si="8"/>
        <v>4040</v>
      </c>
      <c r="AH47" s="33">
        <f t="shared" si="9"/>
        <v>16.800000000000004</v>
      </c>
    </row>
    <row r="48" spans="1:40" x14ac:dyDescent="0.25">
      <c r="L48" s="48"/>
      <c r="AE48" s="33">
        <v>24</v>
      </c>
      <c r="AF48" s="33">
        <f t="shared" si="7"/>
        <v>78.199999999999974</v>
      </c>
      <c r="AG48" s="33">
        <f t="shared" si="8"/>
        <v>4420</v>
      </c>
      <c r="AH48" s="33">
        <f t="shared" si="9"/>
        <v>18.400000000000006</v>
      </c>
    </row>
    <row r="49" spans="12:34" x14ac:dyDescent="0.25">
      <c r="L49" s="48"/>
      <c r="AE49" s="33">
        <v>25</v>
      </c>
      <c r="AF49" s="33">
        <f t="shared" si="7"/>
        <v>80.999999999999972</v>
      </c>
      <c r="AG49" s="33">
        <v>4800</v>
      </c>
      <c r="AH49" s="33">
        <f t="shared" si="9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0">AF50+3</f>
        <v>86.999999999999972</v>
      </c>
      <c r="AG51" s="33">
        <f t="shared" ref="AG51:AG54" si="11">AG50+960</f>
        <v>6720</v>
      </c>
      <c r="AH51" s="33">
        <f t="shared" ref="AH51:AH54" si="12">AH50+4</f>
        <v>28.000000000000007</v>
      </c>
    </row>
    <row r="52" spans="12:34" x14ac:dyDescent="0.25">
      <c r="L52" s="48"/>
      <c r="AE52" s="33">
        <v>28</v>
      </c>
      <c r="AF52" s="33">
        <f t="shared" si="10"/>
        <v>89.999999999999972</v>
      </c>
      <c r="AG52" s="33">
        <f t="shared" si="11"/>
        <v>7680</v>
      </c>
      <c r="AH52" s="33">
        <f t="shared" si="12"/>
        <v>32.000000000000007</v>
      </c>
    </row>
    <row r="53" spans="12:34" x14ac:dyDescent="0.25">
      <c r="L53" s="48"/>
      <c r="AE53" s="33">
        <v>29</v>
      </c>
      <c r="AF53" s="33">
        <f t="shared" si="10"/>
        <v>92.999999999999972</v>
      </c>
      <c r="AG53" s="33">
        <f t="shared" si="11"/>
        <v>8640</v>
      </c>
      <c r="AH53" s="33">
        <f t="shared" si="12"/>
        <v>36.000000000000007</v>
      </c>
    </row>
    <row r="54" spans="12:34" x14ac:dyDescent="0.25">
      <c r="L54" s="48"/>
      <c r="AE54" s="33">
        <v>30</v>
      </c>
      <c r="AF54" s="33">
        <f t="shared" si="10"/>
        <v>95.999999999999972</v>
      </c>
      <c r="AG54" s="33">
        <f t="shared" si="11"/>
        <v>9600</v>
      </c>
      <c r="AH54" s="33">
        <f t="shared" si="12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3">AF55+3.8</f>
        <v>103.59999999999997</v>
      </c>
      <c r="AG56" s="33">
        <f t="shared" ref="AG56:AG59" si="14">AG55+480</f>
        <v>10560</v>
      </c>
      <c r="AH56" s="33">
        <f t="shared" ref="AH56:AH59" si="15">AH55+2</f>
        <v>44.000000000000007</v>
      </c>
    </row>
    <row r="57" spans="12:34" x14ac:dyDescent="0.25">
      <c r="L57" s="48"/>
      <c r="AE57" s="33">
        <v>33</v>
      </c>
      <c r="AF57" s="33">
        <f t="shared" si="13"/>
        <v>107.39999999999996</v>
      </c>
      <c r="AG57" s="33">
        <f t="shared" si="14"/>
        <v>11040</v>
      </c>
      <c r="AH57" s="33">
        <f t="shared" si="15"/>
        <v>46.000000000000007</v>
      </c>
    </row>
    <row r="58" spans="12:34" x14ac:dyDescent="0.25">
      <c r="L58" s="48"/>
      <c r="AE58" s="33">
        <v>34</v>
      </c>
      <c r="AF58" s="33">
        <f t="shared" si="13"/>
        <v>111.19999999999996</v>
      </c>
      <c r="AG58" s="33">
        <f t="shared" si="14"/>
        <v>11520</v>
      </c>
      <c r="AH58" s="33">
        <f t="shared" si="15"/>
        <v>48.000000000000007</v>
      </c>
    </row>
    <row r="59" spans="12:34" x14ac:dyDescent="0.25">
      <c r="L59" s="48"/>
      <c r="AE59" s="33">
        <v>35</v>
      </c>
      <c r="AF59" s="33">
        <f t="shared" si="13"/>
        <v>114.99999999999996</v>
      </c>
      <c r="AG59" s="33">
        <f t="shared" si="14"/>
        <v>12000</v>
      </c>
      <c r="AH59" s="33">
        <f t="shared" si="15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2:Z15 N6:N14 AM6:AO14 AJ6:AJ15 Q6:T10 W6:Z11 AB6:AB15">
    <cfRule type="expression" dxfId="2628" priority="202">
      <formula>$L6="API sand"</formula>
    </cfRule>
  </conditionalFormatting>
  <conditionalFormatting sqref="R18:S20 R29:S36 S21:S28 AD21:AD28 AB18:AB35 AK6:AL14 N6:N14">
    <cfRule type="expression" dxfId="2627" priority="201">
      <formula>$M6="API sand"</formula>
    </cfRule>
  </conditionalFormatting>
  <conditionalFormatting sqref="R18:T20 R29:T36 S21:T28 AD21:AD28 AB18:AB35 AK6:AL14 N6:N14">
    <cfRule type="expression" dxfId="2626" priority="200">
      <formula>$M6="API clay"</formula>
    </cfRule>
  </conditionalFormatting>
  <conditionalFormatting sqref="U18:W36 AM6:AN14 N6:P14 AC6:AI13 AA6:AA14 U6:V14">
    <cfRule type="expression" dxfId="2625" priority="197">
      <formula>$L6="Stiff clay w/o free water"</formula>
    </cfRule>
    <cfRule type="expression" dxfId="2624" priority="199">
      <formula>$L6="API clay"</formula>
    </cfRule>
  </conditionalFormatting>
  <conditionalFormatting sqref="U18:Y36 AM6:AN14 N6:P14 AC6:AI13 AA6:AA14 U6:V14">
    <cfRule type="expression" dxfId="2623" priority="198">
      <formula>$L6="Kirsch soft clay"</formula>
    </cfRule>
  </conditionalFormatting>
  <conditionalFormatting sqref="U18:Y36 AM6:AN14 N6:P14 AC6:AI13 AA6:AA14 U6:V14">
    <cfRule type="expression" dxfId="2622" priority="196">
      <formula>$L6="Kirsch stiff clay"</formula>
    </cfRule>
  </conditionalFormatting>
  <conditionalFormatting sqref="W12:Y13 S11:T13 Q11:R14 Z12:Z15 N6:N14 AM6:AO14 AJ6:AJ15 Q6:T10 W6:Z11 AB6:AB15">
    <cfRule type="expression" dxfId="2621" priority="195">
      <formula>$L6="Kirsch sand"</formula>
    </cfRule>
  </conditionalFormatting>
  <conditionalFormatting sqref="AC18:AI18 AC19:AD19 AI19 AM6:AN14 N6:N14">
    <cfRule type="expression" dxfId="2620" priority="194">
      <formula>$L6="Modified Weak rock"</formula>
    </cfRule>
  </conditionalFormatting>
  <conditionalFormatting sqref="U18:V36 AM6:AN14 N6:P14 AC6:AI13 AA6:AA14 U6:V14">
    <cfRule type="expression" dxfId="2619" priority="193">
      <formula>$L6="Reese stiff clay"</formula>
    </cfRule>
  </conditionalFormatting>
  <conditionalFormatting sqref="N18:N36 Q18:Q36 AM18:AN36">
    <cfRule type="expression" dxfId="2618" priority="192">
      <formula>$L18="API sand"</formula>
    </cfRule>
  </conditionalFormatting>
  <conditionalFormatting sqref="N18:N36 AB36 AJ18:AL36 Z18:Z36">
    <cfRule type="expression" dxfId="2617" priority="191">
      <formula>$M18="API sand"</formula>
    </cfRule>
  </conditionalFormatting>
  <conditionalFormatting sqref="Z36:AB36 AK18:AL36 N18:N36 Z18:AA35">
    <cfRule type="expression" dxfId="2616" priority="190">
      <formula>$M18="API clay"</formula>
    </cfRule>
  </conditionalFormatting>
  <conditionalFormatting sqref="N18:P18 AM18:AN36 N29:P36 N19:N28 P19:P28">
    <cfRule type="expression" dxfId="2615" priority="187">
      <formula>$L18="Stiff clay w/o free water"</formula>
    </cfRule>
    <cfRule type="expression" dxfId="2614" priority="189">
      <formula>$L18="API clay"</formula>
    </cfRule>
  </conditionalFormatting>
  <conditionalFormatting sqref="N18:P18 AM18:AN36 N29:P36 N19:N28 P19:P28">
    <cfRule type="expression" dxfId="2613" priority="188">
      <formula>$L18="Kirsch soft clay"</formula>
    </cfRule>
  </conditionalFormatting>
  <conditionalFormatting sqref="N18:P18 AM18:AN36 N29:P36 N19:N28 P19:P28">
    <cfRule type="expression" dxfId="2612" priority="186">
      <formula>$L18="Kirsch stiff clay"</formula>
    </cfRule>
  </conditionalFormatting>
  <conditionalFormatting sqref="N18:N36 Q18:Q36 X18:Y36 AM18:AN36">
    <cfRule type="expression" dxfId="2611" priority="185">
      <formula>$L18="Kirsch sand"</formula>
    </cfRule>
  </conditionalFormatting>
  <conditionalFormatting sqref="N18:N36 AM18:AN36 AC20:AD36 AI20:AI36">
    <cfRule type="expression" dxfId="2610" priority="184">
      <formula>$L18="Modified Weak rock"</formula>
    </cfRule>
  </conditionalFormatting>
  <conditionalFormatting sqref="N18:P18 AM18:AN36 N29:P36 N19:N28 P19:P28">
    <cfRule type="expression" dxfId="2609" priority="183">
      <formula>$L18="Reese stiff clay"</formula>
    </cfRule>
  </conditionalFormatting>
  <conditionalFormatting sqref="AM6:AN14 N6:P14 AC6:AI13 AA6:AA14 U6:V14">
    <cfRule type="expression" dxfId="2608" priority="182">
      <formula>$L6="PISA clay"</formula>
    </cfRule>
  </conditionalFormatting>
  <conditionalFormatting sqref="AM6:AN14 N6:N14">
    <cfRule type="expression" dxfId="2607" priority="181">
      <formula>$L6="PISA sand"</formula>
    </cfRule>
  </conditionalFormatting>
  <conditionalFormatting sqref="O19:O21">
    <cfRule type="expression" dxfId="2606" priority="180">
      <formula>$L19="API sand"</formula>
    </cfRule>
  </conditionalFormatting>
  <conditionalFormatting sqref="O19:O21">
    <cfRule type="expression" dxfId="2605" priority="179">
      <formula>$L19="Kirsch sand"</formula>
    </cfRule>
  </conditionalFormatting>
  <conditionalFormatting sqref="O22:O28">
    <cfRule type="expression" dxfId="2604" priority="178">
      <formula>$L22="API sand"</formula>
    </cfRule>
  </conditionalFormatting>
  <conditionalFormatting sqref="O22:O28">
    <cfRule type="expression" dxfId="2603" priority="177">
      <formula>$L22="Kirsch sand"</formula>
    </cfRule>
  </conditionalFormatting>
  <conditionalFormatting sqref="AE37:AH37">
    <cfRule type="expression" dxfId="2602" priority="203">
      <formula>$L19="Modified Weak rock"</formula>
    </cfRule>
  </conditionalFormatting>
  <conditionalFormatting sqref="S14:T14 W14:Y14">
    <cfRule type="expression" dxfId="2601" priority="174">
      <formula>$L14="API sand"</formula>
    </cfRule>
  </conditionalFormatting>
  <conditionalFormatting sqref="S14:T14 W14:Y14">
    <cfRule type="expression" dxfId="2600" priority="173">
      <formula>$L14="Kirsch sand"</formula>
    </cfRule>
  </conditionalFormatting>
  <conditionalFormatting sqref="AD14:AI14">
    <cfRule type="expression" dxfId="2599" priority="170">
      <formula>$L14="Stiff clay w/o free water"</formula>
    </cfRule>
    <cfRule type="expression" dxfId="2598" priority="172">
      <formula>$L14="API clay"</formula>
    </cfRule>
  </conditionalFormatting>
  <conditionalFormatting sqref="AD14:AI14">
    <cfRule type="expression" dxfId="2597" priority="171">
      <formula>$L14="Kirsch soft clay"</formula>
    </cfRule>
  </conditionalFormatting>
  <conditionalFormatting sqref="AD14:AI14">
    <cfRule type="expression" dxfId="2596" priority="169">
      <formula>$L14="Kirsch stiff clay"</formula>
    </cfRule>
  </conditionalFormatting>
  <conditionalFormatting sqref="AD14:AI14">
    <cfRule type="expression" dxfId="2595" priority="168">
      <formula>$L14="Reese stiff clay"</formula>
    </cfRule>
  </conditionalFormatting>
  <conditionalFormatting sqref="AD14:AI14">
    <cfRule type="expression" dxfId="2594" priority="167">
      <formula>$L14="PISA clay"</formula>
    </cfRule>
  </conditionalFormatting>
  <conditionalFormatting sqref="AM15:AN15">
    <cfRule type="expression" dxfId="2593" priority="166">
      <formula>$L15="API sand"</formula>
    </cfRule>
  </conditionalFormatting>
  <conditionalFormatting sqref="AK15:AL15">
    <cfRule type="expression" dxfId="2592" priority="165">
      <formula>$M15="API sand"</formula>
    </cfRule>
  </conditionalFormatting>
  <conditionalFormatting sqref="AK15:AL15">
    <cfRule type="expression" dxfId="2591" priority="164">
      <formula>$M15="API clay"</formula>
    </cfRule>
  </conditionalFormatting>
  <conditionalFormatting sqref="AM15:AN15">
    <cfRule type="expression" dxfId="2590" priority="161">
      <formula>$L15="Stiff clay w/o free water"</formula>
    </cfRule>
    <cfRule type="expression" dxfId="2589" priority="163">
      <formula>$L15="API clay"</formula>
    </cfRule>
  </conditionalFormatting>
  <conditionalFormatting sqref="AM15:AN15">
    <cfRule type="expression" dxfId="2588" priority="162">
      <formula>$L15="Kirsch soft clay"</formula>
    </cfRule>
  </conditionalFormatting>
  <conditionalFormatting sqref="AM15:AN15">
    <cfRule type="expression" dxfId="2587" priority="160">
      <formula>$L15="Kirsch stiff clay"</formula>
    </cfRule>
  </conditionalFormatting>
  <conditionalFormatting sqref="AM15:AN15">
    <cfRule type="expression" dxfId="2586" priority="159">
      <formula>$L15="Kirsch sand"</formula>
    </cfRule>
  </conditionalFormatting>
  <conditionalFormatting sqref="AM15:AN15">
    <cfRule type="expression" dxfId="2585" priority="158">
      <formula>$L15="Modified Weak rock"</formula>
    </cfRule>
  </conditionalFormatting>
  <conditionalFormatting sqref="AM15:AN15">
    <cfRule type="expression" dxfId="2584" priority="157">
      <formula>$L15="Reese stiff clay"</formula>
    </cfRule>
  </conditionalFormatting>
  <conditionalFormatting sqref="AM15:AN15">
    <cfRule type="expression" dxfId="2583" priority="156">
      <formula>$L15="PISA clay"</formula>
    </cfRule>
  </conditionalFormatting>
  <conditionalFormatting sqref="AM15:AN15">
    <cfRule type="expression" dxfId="2582" priority="155">
      <formula>$L15="PISA sand"</formula>
    </cfRule>
  </conditionalFormatting>
  <conditionalFormatting sqref="N15 Q15 S15:T15 W15 Y15">
    <cfRule type="expression" dxfId="2581" priority="154">
      <formula>$L15="API sand"</formula>
    </cfRule>
  </conditionalFormatting>
  <conditionalFormatting sqref="N15">
    <cfRule type="expression" dxfId="2580" priority="153">
      <formula>$M15="API sand"</formula>
    </cfRule>
  </conditionalFormatting>
  <conditionalFormatting sqref="N15">
    <cfRule type="expression" dxfId="2579" priority="152">
      <formula>$M15="API clay"</formula>
    </cfRule>
  </conditionalFormatting>
  <conditionalFormatting sqref="N15:P15">
    <cfRule type="expression" dxfId="2578" priority="149">
      <formula>$L15="Stiff clay w/o free water"</formula>
    </cfRule>
    <cfRule type="expression" dxfId="2577" priority="151">
      <formula>$L15="API clay"</formula>
    </cfRule>
  </conditionalFormatting>
  <conditionalFormatting sqref="N15:P15">
    <cfRule type="expression" dxfId="2576" priority="150">
      <formula>$L15="Kirsch soft clay"</formula>
    </cfRule>
  </conditionalFormatting>
  <conditionalFormatting sqref="N15:P15">
    <cfRule type="expression" dxfId="2575" priority="148">
      <formula>$L15="Kirsch stiff clay"</formula>
    </cfRule>
  </conditionalFormatting>
  <conditionalFormatting sqref="N15 Q15 S15:T15 W15 Y15">
    <cfRule type="expression" dxfId="2574" priority="147">
      <formula>$L15="Kirsch sand"</formula>
    </cfRule>
  </conditionalFormatting>
  <conditionalFormatting sqref="N15">
    <cfRule type="expression" dxfId="2573" priority="146">
      <formula>$L15="Modified Weak rock"</formula>
    </cfRule>
  </conditionalFormatting>
  <conditionalFormatting sqref="N15:P15">
    <cfRule type="expression" dxfId="2572" priority="145">
      <formula>$L15="Reese stiff clay"</formula>
    </cfRule>
  </conditionalFormatting>
  <conditionalFormatting sqref="N15:P15">
    <cfRule type="expression" dxfId="2571" priority="144">
      <formula>$L15="PISA clay"</formula>
    </cfRule>
  </conditionalFormatting>
  <conditionalFormatting sqref="N15">
    <cfRule type="expression" dxfId="2570" priority="143">
      <formula>$L15="PISA sand"</formula>
    </cfRule>
  </conditionalFormatting>
  <conditionalFormatting sqref="R15">
    <cfRule type="expression" dxfId="2569" priority="142">
      <formula>$L15="API sand"</formula>
    </cfRule>
  </conditionalFormatting>
  <conditionalFormatting sqref="R15">
    <cfRule type="expression" dxfId="2568" priority="141">
      <formula>$L15="Kirsch sand"</formula>
    </cfRule>
  </conditionalFormatting>
  <conditionalFormatting sqref="AD15:AI15">
    <cfRule type="expression" dxfId="2567" priority="138">
      <formula>$L15="Stiff clay w/o free water"</formula>
    </cfRule>
    <cfRule type="expression" dxfId="2566" priority="140">
      <formula>$L15="API clay"</formula>
    </cfRule>
  </conditionalFormatting>
  <conditionalFormatting sqref="AD15:AI15">
    <cfRule type="expression" dxfId="2565" priority="139">
      <formula>$L15="Kirsch soft clay"</formula>
    </cfRule>
  </conditionalFormatting>
  <conditionalFormatting sqref="AD15:AI15">
    <cfRule type="expression" dxfId="2564" priority="137">
      <formula>$L15="Kirsch stiff clay"</formula>
    </cfRule>
  </conditionalFormatting>
  <conditionalFormatting sqref="AD15:AI15">
    <cfRule type="expression" dxfId="2563" priority="136">
      <formula>$L15="Reese stiff clay"</formula>
    </cfRule>
  </conditionalFormatting>
  <conditionalFormatting sqref="AD15:AI15">
    <cfRule type="expression" dxfId="2562" priority="135">
      <formula>$L15="PISA clay"</formula>
    </cfRule>
  </conditionalFormatting>
  <conditionalFormatting sqref="AA15">
    <cfRule type="expression" dxfId="2561" priority="132">
      <formula>$L15="Stiff clay w/o free water"</formula>
    </cfRule>
    <cfRule type="expression" dxfId="2560" priority="134">
      <formula>$L15="API clay"</formula>
    </cfRule>
  </conditionalFormatting>
  <conditionalFormatting sqref="AA15">
    <cfRule type="expression" dxfId="2559" priority="133">
      <formula>$L15="Kirsch soft clay"</formula>
    </cfRule>
  </conditionalFormatting>
  <conditionalFormatting sqref="AA15">
    <cfRule type="expression" dxfId="2558" priority="131">
      <formula>$L15="Kirsch stiff clay"</formula>
    </cfRule>
  </conditionalFormatting>
  <conditionalFormatting sqref="AA15">
    <cfRule type="expression" dxfId="2557" priority="130">
      <formula>$L15="Reese stiff clay"</formula>
    </cfRule>
  </conditionalFormatting>
  <conditionalFormatting sqref="AA15">
    <cfRule type="expression" dxfId="2556" priority="129">
      <formula>$L15="PISA clay"</formula>
    </cfRule>
  </conditionalFormatting>
  <conditionalFormatting sqref="AC15">
    <cfRule type="expression" dxfId="2555" priority="126">
      <formula>$L15="Stiff clay w/o free water"</formula>
    </cfRule>
    <cfRule type="expression" dxfId="2554" priority="128">
      <formula>$L15="API clay"</formula>
    </cfRule>
  </conditionalFormatting>
  <conditionalFormatting sqref="AC15">
    <cfRule type="expression" dxfId="2553" priority="127">
      <formula>$L15="Kirsch soft clay"</formula>
    </cfRule>
  </conditionalFormatting>
  <conditionalFormatting sqref="AC15">
    <cfRule type="expression" dxfId="2552" priority="125">
      <formula>$L15="Kirsch stiff clay"</formula>
    </cfRule>
  </conditionalFormatting>
  <conditionalFormatting sqref="AC15">
    <cfRule type="expression" dxfId="2551" priority="124">
      <formula>$L15="Reese stiff clay"</formula>
    </cfRule>
  </conditionalFormatting>
  <conditionalFormatting sqref="AC15">
    <cfRule type="expression" dxfId="2550" priority="123">
      <formula>$L15="PISA clay"</formula>
    </cfRule>
  </conditionalFormatting>
  <conditionalFormatting sqref="X15">
    <cfRule type="expression" dxfId="2549" priority="122">
      <formula>$L15="API sand"</formula>
    </cfRule>
  </conditionalFormatting>
  <conditionalFormatting sqref="X15">
    <cfRule type="expression" dxfId="2548" priority="121">
      <formula>$L15="Kirsch sand"</formula>
    </cfRule>
  </conditionalFormatting>
  <conditionalFormatting sqref="AM16:AN16">
    <cfRule type="expression" dxfId="2547" priority="120">
      <formula>$L16="API sand"</formula>
    </cfRule>
  </conditionalFormatting>
  <conditionalFormatting sqref="AK16:AL16">
    <cfRule type="expression" dxfId="2546" priority="119">
      <formula>$M16="API sand"</formula>
    </cfRule>
  </conditionalFormatting>
  <conditionalFormatting sqref="AK16:AL16">
    <cfRule type="expression" dxfId="2545" priority="118">
      <formula>$M16="API clay"</formula>
    </cfRule>
  </conditionalFormatting>
  <conditionalFormatting sqref="AM16:AN16">
    <cfRule type="expression" dxfId="2544" priority="115">
      <formula>$L16="Stiff clay w/o free water"</formula>
    </cfRule>
    <cfRule type="expression" dxfId="2543" priority="117">
      <formula>$L16="API clay"</formula>
    </cfRule>
  </conditionalFormatting>
  <conditionalFormatting sqref="AM16:AN16">
    <cfRule type="expression" dxfId="2542" priority="116">
      <formula>$L16="Kirsch soft clay"</formula>
    </cfRule>
  </conditionalFormatting>
  <conditionalFormatting sqref="AM16:AN16">
    <cfRule type="expression" dxfId="2541" priority="114">
      <formula>$L16="Kirsch stiff clay"</formula>
    </cfRule>
  </conditionalFormatting>
  <conditionalFormatting sqref="AM16:AN16">
    <cfRule type="expression" dxfId="2540" priority="113">
      <formula>$L16="Kirsch sand"</formula>
    </cfRule>
  </conditionalFormatting>
  <conditionalFormatting sqref="AM16:AN16">
    <cfRule type="expression" dxfId="2539" priority="112">
      <formula>$L16="Modified Weak rock"</formula>
    </cfRule>
  </conditionalFormatting>
  <conditionalFormatting sqref="AM16:AN16">
    <cfRule type="expression" dxfId="2538" priority="111">
      <formula>$L16="Reese stiff clay"</formula>
    </cfRule>
  </conditionalFormatting>
  <conditionalFormatting sqref="AM16:AN16">
    <cfRule type="expression" dxfId="2537" priority="110">
      <formula>$L16="PISA clay"</formula>
    </cfRule>
  </conditionalFormatting>
  <conditionalFormatting sqref="AM16:AN16">
    <cfRule type="expression" dxfId="2536" priority="109">
      <formula>$L16="PISA sand"</formula>
    </cfRule>
  </conditionalFormatting>
  <conditionalFormatting sqref="N16 Q16 S16:T16 W16:Y16">
    <cfRule type="expression" dxfId="2535" priority="108">
      <formula>$L16="API sand"</formula>
    </cfRule>
  </conditionalFormatting>
  <conditionalFormatting sqref="N16">
    <cfRule type="expression" dxfId="2534" priority="107">
      <formula>$M16="API sand"</formula>
    </cfRule>
  </conditionalFormatting>
  <conditionalFormatting sqref="N16">
    <cfRule type="expression" dxfId="2533" priority="106">
      <formula>$M16="API clay"</formula>
    </cfRule>
  </conditionalFormatting>
  <conditionalFormatting sqref="N16:P16">
    <cfRule type="expression" dxfId="2532" priority="103">
      <formula>$L16="Stiff clay w/o free water"</formula>
    </cfRule>
    <cfRule type="expression" dxfId="2531" priority="105">
      <formula>$L16="API clay"</formula>
    </cfRule>
  </conditionalFormatting>
  <conditionalFormatting sqref="N16:P16">
    <cfRule type="expression" dxfId="2530" priority="104">
      <formula>$L16="Kirsch soft clay"</formula>
    </cfRule>
  </conditionalFormatting>
  <conditionalFormatting sqref="N16:P16">
    <cfRule type="expression" dxfId="2529" priority="102">
      <formula>$L16="Kirsch stiff clay"</formula>
    </cfRule>
  </conditionalFormatting>
  <conditionalFormatting sqref="N16 Q16 S16:T16 W16:Y16">
    <cfRule type="expression" dxfId="2528" priority="101">
      <formula>$L16="Kirsch sand"</formula>
    </cfRule>
  </conditionalFormatting>
  <conditionalFormatting sqref="N16">
    <cfRule type="expression" dxfId="2527" priority="100">
      <formula>$L16="Modified Weak rock"</formula>
    </cfRule>
  </conditionalFormatting>
  <conditionalFormatting sqref="N16:P16">
    <cfRule type="expression" dxfId="2526" priority="99">
      <formula>$L16="Reese stiff clay"</formula>
    </cfRule>
  </conditionalFormatting>
  <conditionalFormatting sqref="N16:P16">
    <cfRule type="expression" dxfId="2525" priority="98">
      <formula>$L16="PISA clay"</formula>
    </cfRule>
  </conditionalFormatting>
  <conditionalFormatting sqref="N16">
    <cfRule type="expression" dxfId="2524" priority="97">
      <formula>$L16="PISA sand"</formula>
    </cfRule>
  </conditionalFormatting>
  <conditionalFormatting sqref="R16">
    <cfRule type="expression" dxfId="2523" priority="96">
      <formula>$L16="API sand"</formula>
    </cfRule>
  </conditionalFormatting>
  <conditionalFormatting sqref="R16">
    <cfRule type="expression" dxfId="2522" priority="95">
      <formula>$L16="Kirsch sand"</formula>
    </cfRule>
  </conditionalFormatting>
  <conditionalFormatting sqref="AC16:AI16">
    <cfRule type="expression" dxfId="2521" priority="92">
      <formula>$L16="Stiff clay w/o free water"</formula>
    </cfRule>
    <cfRule type="expression" dxfId="2520" priority="94">
      <formula>$L16="API clay"</formula>
    </cfRule>
  </conditionalFormatting>
  <conditionalFormatting sqref="AC16:AI16">
    <cfRule type="expression" dxfId="2519" priority="93">
      <formula>$L16="Kirsch soft clay"</formula>
    </cfRule>
  </conditionalFormatting>
  <conditionalFormatting sqref="AC16:AI16">
    <cfRule type="expression" dxfId="2518" priority="91">
      <formula>$L16="Kirsch stiff clay"</formula>
    </cfRule>
  </conditionalFormatting>
  <conditionalFormatting sqref="AC16:AI16">
    <cfRule type="expression" dxfId="2517" priority="90">
      <formula>$L16="Reese stiff clay"</formula>
    </cfRule>
  </conditionalFormatting>
  <conditionalFormatting sqref="AC16:AI16">
    <cfRule type="expression" dxfId="2516" priority="89">
      <formula>$L16="PISA clay"</formula>
    </cfRule>
  </conditionalFormatting>
  <conditionalFormatting sqref="AA16">
    <cfRule type="expression" dxfId="2515" priority="86">
      <formula>$L16="Stiff clay w/o free water"</formula>
    </cfRule>
    <cfRule type="expression" dxfId="2514" priority="88">
      <formula>$L16="API clay"</formula>
    </cfRule>
  </conditionalFormatting>
  <conditionalFormatting sqref="AA16">
    <cfRule type="expression" dxfId="2513" priority="87">
      <formula>$L16="Kirsch soft clay"</formula>
    </cfRule>
  </conditionalFormatting>
  <conditionalFormatting sqref="AA16">
    <cfRule type="expression" dxfId="2512" priority="85">
      <formula>$L16="Kirsch stiff clay"</formula>
    </cfRule>
  </conditionalFormatting>
  <conditionalFormatting sqref="AA16">
    <cfRule type="expression" dxfId="2511" priority="84">
      <formula>$L16="Reese stiff clay"</formula>
    </cfRule>
  </conditionalFormatting>
  <conditionalFormatting sqref="AA16">
    <cfRule type="expression" dxfId="2510" priority="83">
      <formula>$L16="PISA clay"</formula>
    </cfRule>
  </conditionalFormatting>
  <conditionalFormatting sqref="AM17:AN17">
    <cfRule type="expression" dxfId="2509" priority="82">
      <formula>$L17="API sand"</formula>
    </cfRule>
  </conditionalFormatting>
  <conditionalFormatting sqref="AK17:AL17">
    <cfRule type="expression" dxfId="2508" priority="81">
      <formula>$M17="API sand"</formula>
    </cfRule>
  </conditionalFormatting>
  <conditionalFormatting sqref="AK17:AL17">
    <cfRule type="expression" dxfId="2507" priority="80">
      <formula>$M17="API clay"</formula>
    </cfRule>
  </conditionalFormatting>
  <conditionalFormatting sqref="AM17:AN17">
    <cfRule type="expression" dxfId="2506" priority="77">
      <formula>$L17="Stiff clay w/o free water"</formula>
    </cfRule>
    <cfRule type="expression" dxfId="2505" priority="79">
      <formula>$L17="API clay"</formula>
    </cfRule>
  </conditionalFormatting>
  <conditionalFormatting sqref="AM17:AN17">
    <cfRule type="expression" dxfId="2504" priority="78">
      <formula>$L17="Kirsch soft clay"</formula>
    </cfRule>
  </conditionalFormatting>
  <conditionalFormatting sqref="AM17:AN17">
    <cfRule type="expression" dxfId="2503" priority="76">
      <formula>$L17="Kirsch stiff clay"</formula>
    </cfRule>
  </conditionalFormatting>
  <conditionalFormatting sqref="AM17:AN17">
    <cfRule type="expression" dxfId="2502" priority="75">
      <formula>$L17="Kirsch sand"</formula>
    </cfRule>
  </conditionalFormatting>
  <conditionalFormatting sqref="AM17:AN17">
    <cfRule type="expression" dxfId="2501" priority="74">
      <formula>$L17="Modified Weak rock"</formula>
    </cfRule>
  </conditionalFormatting>
  <conditionalFormatting sqref="AM17:AN17">
    <cfRule type="expression" dxfId="2500" priority="73">
      <formula>$L17="Reese stiff clay"</formula>
    </cfRule>
  </conditionalFormatting>
  <conditionalFormatting sqref="AM17:AN17">
    <cfRule type="expression" dxfId="2499" priority="72">
      <formula>$L17="PISA clay"</formula>
    </cfRule>
  </conditionalFormatting>
  <conditionalFormatting sqref="AM17:AN17">
    <cfRule type="expression" dxfId="2498" priority="71">
      <formula>$L17="PISA sand"</formula>
    </cfRule>
  </conditionalFormatting>
  <conditionalFormatting sqref="N17 Q17 S17:T17 W17 Y17">
    <cfRule type="expression" dxfId="2497" priority="70">
      <formula>$L17="API sand"</formula>
    </cfRule>
  </conditionalFormatting>
  <conditionalFormatting sqref="N17">
    <cfRule type="expression" dxfId="2496" priority="69">
      <formula>$M17="API sand"</formula>
    </cfRule>
  </conditionalFormatting>
  <conditionalFormatting sqref="N17">
    <cfRule type="expression" dxfId="2495" priority="68">
      <formula>$M17="API clay"</formula>
    </cfRule>
  </conditionalFormatting>
  <conditionalFormatting sqref="N17:P17">
    <cfRule type="expression" dxfId="2494" priority="65">
      <formula>$L17="Stiff clay w/o free water"</formula>
    </cfRule>
    <cfRule type="expression" dxfId="2493" priority="67">
      <formula>$L17="API clay"</formula>
    </cfRule>
  </conditionalFormatting>
  <conditionalFormatting sqref="N17:P17">
    <cfRule type="expression" dxfId="2492" priority="66">
      <formula>$L17="Kirsch soft clay"</formula>
    </cfRule>
  </conditionalFormatting>
  <conditionalFormatting sqref="N17:P17">
    <cfRule type="expression" dxfId="2491" priority="64">
      <formula>$L17="Kirsch stiff clay"</formula>
    </cfRule>
  </conditionalFormatting>
  <conditionalFormatting sqref="N17 Q17 S17:T17 W17 Y17">
    <cfRule type="expression" dxfId="2490" priority="63">
      <formula>$L17="Kirsch sand"</formula>
    </cfRule>
  </conditionalFormatting>
  <conditionalFormatting sqref="N17">
    <cfRule type="expression" dxfId="2489" priority="62">
      <formula>$L17="Modified Weak rock"</formula>
    </cfRule>
  </conditionalFormatting>
  <conditionalFormatting sqref="N17:P17">
    <cfRule type="expression" dxfId="2488" priority="61">
      <formula>$L17="Reese stiff clay"</formula>
    </cfRule>
  </conditionalFormatting>
  <conditionalFormatting sqref="N17:P17">
    <cfRule type="expression" dxfId="2487" priority="60">
      <formula>$L17="PISA clay"</formula>
    </cfRule>
  </conditionalFormatting>
  <conditionalFormatting sqref="N17">
    <cfRule type="expression" dxfId="2486" priority="59">
      <formula>$L17="PISA sand"</formula>
    </cfRule>
  </conditionalFormatting>
  <conditionalFormatting sqref="R17">
    <cfRule type="expression" dxfId="2485" priority="58">
      <formula>$L17="API sand"</formula>
    </cfRule>
  </conditionalFormatting>
  <conditionalFormatting sqref="R17">
    <cfRule type="expression" dxfId="2484" priority="57">
      <formula>$L17="Kirsch sand"</formula>
    </cfRule>
  </conditionalFormatting>
  <conditionalFormatting sqref="AD17:AI17">
    <cfRule type="expression" dxfId="2483" priority="54">
      <formula>$L17="Stiff clay w/o free water"</formula>
    </cfRule>
    <cfRule type="expression" dxfId="2482" priority="56">
      <formula>$L17="API clay"</formula>
    </cfRule>
  </conditionalFormatting>
  <conditionalFormatting sqref="AD17:AI17">
    <cfRule type="expression" dxfId="2481" priority="55">
      <formula>$L17="Kirsch soft clay"</formula>
    </cfRule>
  </conditionalFormatting>
  <conditionalFormatting sqref="AD17:AI17">
    <cfRule type="expression" dxfId="2480" priority="53">
      <formula>$L17="Kirsch stiff clay"</formula>
    </cfRule>
  </conditionalFormatting>
  <conditionalFormatting sqref="AD17:AI17">
    <cfRule type="expression" dxfId="2479" priority="52">
      <formula>$L17="Reese stiff clay"</formula>
    </cfRule>
  </conditionalFormatting>
  <conditionalFormatting sqref="AD17:AI17">
    <cfRule type="expression" dxfId="2478" priority="51">
      <formula>$L17="PISA clay"</formula>
    </cfRule>
  </conditionalFormatting>
  <conditionalFormatting sqref="AA17">
    <cfRule type="expression" dxfId="2477" priority="48">
      <formula>$L17="Stiff clay w/o free water"</formula>
    </cfRule>
    <cfRule type="expression" dxfId="2476" priority="50">
      <formula>$L17="API clay"</formula>
    </cfRule>
  </conditionalFormatting>
  <conditionalFormatting sqref="AA17">
    <cfRule type="expression" dxfId="2475" priority="49">
      <formula>$L17="Kirsch soft clay"</formula>
    </cfRule>
  </conditionalFormatting>
  <conditionalFormatting sqref="AA17">
    <cfRule type="expression" dxfId="2474" priority="47">
      <formula>$L17="Kirsch stiff clay"</formula>
    </cfRule>
  </conditionalFormatting>
  <conditionalFormatting sqref="AA17">
    <cfRule type="expression" dxfId="2473" priority="46">
      <formula>$L17="Reese stiff clay"</formula>
    </cfRule>
  </conditionalFormatting>
  <conditionalFormatting sqref="AA17">
    <cfRule type="expression" dxfId="2472" priority="45">
      <formula>$L17="PISA clay"</formula>
    </cfRule>
  </conditionalFormatting>
  <conditionalFormatting sqref="AC17">
    <cfRule type="expression" dxfId="2471" priority="42">
      <formula>$L17="Stiff clay w/o free water"</formula>
    </cfRule>
    <cfRule type="expression" dxfId="2470" priority="44">
      <formula>$L17="API clay"</formula>
    </cfRule>
  </conditionalFormatting>
  <conditionalFormatting sqref="AC17">
    <cfRule type="expression" dxfId="2469" priority="43">
      <formula>$L17="Kirsch soft clay"</formula>
    </cfRule>
  </conditionalFormatting>
  <conditionalFormatting sqref="AC17">
    <cfRule type="expression" dxfId="2468" priority="41">
      <formula>$L17="Kirsch stiff clay"</formula>
    </cfRule>
  </conditionalFormatting>
  <conditionalFormatting sqref="AC17">
    <cfRule type="expression" dxfId="2467" priority="40">
      <formula>$L17="Reese stiff clay"</formula>
    </cfRule>
  </conditionalFormatting>
  <conditionalFormatting sqref="AC17">
    <cfRule type="expression" dxfId="2466" priority="39">
      <formula>$L17="PISA clay"</formula>
    </cfRule>
  </conditionalFormatting>
  <conditionalFormatting sqref="X17">
    <cfRule type="expression" dxfId="2465" priority="38">
      <formula>$L17="API sand"</formula>
    </cfRule>
  </conditionalFormatting>
  <conditionalFormatting sqref="X17">
    <cfRule type="expression" dxfId="2464" priority="37">
      <formula>$L17="Kirsch sand"</formula>
    </cfRule>
  </conditionalFormatting>
  <conditionalFormatting sqref="Z16:Z17">
    <cfRule type="expression" dxfId="2463" priority="36">
      <formula>$L16="API sand"</formula>
    </cfRule>
  </conditionalFormatting>
  <conditionalFormatting sqref="Z16:Z17">
    <cfRule type="expression" dxfId="2462" priority="35">
      <formula>$L16="Kirsch sand"</formula>
    </cfRule>
  </conditionalFormatting>
  <conditionalFormatting sqref="AB16:AB17">
    <cfRule type="expression" dxfId="2461" priority="34">
      <formula>$L16="API sand"</formula>
    </cfRule>
  </conditionalFormatting>
  <conditionalFormatting sqref="AB16:AB17">
    <cfRule type="expression" dxfId="2460" priority="33">
      <formula>$L16="Kirsch sand"</formula>
    </cfRule>
  </conditionalFormatting>
  <conditionalFormatting sqref="AJ16:AJ17">
    <cfRule type="expression" dxfId="2459" priority="32">
      <formula>$L16="API sand"</formula>
    </cfRule>
  </conditionalFormatting>
  <conditionalFormatting sqref="AJ16:AJ17">
    <cfRule type="expression" dxfId="2458" priority="31">
      <formula>$L16="Kirsch sand"</formula>
    </cfRule>
  </conditionalFormatting>
  <conditionalFormatting sqref="U15:V15">
    <cfRule type="expression" dxfId="2457" priority="28">
      <formula>$L15="Stiff clay w/o free water"</formula>
    </cfRule>
    <cfRule type="expression" dxfId="2456" priority="30">
      <formula>$L15="API clay"</formula>
    </cfRule>
  </conditionalFormatting>
  <conditionalFormatting sqref="U15:V15">
    <cfRule type="expression" dxfId="2455" priority="29">
      <formula>$L15="Kirsch soft clay"</formula>
    </cfRule>
  </conditionalFormatting>
  <conditionalFormatting sqref="U15:V15">
    <cfRule type="expression" dxfId="2454" priority="27">
      <formula>$L15="Kirsch stiff clay"</formula>
    </cfRule>
  </conditionalFormatting>
  <conditionalFormatting sqref="U15:V15">
    <cfRule type="expression" dxfId="2453" priority="26">
      <formula>$L15="Reese stiff clay"</formula>
    </cfRule>
  </conditionalFormatting>
  <conditionalFormatting sqref="U15:V15">
    <cfRule type="expression" dxfId="2452" priority="25">
      <formula>$L15="PISA clay"</formula>
    </cfRule>
  </conditionalFormatting>
  <conditionalFormatting sqref="U16:V16">
    <cfRule type="expression" dxfId="2451" priority="22">
      <formula>$L16="Stiff clay w/o free water"</formula>
    </cfRule>
    <cfRule type="expression" dxfId="2450" priority="24">
      <formula>$L16="API clay"</formula>
    </cfRule>
  </conditionalFormatting>
  <conditionalFormatting sqref="U16:V16">
    <cfRule type="expression" dxfId="2449" priority="23">
      <formula>$L16="Kirsch soft clay"</formula>
    </cfRule>
  </conditionalFormatting>
  <conditionalFormatting sqref="U16:V16">
    <cfRule type="expression" dxfId="2448" priority="21">
      <formula>$L16="Kirsch stiff clay"</formula>
    </cfRule>
  </conditionalFormatting>
  <conditionalFormatting sqref="U16:V16">
    <cfRule type="expression" dxfId="2447" priority="20">
      <formula>$L16="Reese stiff clay"</formula>
    </cfRule>
  </conditionalFormatting>
  <conditionalFormatting sqref="U16:V16">
    <cfRule type="expression" dxfId="2446" priority="19">
      <formula>$L16="PISA clay"</formula>
    </cfRule>
  </conditionalFormatting>
  <conditionalFormatting sqref="U17:V17">
    <cfRule type="expression" dxfId="2445" priority="16">
      <formula>$L17="Stiff clay w/o free water"</formula>
    </cfRule>
    <cfRule type="expression" dxfId="2444" priority="18">
      <formula>$L17="API clay"</formula>
    </cfRule>
  </conditionalFormatting>
  <conditionalFormatting sqref="U17:V17">
    <cfRule type="expression" dxfId="2443" priority="17">
      <formula>$L17="Kirsch soft clay"</formula>
    </cfRule>
  </conditionalFormatting>
  <conditionalFormatting sqref="U17:V17">
    <cfRule type="expression" dxfId="2442" priority="15">
      <formula>$L17="Kirsch stiff clay"</formula>
    </cfRule>
  </conditionalFormatting>
  <conditionalFormatting sqref="U17:V17">
    <cfRule type="expression" dxfId="2441" priority="14">
      <formula>$L17="Reese stiff clay"</formula>
    </cfRule>
  </conditionalFormatting>
  <conditionalFormatting sqref="U17:V17">
    <cfRule type="expression" dxfId="2440" priority="13">
      <formula>$L17="PISA clay"</formula>
    </cfRule>
  </conditionalFormatting>
  <conditionalFormatting sqref="AO15">
    <cfRule type="expression" dxfId="2439" priority="12">
      <formula>$L15="API sand"</formula>
    </cfRule>
  </conditionalFormatting>
  <conditionalFormatting sqref="AO15">
    <cfRule type="expression" dxfId="2438" priority="11">
      <formula>$L15="Kirsch sand"</formula>
    </cfRule>
  </conditionalFormatting>
  <conditionalFormatting sqref="AO16">
    <cfRule type="expression" dxfId="2437" priority="10">
      <formula>$L16="API sand"</formula>
    </cfRule>
  </conditionalFormatting>
  <conditionalFormatting sqref="AO16">
    <cfRule type="expression" dxfId="2436" priority="9">
      <formula>$L16="Kirsch sand"</formula>
    </cfRule>
  </conditionalFormatting>
  <conditionalFormatting sqref="AO17">
    <cfRule type="expression" dxfId="2435" priority="8">
      <formula>$L17="API sand"</formula>
    </cfRule>
  </conditionalFormatting>
  <conditionalFormatting sqref="AO17">
    <cfRule type="expression" dxfId="2434" priority="7">
      <formula>$L17="Kirsch sand"</formula>
    </cfRule>
  </conditionalFormatting>
  <conditionalFormatting sqref="AC14">
    <cfRule type="expression" dxfId="2433" priority="4">
      <formula>$L14="Stiff clay w/o free water"</formula>
    </cfRule>
    <cfRule type="expression" dxfId="2432" priority="6">
      <formula>$L14="API clay"</formula>
    </cfRule>
  </conditionalFormatting>
  <conditionalFormatting sqref="AC14">
    <cfRule type="expression" dxfId="2431" priority="5">
      <formula>$L14="Kirsch soft clay"</formula>
    </cfRule>
  </conditionalFormatting>
  <conditionalFormatting sqref="AC14">
    <cfRule type="expression" dxfId="2430" priority="3">
      <formula>$L14="Kirsch stiff clay"</formula>
    </cfRule>
  </conditionalFormatting>
  <conditionalFormatting sqref="AC14">
    <cfRule type="expression" dxfId="2429" priority="2">
      <formula>$L14="Reese stiff clay"</formula>
    </cfRule>
  </conditionalFormatting>
  <conditionalFormatting sqref="AC14">
    <cfRule type="expression" dxfId="2428" priority="1">
      <formula>$L14="PISA clay"</formula>
    </cfRule>
  </conditionalFormatting>
  <dataValidations count="3">
    <dataValidation type="list" showInputMessage="1" showErrorMessage="1" sqref="M18:M36" xr:uid="{87390816-112D-4A75-B5E9-CEB74A5096A5}">
      <formula1>"',API sand,API clay"</formula1>
    </dataValidation>
    <dataValidation type="list" showInputMessage="1" showErrorMessage="1" sqref="L6:L255" xr:uid="{7FBEA95A-5A2D-494E-925B-146BF17684B5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FACA08C-27E7-4DB6-976F-1A1565ED8D12}">
      <formula1>"Zero soil,API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BB58-C087-4E75-8F9A-8BDDBABB1973}">
  <sheetPr>
    <tabColor theme="2"/>
  </sheetPr>
  <dimension ref="A1:AO255"/>
  <sheetViews>
    <sheetView topLeftCell="H1" zoomScale="85" zoomScaleNormal="85" workbookViewId="0">
      <selection activeCell="L19" sqref="L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Zone_4_CLBE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Zone_4_BE!Q6*0.95</f>
        <v>40.85</v>
      </c>
      <c r="R6" s="50">
        <f>Q6-5</f>
        <v>35.85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Zone_4_BE!X6</f>
        <v>20100</v>
      </c>
      <c r="Y6" s="50">
        <v>0</v>
      </c>
      <c r="Z6" s="50">
        <f>VLOOKUP(R6,$AE$39:$AF$59,2)</f>
        <v>114.99999999999996</v>
      </c>
      <c r="AA6" s="53">
        <v>1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2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Zone_4_BE!O7*0.95</f>
        <v>51.015000000000001</v>
      </c>
      <c r="P7" s="51">
        <f>Zone_4_BE!P7*0.95</f>
        <v>0</v>
      </c>
      <c r="Q7" s="50">
        <v>0</v>
      </c>
      <c r="R7" s="50">
        <v>0</v>
      </c>
      <c r="S7" s="50">
        <v>0</v>
      </c>
      <c r="T7" s="50">
        <v>0</v>
      </c>
      <c r="U7" s="77">
        <v>2.2499999999999999E-2</v>
      </c>
      <c r="V7" s="52">
        <v>0</v>
      </c>
      <c r="W7" s="50">
        <v>0.5</v>
      </c>
      <c r="X7" s="50">
        <f>Zone_4_BE!X7</f>
        <v>8000</v>
      </c>
      <c r="Y7" s="50">
        <v>0</v>
      </c>
      <c r="Z7" s="50" t="e">
        <f t="shared" ref="Z7:Z12" si="1">VLOOKUP(R7,$AE$39:$AF$59,2)</f>
        <v>#N/A</v>
      </c>
      <c r="AA7" s="53">
        <v>1</v>
      </c>
      <c r="AB7" s="50" t="e">
        <f t="shared" ref="AB7:AB12" si="2">VLOOKUP(R7,$AE$39:$AG$59,3)</f>
        <v>#N/A</v>
      </c>
      <c r="AC7" s="51">
        <f>Zone_4_BE!AC7*0.95</f>
        <v>33943.5</v>
      </c>
      <c r="AD7" s="51">
        <f>Zone_4_BE!AD7*0.95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0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f>Zone_4_BE!O8*0.95</f>
        <v>51.774999999999999</v>
      </c>
      <c r="P8" s="51">
        <f>Zone_4_BE!P8*0.95</f>
        <v>103.455</v>
      </c>
      <c r="Q8" s="50">
        <v>0</v>
      </c>
      <c r="R8" s="50">
        <v>0</v>
      </c>
      <c r="S8" s="50">
        <v>0</v>
      </c>
      <c r="T8" s="50">
        <v>0</v>
      </c>
      <c r="U8" s="77">
        <v>2.2499999999999999E-2</v>
      </c>
      <c r="V8" s="52">
        <v>0</v>
      </c>
      <c r="W8" s="50">
        <v>0.5</v>
      </c>
      <c r="X8" s="50">
        <f>Zone_4_BE!X8</f>
        <v>15900</v>
      </c>
      <c r="Y8" s="50">
        <v>0</v>
      </c>
      <c r="Z8" s="50" t="e">
        <f t="shared" si="1"/>
        <v>#N/A</v>
      </c>
      <c r="AA8" s="53">
        <v>1</v>
      </c>
      <c r="AB8" s="50" t="e">
        <f t="shared" si="2"/>
        <v>#N/A</v>
      </c>
      <c r="AC8" s="51">
        <f>Zone_4_BE!AC8*0.95</f>
        <v>31834.5</v>
      </c>
      <c r="AD8" s="51">
        <f>Zone_4_BE!AD8*0.95</f>
        <v>98695.5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si="0"/>
        <v>#N/A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f>Zone_4_BE!O9*0.95</f>
        <v>155.32499999999999</v>
      </c>
      <c r="P9" s="51">
        <f>Zone_4_BE!P9*0.95</f>
        <v>9.5</v>
      </c>
      <c r="Q9" s="50">
        <v>0</v>
      </c>
      <c r="R9" s="50">
        <v>0</v>
      </c>
      <c r="S9" s="50">
        <v>0</v>
      </c>
      <c r="T9" s="50">
        <v>0</v>
      </c>
      <c r="U9" s="77">
        <v>2.2499999999999999E-2</v>
      </c>
      <c r="V9" s="52">
        <v>0</v>
      </c>
      <c r="W9" s="50">
        <v>0.5</v>
      </c>
      <c r="X9" s="50">
        <f>Zone_4_BE!X9</f>
        <v>27400</v>
      </c>
      <c r="Y9" s="50">
        <v>0</v>
      </c>
      <c r="Z9" s="50" t="e">
        <f t="shared" si="1"/>
        <v>#N/A</v>
      </c>
      <c r="AA9" s="53">
        <v>1</v>
      </c>
      <c r="AB9" s="50" t="e">
        <f t="shared" si="2"/>
        <v>#N/A</v>
      </c>
      <c r="AC9" s="51">
        <f>Zone_4_BE!AC9*0.95</f>
        <v>131100</v>
      </c>
      <c r="AD9" s="51">
        <f>Zone_4_BE!AD9*0.95</f>
        <v>11495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0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Zone_4_BE!Q10*0.95</f>
        <v>38</v>
      </c>
      <c r="R10" s="50">
        <f>Q10-5</f>
        <v>33</v>
      </c>
      <c r="S10" s="50">
        <v>1.4</v>
      </c>
      <c r="T10" s="50">
        <v>0</v>
      </c>
      <c r="U10" s="77">
        <v>0</v>
      </c>
      <c r="V10" s="52">
        <v>0</v>
      </c>
      <c r="W10" s="50">
        <v>0.5</v>
      </c>
      <c r="X10" s="50">
        <f>Zone_4_BE!X10</f>
        <v>14200</v>
      </c>
      <c r="Y10" s="50">
        <v>0</v>
      </c>
      <c r="Z10" s="50">
        <f t="shared" si="1"/>
        <v>107.39999999999996</v>
      </c>
      <c r="AA10" s="53">
        <v>1</v>
      </c>
      <c r="AB10" s="50">
        <f t="shared" si="2"/>
        <v>11040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46.000000000000007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f>Zone_4_BE!Q11*0.95</f>
        <v>38</v>
      </c>
      <c r="R11" s="50">
        <f>Q11-5</f>
        <v>33</v>
      </c>
      <c r="S11" s="50">
        <v>1.1000000000000001</v>
      </c>
      <c r="T11" s="50">
        <v>0</v>
      </c>
      <c r="U11" s="77">
        <v>0</v>
      </c>
      <c r="V11" s="52">
        <v>0</v>
      </c>
      <c r="W11" s="50">
        <v>0.5</v>
      </c>
      <c r="X11" s="50">
        <f>Zone_4_BE!X11</f>
        <v>26300</v>
      </c>
      <c r="Y11" s="50">
        <v>0</v>
      </c>
      <c r="Z11" s="50">
        <f t="shared" si="1"/>
        <v>107.39999999999996</v>
      </c>
      <c r="AA11" s="53">
        <v>1</v>
      </c>
      <c r="AB11" s="50">
        <f t="shared" si="2"/>
        <v>11040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0"/>
        <v>46.000000000000007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f>Zone_4_BE!O12*0.95</f>
        <v>348.65</v>
      </c>
      <c r="P12" s="51">
        <f>Zone_4_BE!P12*0.95</f>
        <v>14.895999999999999</v>
      </c>
      <c r="Q12" s="50">
        <v>0</v>
      </c>
      <c r="R12" s="50">
        <v>0</v>
      </c>
      <c r="S12" s="50">
        <v>0</v>
      </c>
      <c r="T12" s="50">
        <v>0</v>
      </c>
      <c r="U12" s="77">
        <v>2.2499999999999999E-2</v>
      </c>
      <c r="V12" s="52">
        <v>0</v>
      </c>
      <c r="W12" s="50">
        <v>0.25</v>
      </c>
      <c r="X12" s="50">
        <f>Zone_4_BE!X12</f>
        <v>33300</v>
      </c>
      <c r="Y12" s="50">
        <v>0</v>
      </c>
      <c r="Z12" s="50" t="e">
        <f t="shared" si="1"/>
        <v>#N/A</v>
      </c>
      <c r="AA12" s="53">
        <v>1</v>
      </c>
      <c r="AB12" s="50" t="e">
        <f t="shared" si="2"/>
        <v>#N/A</v>
      </c>
      <c r="AC12" s="51">
        <f>Zone_4_BE!AC12*0.95</f>
        <v>441465</v>
      </c>
      <c r="AD12" s="51">
        <f>Zone_4_BE!AD12*0.95</f>
        <v>23750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3">AF40+3.8</f>
        <v>55.599999999999994</v>
      </c>
      <c r="AG41" s="33">
        <f t="shared" ref="AG41:AG43" si="4">AG40+200</f>
        <v>2300</v>
      </c>
      <c r="AH41" s="33">
        <f t="shared" ref="AH41:AH44" si="5">AH40+0.8</f>
        <v>9.6000000000000014</v>
      </c>
    </row>
    <row r="42" spans="1:40" x14ac:dyDescent="0.25">
      <c r="L42" s="48"/>
      <c r="AE42" s="33">
        <v>18</v>
      </c>
      <c r="AF42" s="33">
        <f t="shared" si="3"/>
        <v>59.399999999999991</v>
      </c>
      <c r="AG42" s="33">
        <f t="shared" si="4"/>
        <v>2500</v>
      </c>
      <c r="AH42" s="33">
        <f t="shared" si="5"/>
        <v>10.400000000000002</v>
      </c>
    </row>
    <row r="43" spans="1:40" x14ac:dyDescent="0.25">
      <c r="L43" s="48"/>
      <c r="AE43" s="33">
        <v>19</v>
      </c>
      <c r="AF43" s="33">
        <f t="shared" si="3"/>
        <v>63.199999999999989</v>
      </c>
      <c r="AG43" s="33">
        <f t="shared" si="4"/>
        <v>2700</v>
      </c>
      <c r="AH43" s="33">
        <f t="shared" si="5"/>
        <v>11.200000000000003</v>
      </c>
    </row>
    <row r="44" spans="1:40" x14ac:dyDescent="0.25">
      <c r="L44" s="48"/>
      <c r="AE44" s="33">
        <v>20</v>
      </c>
      <c r="AF44" s="33">
        <f t="shared" si="3"/>
        <v>66.999999999999986</v>
      </c>
      <c r="AG44" s="33">
        <f>AG43+200</f>
        <v>2900</v>
      </c>
      <c r="AH44" s="33">
        <f t="shared" si="5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6">AF45+2.8</f>
        <v>72.59999999999998</v>
      </c>
      <c r="AG46" s="33">
        <f t="shared" ref="AG46:AG48" si="7">AG45+380</f>
        <v>3660</v>
      </c>
      <c r="AH46" s="33">
        <f t="shared" ref="AH46:AH49" si="8">AH45+1.6</f>
        <v>15.200000000000003</v>
      </c>
    </row>
    <row r="47" spans="1:40" x14ac:dyDescent="0.25">
      <c r="L47" s="48"/>
      <c r="AE47" s="33">
        <v>23</v>
      </c>
      <c r="AF47" s="33">
        <f t="shared" si="6"/>
        <v>75.399999999999977</v>
      </c>
      <c r="AG47" s="33">
        <f t="shared" si="7"/>
        <v>4040</v>
      </c>
      <c r="AH47" s="33">
        <f t="shared" si="8"/>
        <v>16.800000000000004</v>
      </c>
    </row>
    <row r="48" spans="1:40" x14ac:dyDescent="0.25">
      <c r="L48" s="48"/>
      <c r="AE48" s="33">
        <v>24</v>
      </c>
      <c r="AF48" s="33">
        <f t="shared" si="6"/>
        <v>78.199999999999974</v>
      </c>
      <c r="AG48" s="33">
        <f t="shared" si="7"/>
        <v>4420</v>
      </c>
      <c r="AH48" s="33">
        <f t="shared" si="8"/>
        <v>18.400000000000006</v>
      </c>
    </row>
    <row r="49" spans="12:34" x14ac:dyDescent="0.25">
      <c r="L49" s="48"/>
      <c r="AE49" s="33">
        <v>25</v>
      </c>
      <c r="AF49" s="33">
        <f t="shared" si="6"/>
        <v>80.999999999999972</v>
      </c>
      <c r="AG49" s="33">
        <v>4800</v>
      </c>
      <c r="AH49" s="33">
        <f t="shared" si="8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9">AF50+3</f>
        <v>86.999999999999972</v>
      </c>
      <c r="AG51" s="33">
        <f t="shared" ref="AG51:AG54" si="10">AG50+960</f>
        <v>6720</v>
      </c>
      <c r="AH51" s="33">
        <f t="shared" ref="AH51:AH54" si="11">AH50+4</f>
        <v>28.000000000000007</v>
      </c>
    </row>
    <row r="52" spans="12:34" x14ac:dyDescent="0.25">
      <c r="L52" s="48"/>
      <c r="AE52" s="33">
        <v>28</v>
      </c>
      <c r="AF52" s="33">
        <f t="shared" si="9"/>
        <v>89.999999999999972</v>
      </c>
      <c r="AG52" s="33">
        <f t="shared" si="10"/>
        <v>7680</v>
      </c>
      <c r="AH52" s="33">
        <f t="shared" si="11"/>
        <v>32.000000000000007</v>
      </c>
    </row>
    <row r="53" spans="12:34" x14ac:dyDescent="0.25">
      <c r="L53" s="48"/>
      <c r="AE53" s="33">
        <v>29</v>
      </c>
      <c r="AF53" s="33">
        <f t="shared" si="9"/>
        <v>92.999999999999972</v>
      </c>
      <c r="AG53" s="33">
        <f t="shared" si="10"/>
        <v>8640</v>
      </c>
      <c r="AH53" s="33">
        <f t="shared" si="11"/>
        <v>36.000000000000007</v>
      </c>
    </row>
    <row r="54" spans="12:34" x14ac:dyDescent="0.25">
      <c r="L54" s="48"/>
      <c r="AE54" s="33">
        <v>30</v>
      </c>
      <c r="AF54" s="33">
        <f t="shared" si="9"/>
        <v>95.999999999999972</v>
      </c>
      <c r="AG54" s="33">
        <f t="shared" si="10"/>
        <v>9600</v>
      </c>
      <c r="AH54" s="33">
        <f t="shared" si="11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2">AF55+3.8</f>
        <v>103.59999999999997</v>
      </c>
      <c r="AG56" s="33">
        <f t="shared" ref="AG56:AG59" si="13">AG55+480</f>
        <v>10560</v>
      </c>
      <c r="AH56" s="33">
        <f t="shared" ref="AH56:AH59" si="14">AH55+2</f>
        <v>44.000000000000007</v>
      </c>
    </row>
    <row r="57" spans="12:34" x14ac:dyDescent="0.25">
      <c r="L57" s="48"/>
      <c r="AE57" s="33">
        <v>33</v>
      </c>
      <c r="AF57" s="33">
        <f t="shared" si="12"/>
        <v>107.39999999999996</v>
      </c>
      <c r="AG57" s="33">
        <f t="shared" si="13"/>
        <v>11040</v>
      </c>
      <c r="AH57" s="33">
        <f t="shared" si="14"/>
        <v>46.000000000000007</v>
      </c>
    </row>
    <row r="58" spans="12:34" x14ac:dyDescent="0.25">
      <c r="L58" s="48"/>
      <c r="AE58" s="33">
        <v>34</v>
      </c>
      <c r="AF58" s="33">
        <f t="shared" si="12"/>
        <v>111.19999999999996</v>
      </c>
      <c r="AG58" s="33">
        <f t="shared" si="13"/>
        <v>11520</v>
      </c>
      <c r="AH58" s="33">
        <f t="shared" si="14"/>
        <v>48.000000000000007</v>
      </c>
    </row>
    <row r="59" spans="12:34" x14ac:dyDescent="0.25">
      <c r="L59" s="48"/>
      <c r="AE59" s="33">
        <v>35</v>
      </c>
      <c r="AF59" s="33">
        <f t="shared" si="12"/>
        <v>114.99999999999996</v>
      </c>
      <c r="AG59" s="33">
        <f t="shared" si="13"/>
        <v>12000</v>
      </c>
      <c r="AH59" s="33">
        <f t="shared" si="14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Q13:R14 N6:N14 AM6:AO14 W6:Y13 S13:T13 Q6:T12 Z6:Z15 AJ6:AJ15 AB6:AB15">
    <cfRule type="expression" dxfId="2427" priority="200">
      <formula>$L6="API sand"</formula>
    </cfRule>
  </conditionalFormatting>
  <conditionalFormatting sqref="R18:S20 R29:S36 S21:S28 AD21:AD28 AB18:AB35 AK6:AL14 N6:N14">
    <cfRule type="expression" dxfId="2426" priority="199">
      <formula>$M6="API sand"</formula>
    </cfRule>
  </conditionalFormatting>
  <conditionalFormatting sqref="R18:T20 R29:T36 S21:T28 AD21:AD28 AB18:AB35 AK6:AL14 N6:N14">
    <cfRule type="expression" dxfId="2425" priority="198">
      <formula>$M6="API clay"</formula>
    </cfRule>
  </conditionalFormatting>
  <conditionalFormatting sqref="U18:W36 AM6:AN14 U6:V14 N6:P14 AC6:AI13 AA6:AA14">
    <cfRule type="expression" dxfId="2424" priority="195">
      <formula>$L6="Stiff clay w/o free water"</formula>
    </cfRule>
    <cfRule type="expression" dxfId="2423" priority="197">
      <formula>$L6="API clay"</formula>
    </cfRule>
  </conditionalFormatting>
  <conditionalFormatting sqref="U18:Y36 AM6:AN14 U6:V14 N6:P14 AC6:AI13 AA6:AA14">
    <cfRule type="expression" dxfId="2422" priority="196">
      <formula>$L6="Kirsch soft clay"</formula>
    </cfRule>
  </conditionalFormatting>
  <conditionalFormatting sqref="U18:Y36 AM6:AN14 U6:V14 N6:P14 AC6:AI13 AA6:AA14">
    <cfRule type="expression" dxfId="2421" priority="194">
      <formula>$L6="Kirsch stiff clay"</formula>
    </cfRule>
  </conditionalFormatting>
  <conditionalFormatting sqref="Q13:R14 N6:N14 AM6:AO14 W6:Y13 S13:T13 Q6:T12 Z6:Z15 AJ6:AJ15 AB6:AB15">
    <cfRule type="expression" dxfId="2420" priority="193">
      <formula>$L6="Kirsch sand"</formula>
    </cfRule>
  </conditionalFormatting>
  <conditionalFormatting sqref="AC18:AI18 AC19:AD19 AI19 AM6:AN14 N6:N14">
    <cfRule type="expression" dxfId="2419" priority="192">
      <formula>$L6="Modified Weak rock"</formula>
    </cfRule>
  </conditionalFormatting>
  <conditionalFormatting sqref="U18:V36 AM6:AN14 U6:V14 N6:P14 AC6:AI13 AA6:AA14">
    <cfRule type="expression" dxfId="2418" priority="191">
      <formula>$L6="Reese stiff clay"</formula>
    </cfRule>
  </conditionalFormatting>
  <conditionalFormatting sqref="N18:N36 Q18:Q36 AM18:AN36">
    <cfRule type="expression" dxfId="2417" priority="190">
      <formula>$L18="API sand"</formula>
    </cfRule>
  </conditionalFormatting>
  <conditionalFormatting sqref="N18:N36 AB36 AJ18:AL36 Z18:Z36">
    <cfRule type="expression" dxfId="2416" priority="189">
      <formula>$M18="API sand"</formula>
    </cfRule>
  </conditionalFormatting>
  <conditionalFormatting sqref="Z36:AB36 AK18:AL36 N18:N36 Z18:AA35">
    <cfRule type="expression" dxfId="2415" priority="188">
      <formula>$M18="API clay"</formula>
    </cfRule>
  </conditionalFormatting>
  <conditionalFormatting sqref="N18:P18 AM18:AN36 N29:P36 N19:N28 P19:P28">
    <cfRule type="expression" dxfId="2414" priority="185">
      <formula>$L18="Stiff clay w/o free water"</formula>
    </cfRule>
    <cfRule type="expression" dxfId="2413" priority="187">
      <formula>$L18="API clay"</formula>
    </cfRule>
  </conditionalFormatting>
  <conditionalFormatting sqref="N18:P18 AM18:AN36 N29:P36 N19:N28 P19:P28">
    <cfRule type="expression" dxfId="2412" priority="186">
      <formula>$L18="Kirsch soft clay"</formula>
    </cfRule>
  </conditionalFormatting>
  <conditionalFormatting sqref="N18:P18 AM18:AN36 N29:P36 N19:N28 P19:P28">
    <cfRule type="expression" dxfId="2411" priority="184">
      <formula>$L18="Kirsch stiff clay"</formula>
    </cfRule>
  </conditionalFormatting>
  <conditionalFormatting sqref="N18:N36 Q18:Q36 X18:Y36 AM18:AN36">
    <cfRule type="expression" dxfId="2410" priority="183">
      <formula>$L18="Kirsch sand"</formula>
    </cfRule>
  </conditionalFormatting>
  <conditionalFormatting sqref="N18:N36 AM18:AN36 AC20:AD36 AI20:AI36">
    <cfRule type="expression" dxfId="2409" priority="182">
      <formula>$L18="Modified Weak rock"</formula>
    </cfRule>
  </conditionalFormatting>
  <conditionalFormatting sqref="N18:P18 AM18:AN36 N29:P36 N19:N28 P19:P28">
    <cfRule type="expression" dxfId="2408" priority="181">
      <formula>$L18="Reese stiff clay"</formula>
    </cfRule>
  </conditionalFormatting>
  <conditionalFormatting sqref="AM6:AN14 U6:V14 N6:P14 AC6:AI13 AA6:AA14">
    <cfRule type="expression" dxfId="2407" priority="180">
      <formula>$L6="PISA clay"</formula>
    </cfRule>
  </conditionalFormatting>
  <conditionalFormatting sqref="AM6:AN14 N6:N14">
    <cfRule type="expression" dxfId="2406" priority="179">
      <formula>$L6="PISA sand"</formula>
    </cfRule>
  </conditionalFormatting>
  <conditionalFormatting sqref="O19:O21">
    <cfRule type="expression" dxfId="2405" priority="178">
      <formula>$L19="API sand"</formula>
    </cfRule>
  </conditionalFormatting>
  <conditionalFormatting sqref="O19:O21">
    <cfRule type="expression" dxfId="2404" priority="177">
      <formula>$L19="Kirsch sand"</formula>
    </cfRule>
  </conditionalFormatting>
  <conditionalFormatting sqref="O22:O28">
    <cfRule type="expression" dxfId="2403" priority="176">
      <formula>$L22="API sand"</formula>
    </cfRule>
  </conditionalFormatting>
  <conditionalFormatting sqref="O22:O28">
    <cfRule type="expression" dxfId="2402" priority="175">
      <formula>$L22="Kirsch sand"</formula>
    </cfRule>
  </conditionalFormatting>
  <conditionalFormatting sqref="AE37:AH37">
    <cfRule type="expression" dxfId="2401" priority="201">
      <formula>$L19="Modified Weak rock"</formula>
    </cfRule>
  </conditionalFormatting>
  <conditionalFormatting sqref="S14:T14 W14:Y14">
    <cfRule type="expression" dxfId="2400" priority="174">
      <formula>$L14="API sand"</formula>
    </cfRule>
  </conditionalFormatting>
  <conditionalFormatting sqref="S14:T14 W14:Y14">
    <cfRule type="expression" dxfId="2399" priority="173">
      <formula>$L14="Kirsch sand"</formula>
    </cfRule>
  </conditionalFormatting>
  <conditionalFormatting sqref="AD14:AI14">
    <cfRule type="expression" dxfId="2398" priority="170">
      <formula>$L14="Stiff clay w/o free water"</formula>
    </cfRule>
    <cfRule type="expression" dxfId="2397" priority="172">
      <formula>$L14="API clay"</formula>
    </cfRule>
  </conditionalFormatting>
  <conditionalFormatting sqref="AD14:AI14">
    <cfRule type="expression" dxfId="2396" priority="171">
      <formula>$L14="Kirsch soft clay"</formula>
    </cfRule>
  </conditionalFormatting>
  <conditionalFormatting sqref="AD14:AI14">
    <cfRule type="expression" dxfId="2395" priority="169">
      <formula>$L14="Kirsch stiff clay"</formula>
    </cfRule>
  </conditionalFormatting>
  <conditionalFormatting sqref="AD14:AI14">
    <cfRule type="expression" dxfId="2394" priority="168">
      <formula>$L14="Reese stiff clay"</formula>
    </cfRule>
  </conditionalFormatting>
  <conditionalFormatting sqref="AD14:AI14">
    <cfRule type="expression" dxfId="2393" priority="167">
      <formula>$L14="PISA clay"</formula>
    </cfRule>
  </conditionalFormatting>
  <conditionalFormatting sqref="AM15:AN15">
    <cfRule type="expression" dxfId="2392" priority="166">
      <formula>$L15="API sand"</formula>
    </cfRule>
  </conditionalFormatting>
  <conditionalFormatting sqref="AK15:AL15">
    <cfRule type="expression" dxfId="2391" priority="165">
      <formula>$M15="API sand"</formula>
    </cfRule>
  </conditionalFormatting>
  <conditionalFormatting sqref="AK15:AL15">
    <cfRule type="expression" dxfId="2390" priority="164">
      <formula>$M15="API clay"</formula>
    </cfRule>
  </conditionalFormatting>
  <conditionalFormatting sqref="AM15:AN15">
    <cfRule type="expression" dxfId="2389" priority="161">
      <formula>$L15="Stiff clay w/o free water"</formula>
    </cfRule>
    <cfRule type="expression" dxfId="2388" priority="163">
      <formula>$L15="API clay"</formula>
    </cfRule>
  </conditionalFormatting>
  <conditionalFormatting sqref="AM15:AN15">
    <cfRule type="expression" dxfId="2387" priority="162">
      <formula>$L15="Kirsch soft clay"</formula>
    </cfRule>
  </conditionalFormatting>
  <conditionalFormatting sqref="AM15:AN15">
    <cfRule type="expression" dxfId="2386" priority="160">
      <formula>$L15="Kirsch stiff clay"</formula>
    </cfRule>
  </conditionalFormatting>
  <conditionalFormatting sqref="AM15:AN15">
    <cfRule type="expression" dxfId="2385" priority="159">
      <formula>$L15="Kirsch sand"</formula>
    </cfRule>
  </conditionalFormatting>
  <conditionalFormatting sqref="AM15:AN15">
    <cfRule type="expression" dxfId="2384" priority="158">
      <formula>$L15="Modified Weak rock"</formula>
    </cfRule>
  </conditionalFormatting>
  <conditionalFormatting sqref="AM15:AN15">
    <cfRule type="expression" dxfId="2383" priority="157">
      <formula>$L15="Reese stiff clay"</formula>
    </cfRule>
  </conditionalFormatting>
  <conditionalFormatting sqref="AM15:AN15">
    <cfRule type="expression" dxfId="2382" priority="156">
      <formula>$L15="PISA clay"</formula>
    </cfRule>
  </conditionalFormatting>
  <conditionalFormatting sqref="AM15:AN15">
    <cfRule type="expression" dxfId="2381" priority="155">
      <formula>$L15="PISA sand"</formula>
    </cfRule>
  </conditionalFormatting>
  <conditionalFormatting sqref="N15 Q15 S15:T15 W15 Y15">
    <cfRule type="expression" dxfId="2380" priority="154">
      <formula>$L15="API sand"</formula>
    </cfRule>
  </conditionalFormatting>
  <conditionalFormatting sqref="N15">
    <cfRule type="expression" dxfId="2379" priority="153">
      <formula>$M15="API sand"</formula>
    </cfRule>
  </conditionalFormatting>
  <conditionalFormatting sqref="N15">
    <cfRule type="expression" dxfId="2378" priority="152">
      <formula>$M15="API clay"</formula>
    </cfRule>
  </conditionalFormatting>
  <conditionalFormatting sqref="N15:P15">
    <cfRule type="expression" dxfId="2377" priority="149">
      <formula>$L15="Stiff clay w/o free water"</formula>
    </cfRule>
    <cfRule type="expression" dxfId="2376" priority="151">
      <formula>$L15="API clay"</formula>
    </cfRule>
  </conditionalFormatting>
  <conditionalFormatting sqref="N15:P15">
    <cfRule type="expression" dxfId="2375" priority="150">
      <formula>$L15="Kirsch soft clay"</formula>
    </cfRule>
  </conditionalFormatting>
  <conditionalFormatting sqref="N15:P15">
    <cfRule type="expression" dxfId="2374" priority="148">
      <formula>$L15="Kirsch stiff clay"</formula>
    </cfRule>
  </conditionalFormatting>
  <conditionalFormatting sqref="N15 Q15 S15:T15 W15 Y15">
    <cfRule type="expression" dxfId="2373" priority="147">
      <formula>$L15="Kirsch sand"</formula>
    </cfRule>
  </conditionalFormatting>
  <conditionalFormatting sqref="N15">
    <cfRule type="expression" dxfId="2372" priority="146">
      <formula>$L15="Modified Weak rock"</formula>
    </cfRule>
  </conditionalFormatting>
  <conditionalFormatting sqref="N15:P15">
    <cfRule type="expression" dxfId="2371" priority="145">
      <formula>$L15="Reese stiff clay"</formula>
    </cfRule>
  </conditionalFormatting>
  <conditionalFormatting sqref="N15:P15">
    <cfRule type="expression" dxfId="2370" priority="144">
      <formula>$L15="PISA clay"</formula>
    </cfRule>
  </conditionalFormatting>
  <conditionalFormatting sqref="N15">
    <cfRule type="expression" dxfId="2369" priority="143">
      <formula>$L15="PISA sand"</formula>
    </cfRule>
  </conditionalFormatting>
  <conditionalFormatting sqref="R15">
    <cfRule type="expression" dxfId="2368" priority="142">
      <formula>$L15="API sand"</formula>
    </cfRule>
  </conditionalFormatting>
  <conditionalFormatting sqref="R15">
    <cfRule type="expression" dxfId="2367" priority="141">
      <formula>$L15="Kirsch sand"</formula>
    </cfRule>
  </conditionalFormatting>
  <conditionalFormatting sqref="AD15:AI15">
    <cfRule type="expression" dxfId="2366" priority="138">
      <formula>$L15="Stiff clay w/o free water"</formula>
    </cfRule>
    <cfRule type="expression" dxfId="2365" priority="140">
      <formula>$L15="API clay"</formula>
    </cfRule>
  </conditionalFormatting>
  <conditionalFormatting sqref="AD15:AI15">
    <cfRule type="expression" dxfId="2364" priority="139">
      <formula>$L15="Kirsch soft clay"</formula>
    </cfRule>
  </conditionalFormatting>
  <conditionalFormatting sqref="AD15:AI15">
    <cfRule type="expression" dxfId="2363" priority="137">
      <formula>$L15="Kirsch stiff clay"</formula>
    </cfRule>
  </conditionalFormatting>
  <conditionalFormatting sqref="AD15:AI15">
    <cfRule type="expression" dxfId="2362" priority="136">
      <formula>$L15="Reese stiff clay"</formula>
    </cfRule>
  </conditionalFormatting>
  <conditionalFormatting sqref="AD15:AI15">
    <cfRule type="expression" dxfId="2361" priority="135">
      <formula>$L15="PISA clay"</formula>
    </cfRule>
  </conditionalFormatting>
  <conditionalFormatting sqref="AA15">
    <cfRule type="expression" dxfId="2360" priority="132">
      <formula>$L15="Stiff clay w/o free water"</formula>
    </cfRule>
    <cfRule type="expression" dxfId="2359" priority="134">
      <formula>$L15="API clay"</formula>
    </cfRule>
  </conditionalFormatting>
  <conditionalFormatting sqref="AA15">
    <cfRule type="expression" dxfId="2358" priority="133">
      <formula>$L15="Kirsch soft clay"</formula>
    </cfRule>
  </conditionalFormatting>
  <conditionalFormatting sqref="AA15">
    <cfRule type="expression" dxfId="2357" priority="131">
      <formula>$L15="Kirsch stiff clay"</formula>
    </cfRule>
  </conditionalFormatting>
  <conditionalFormatting sqref="AA15">
    <cfRule type="expression" dxfId="2356" priority="130">
      <formula>$L15="Reese stiff clay"</formula>
    </cfRule>
  </conditionalFormatting>
  <conditionalFormatting sqref="AA15">
    <cfRule type="expression" dxfId="2355" priority="129">
      <formula>$L15="PISA clay"</formula>
    </cfRule>
  </conditionalFormatting>
  <conditionalFormatting sqref="AC15">
    <cfRule type="expression" dxfId="2354" priority="126">
      <formula>$L15="Stiff clay w/o free water"</formula>
    </cfRule>
    <cfRule type="expression" dxfId="2353" priority="128">
      <formula>$L15="API clay"</formula>
    </cfRule>
  </conditionalFormatting>
  <conditionalFormatting sqref="AC15">
    <cfRule type="expression" dxfId="2352" priority="127">
      <formula>$L15="Kirsch soft clay"</formula>
    </cfRule>
  </conditionalFormatting>
  <conditionalFormatting sqref="AC15">
    <cfRule type="expression" dxfId="2351" priority="125">
      <formula>$L15="Kirsch stiff clay"</formula>
    </cfRule>
  </conditionalFormatting>
  <conditionalFormatting sqref="AC15">
    <cfRule type="expression" dxfId="2350" priority="124">
      <formula>$L15="Reese stiff clay"</formula>
    </cfRule>
  </conditionalFormatting>
  <conditionalFormatting sqref="AC15">
    <cfRule type="expression" dxfId="2349" priority="123">
      <formula>$L15="PISA clay"</formula>
    </cfRule>
  </conditionalFormatting>
  <conditionalFormatting sqref="X15">
    <cfRule type="expression" dxfId="2348" priority="122">
      <formula>$L15="API sand"</formula>
    </cfRule>
  </conditionalFormatting>
  <conditionalFormatting sqref="X15">
    <cfRule type="expression" dxfId="2347" priority="121">
      <formula>$L15="Kirsch sand"</formula>
    </cfRule>
  </conditionalFormatting>
  <conditionalFormatting sqref="AM16:AN16">
    <cfRule type="expression" dxfId="2346" priority="120">
      <formula>$L16="API sand"</formula>
    </cfRule>
  </conditionalFormatting>
  <conditionalFormatting sqref="AK16:AL16">
    <cfRule type="expression" dxfId="2345" priority="119">
      <formula>$M16="API sand"</formula>
    </cfRule>
  </conditionalFormatting>
  <conditionalFormatting sqref="AK16:AL16">
    <cfRule type="expression" dxfId="2344" priority="118">
      <formula>$M16="API clay"</formula>
    </cfRule>
  </conditionalFormatting>
  <conditionalFormatting sqref="AM16:AN16">
    <cfRule type="expression" dxfId="2343" priority="115">
      <formula>$L16="Stiff clay w/o free water"</formula>
    </cfRule>
    <cfRule type="expression" dxfId="2342" priority="117">
      <formula>$L16="API clay"</formula>
    </cfRule>
  </conditionalFormatting>
  <conditionalFormatting sqref="AM16:AN16">
    <cfRule type="expression" dxfId="2341" priority="116">
      <formula>$L16="Kirsch soft clay"</formula>
    </cfRule>
  </conditionalFormatting>
  <conditionalFormatting sqref="AM16:AN16">
    <cfRule type="expression" dxfId="2340" priority="114">
      <formula>$L16="Kirsch stiff clay"</formula>
    </cfRule>
  </conditionalFormatting>
  <conditionalFormatting sqref="AM16:AN16">
    <cfRule type="expression" dxfId="2339" priority="113">
      <formula>$L16="Kirsch sand"</formula>
    </cfRule>
  </conditionalFormatting>
  <conditionalFormatting sqref="AM16:AN16">
    <cfRule type="expression" dxfId="2338" priority="112">
      <formula>$L16="Modified Weak rock"</formula>
    </cfRule>
  </conditionalFormatting>
  <conditionalFormatting sqref="AM16:AN16">
    <cfRule type="expression" dxfId="2337" priority="111">
      <formula>$L16="Reese stiff clay"</formula>
    </cfRule>
  </conditionalFormatting>
  <conditionalFormatting sqref="AM16:AN16">
    <cfRule type="expression" dxfId="2336" priority="110">
      <formula>$L16="PISA clay"</formula>
    </cfRule>
  </conditionalFormatting>
  <conditionalFormatting sqref="AM16:AN16">
    <cfRule type="expression" dxfId="2335" priority="109">
      <formula>$L16="PISA sand"</formula>
    </cfRule>
  </conditionalFormatting>
  <conditionalFormatting sqref="N16 Q16 S16:T16 W16:Y16">
    <cfRule type="expression" dxfId="2334" priority="108">
      <formula>$L16="API sand"</formula>
    </cfRule>
  </conditionalFormatting>
  <conditionalFormatting sqref="N16">
    <cfRule type="expression" dxfId="2333" priority="107">
      <formula>$M16="API sand"</formula>
    </cfRule>
  </conditionalFormatting>
  <conditionalFormatting sqref="N16">
    <cfRule type="expression" dxfId="2332" priority="106">
      <formula>$M16="API clay"</formula>
    </cfRule>
  </conditionalFormatting>
  <conditionalFormatting sqref="N16:P16">
    <cfRule type="expression" dxfId="2331" priority="103">
      <formula>$L16="Stiff clay w/o free water"</formula>
    </cfRule>
    <cfRule type="expression" dxfId="2330" priority="105">
      <formula>$L16="API clay"</formula>
    </cfRule>
  </conditionalFormatting>
  <conditionalFormatting sqref="N16:P16">
    <cfRule type="expression" dxfId="2329" priority="104">
      <formula>$L16="Kirsch soft clay"</formula>
    </cfRule>
  </conditionalFormatting>
  <conditionalFormatting sqref="N16:P16">
    <cfRule type="expression" dxfId="2328" priority="102">
      <formula>$L16="Kirsch stiff clay"</formula>
    </cfRule>
  </conditionalFormatting>
  <conditionalFormatting sqref="N16 Q16 S16:T16 W16:Y16">
    <cfRule type="expression" dxfId="2327" priority="101">
      <formula>$L16="Kirsch sand"</formula>
    </cfRule>
  </conditionalFormatting>
  <conditionalFormatting sqref="N16">
    <cfRule type="expression" dxfId="2326" priority="100">
      <formula>$L16="Modified Weak rock"</formula>
    </cfRule>
  </conditionalFormatting>
  <conditionalFormatting sqref="N16:P16">
    <cfRule type="expression" dxfId="2325" priority="99">
      <formula>$L16="Reese stiff clay"</formula>
    </cfRule>
  </conditionalFormatting>
  <conditionalFormatting sqref="N16:P16">
    <cfRule type="expression" dxfId="2324" priority="98">
      <formula>$L16="PISA clay"</formula>
    </cfRule>
  </conditionalFormatting>
  <conditionalFormatting sqref="N16">
    <cfRule type="expression" dxfId="2323" priority="97">
      <formula>$L16="PISA sand"</formula>
    </cfRule>
  </conditionalFormatting>
  <conditionalFormatting sqref="R16">
    <cfRule type="expression" dxfId="2322" priority="96">
      <formula>$L16="API sand"</formula>
    </cfRule>
  </conditionalFormatting>
  <conditionalFormatting sqref="R16">
    <cfRule type="expression" dxfId="2321" priority="95">
      <formula>$L16="Kirsch sand"</formula>
    </cfRule>
  </conditionalFormatting>
  <conditionalFormatting sqref="AC16:AI16">
    <cfRule type="expression" dxfId="2320" priority="92">
      <formula>$L16="Stiff clay w/o free water"</formula>
    </cfRule>
    <cfRule type="expression" dxfId="2319" priority="94">
      <formula>$L16="API clay"</formula>
    </cfRule>
  </conditionalFormatting>
  <conditionalFormatting sqref="AC16:AI16">
    <cfRule type="expression" dxfId="2318" priority="93">
      <formula>$L16="Kirsch soft clay"</formula>
    </cfRule>
  </conditionalFormatting>
  <conditionalFormatting sqref="AC16:AI16">
    <cfRule type="expression" dxfId="2317" priority="91">
      <formula>$L16="Kirsch stiff clay"</formula>
    </cfRule>
  </conditionalFormatting>
  <conditionalFormatting sqref="AC16:AI16">
    <cfRule type="expression" dxfId="2316" priority="90">
      <formula>$L16="Reese stiff clay"</formula>
    </cfRule>
  </conditionalFormatting>
  <conditionalFormatting sqref="AC16:AI16">
    <cfRule type="expression" dxfId="2315" priority="89">
      <formula>$L16="PISA clay"</formula>
    </cfRule>
  </conditionalFormatting>
  <conditionalFormatting sqref="AA16">
    <cfRule type="expression" dxfId="2314" priority="86">
      <formula>$L16="Stiff clay w/o free water"</formula>
    </cfRule>
    <cfRule type="expression" dxfId="2313" priority="88">
      <formula>$L16="API clay"</formula>
    </cfRule>
  </conditionalFormatting>
  <conditionalFormatting sqref="AA16">
    <cfRule type="expression" dxfId="2312" priority="87">
      <formula>$L16="Kirsch soft clay"</formula>
    </cfRule>
  </conditionalFormatting>
  <conditionalFormatting sqref="AA16">
    <cfRule type="expression" dxfId="2311" priority="85">
      <formula>$L16="Kirsch stiff clay"</formula>
    </cfRule>
  </conditionalFormatting>
  <conditionalFormatting sqref="AA16">
    <cfRule type="expression" dxfId="2310" priority="84">
      <formula>$L16="Reese stiff clay"</formula>
    </cfRule>
  </conditionalFormatting>
  <conditionalFormatting sqref="AA16">
    <cfRule type="expression" dxfId="2309" priority="83">
      <formula>$L16="PISA clay"</formula>
    </cfRule>
  </conditionalFormatting>
  <conditionalFormatting sqref="AM17:AN17">
    <cfRule type="expression" dxfId="2308" priority="82">
      <formula>$L17="API sand"</formula>
    </cfRule>
  </conditionalFormatting>
  <conditionalFormatting sqref="AK17:AL17">
    <cfRule type="expression" dxfId="2307" priority="81">
      <formula>$M17="API sand"</formula>
    </cfRule>
  </conditionalFormatting>
  <conditionalFormatting sqref="AK17:AL17">
    <cfRule type="expression" dxfId="2306" priority="80">
      <formula>$M17="API clay"</formula>
    </cfRule>
  </conditionalFormatting>
  <conditionalFormatting sqref="AM17:AN17">
    <cfRule type="expression" dxfId="2305" priority="77">
      <formula>$L17="Stiff clay w/o free water"</formula>
    </cfRule>
    <cfRule type="expression" dxfId="2304" priority="79">
      <formula>$L17="API clay"</formula>
    </cfRule>
  </conditionalFormatting>
  <conditionalFormatting sqref="AM17:AN17">
    <cfRule type="expression" dxfId="2303" priority="78">
      <formula>$L17="Kirsch soft clay"</formula>
    </cfRule>
  </conditionalFormatting>
  <conditionalFormatting sqref="AM17:AN17">
    <cfRule type="expression" dxfId="2302" priority="76">
      <formula>$L17="Kirsch stiff clay"</formula>
    </cfRule>
  </conditionalFormatting>
  <conditionalFormatting sqref="AM17:AN17">
    <cfRule type="expression" dxfId="2301" priority="75">
      <formula>$L17="Kirsch sand"</formula>
    </cfRule>
  </conditionalFormatting>
  <conditionalFormatting sqref="AM17:AN17">
    <cfRule type="expression" dxfId="2300" priority="74">
      <formula>$L17="Modified Weak rock"</formula>
    </cfRule>
  </conditionalFormatting>
  <conditionalFormatting sqref="AM17:AN17">
    <cfRule type="expression" dxfId="2299" priority="73">
      <formula>$L17="Reese stiff clay"</formula>
    </cfRule>
  </conditionalFormatting>
  <conditionalFormatting sqref="AM17:AN17">
    <cfRule type="expression" dxfId="2298" priority="72">
      <formula>$L17="PISA clay"</formula>
    </cfRule>
  </conditionalFormatting>
  <conditionalFormatting sqref="AM17:AN17">
    <cfRule type="expression" dxfId="2297" priority="71">
      <formula>$L17="PISA sand"</formula>
    </cfRule>
  </conditionalFormatting>
  <conditionalFormatting sqref="N17 Q17 S17:T17 W17 Y17">
    <cfRule type="expression" dxfId="2296" priority="70">
      <formula>$L17="API sand"</formula>
    </cfRule>
  </conditionalFormatting>
  <conditionalFormatting sqref="N17">
    <cfRule type="expression" dxfId="2295" priority="69">
      <formula>$M17="API sand"</formula>
    </cfRule>
  </conditionalFormatting>
  <conditionalFormatting sqref="N17">
    <cfRule type="expression" dxfId="2294" priority="68">
      <formula>$M17="API clay"</formula>
    </cfRule>
  </conditionalFormatting>
  <conditionalFormatting sqref="N17:P17">
    <cfRule type="expression" dxfId="2293" priority="65">
      <formula>$L17="Stiff clay w/o free water"</formula>
    </cfRule>
    <cfRule type="expression" dxfId="2292" priority="67">
      <formula>$L17="API clay"</formula>
    </cfRule>
  </conditionalFormatting>
  <conditionalFormatting sqref="N17:P17">
    <cfRule type="expression" dxfId="2291" priority="66">
      <formula>$L17="Kirsch soft clay"</formula>
    </cfRule>
  </conditionalFormatting>
  <conditionalFormatting sqref="N17:P17">
    <cfRule type="expression" dxfId="2290" priority="64">
      <formula>$L17="Kirsch stiff clay"</formula>
    </cfRule>
  </conditionalFormatting>
  <conditionalFormatting sqref="N17 Q17 S17:T17 W17 Y17">
    <cfRule type="expression" dxfId="2289" priority="63">
      <formula>$L17="Kirsch sand"</formula>
    </cfRule>
  </conditionalFormatting>
  <conditionalFormatting sqref="N17">
    <cfRule type="expression" dxfId="2288" priority="62">
      <formula>$L17="Modified Weak rock"</formula>
    </cfRule>
  </conditionalFormatting>
  <conditionalFormatting sqref="N17:P17">
    <cfRule type="expression" dxfId="2287" priority="61">
      <formula>$L17="Reese stiff clay"</formula>
    </cfRule>
  </conditionalFormatting>
  <conditionalFormatting sqref="N17:P17">
    <cfRule type="expression" dxfId="2286" priority="60">
      <formula>$L17="PISA clay"</formula>
    </cfRule>
  </conditionalFormatting>
  <conditionalFormatting sqref="N17">
    <cfRule type="expression" dxfId="2285" priority="59">
      <formula>$L17="PISA sand"</formula>
    </cfRule>
  </conditionalFormatting>
  <conditionalFormatting sqref="R17">
    <cfRule type="expression" dxfId="2284" priority="58">
      <formula>$L17="API sand"</formula>
    </cfRule>
  </conditionalFormatting>
  <conditionalFormatting sqref="R17">
    <cfRule type="expression" dxfId="2283" priority="57">
      <formula>$L17="Kirsch sand"</formula>
    </cfRule>
  </conditionalFormatting>
  <conditionalFormatting sqref="AD17:AI17">
    <cfRule type="expression" dxfId="2282" priority="54">
      <formula>$L17="Stiff clay w/o free water"</formula>
    </cfRule>
    <cfRule type="expression" dxfId="2281" priority="56">
      <formula>$L17="API clay"</formula>
    </cfRule>
  </conditionalFormatting>
  <conditionalFormatting sqref="AD17:AI17">
    <cfRule type="expression" dxfId="2280" priority="55">
      <formula>$L17="Kirsch soft clay"</formula>
    </cfRule>
  </conditionalFormatting>
  <conditionalFormatting sqref="AD17:AI17">
    <cfRule type="expression" dxfId="2279" priority="53">
      <formula>$L17="Kirsch stiff clay"</formula>
    </cfRule>
  </conditionalFormatting>
  <conditionalFormatting sqref="AD17:AI17">
    <cfRule type="expression" dxfId="2278" priority="52">
      <formula>$L17="Reese stiff clay"</formula>
    </cfRule>
  </conditionalFormatting>
  <conditionalFormatting sqref="AD17:AI17">
    <cfRule type="expression" dxfId="2277" priority="51">
      <formula>$L17="PISA clay"</formula>
    </cfRule>
  </conditionalFormatting>
  <conditionalFormatting sqref="AA17">
    <cfRule type="expression" dxfId="2276" priority="48">
      <formula>$L17="Stiff clay w/o free water"</formula>
    </cfRule>
    <cfRule type="expression" dxfId="2275" priority="50">
      <formula>$L17="API clay"</formula>
    </cfRule>
  </conditionalFormatting>
  <conditionalFormatting sqref="AA17">
    <cfRule type="expression" dxfId="2274" priority="49">
      <formula>$L17="Kirsch soft clay"</formula>
    </cfRule>
  </conditionalFormatting>
  <conditionalFormatting sqref="AA17">
    <cfRule type="expression" dxfId="2273" priority="47">
      <formula>$L17="Kirsch stiff clay"</formula>
    </cfRule>
  </conditionalFormatting>
  <conditionalFormatting sqref="AA17">
    <cfRule type="expression" dxfId="2272" priority="46">
      <formula>$L17="Reese stiff clay"</formula>
    </cfRule>
  </conditionalFormatting>
  <conditionalFormatting sqref="AA17">
    <cfRule type="expression" dxfId="2271" priority="45">
      <formula>$L17="PISA clay"</formula>
    </cfRule>
  </conditionalFormatting>
  <conditionalFormatting sqref="AC17">
    <cfRule type="expression" dxfId="2270" priority="42">
      <formula>$L17="Stiff clay w/o free water"</formula>
    </cfRule>
    <cfRule type="expression" dxfId="2269" priority="44">
      <formula>$L17="API clay"</formula>
    </cfRule>
  </conditionalFormatting>
  <conditionalFormatting sqref="AC17">
    <cfRule type="expression" dxfId="2268" priority="43">
      <formula>$L17="Kirsch soft clay"</formula>
    </cfRule>
  </conditionalFormatting>
  <conditionalFormatting sqref="AC17">
    <cfRule type="expression" dxfId="2267" priority="41">
      <formula>$L17="Kirsch stiff clay"</formula>
    </cfRule>
  </conditionalFormatting>
  <conditionalFormatting sqref="AC17">
    <cfRule type="expression" dxfId="2266" priority="40">
      <formula>$L17="Reese stiff clay"</formula>
    </cfRule>
  </conditionalFormatting>
  <conditionalFormatting sqref="AC17">
    <cfRule type="expression" dxfId="2265" priority="39">
      <formula>$L17="PISA clay"</formula>
    </cfRule>
  </conditionalFormatting>
  <conditionalFormatting sqref="X17">
    <cfRule type="expression" dxfId="2264" priority="38">
      <formula>$L17="API sand"</formula>
    </cfRule>
  </conditionalFormatting>
  <conditionalFormatting sqref="X17">
    <cfRule type="expression" dxfId="2263" priority="37">
      <formula>$L17="Kirsch sand"</formula>
    </cfRule>
  </conditionalFormatting>
  <conditionalFormatting sqref="Z16:Z17">
    <cfRule type="expression" dxfId="2262" priority="36">
      <formula>$L16="API sand"</formula>
    </cfRule>
  </conditionalFormatting>
  <conditionalFormatting sqref="Z16:Z17">
    <cfRule type="expression" dxfId="2261" priority="35">
      <formula>$L16="Kirsch sand"</formula>
    </cfRule>
  </conditionalFormatting>
  <conditionalFormatting sqref="AB16:AB17">
    <cfRule type="expression" dxfId="2260" priority="34">
      <formula>$L16="API sand"</formula>
    </cfRule>
  </conditionalFormatting>
  <conditionalFormatting sqref="AB16:AB17">
    <cfRule type="expression" dxfId="2259" priority="33">
      <formula>$L16="Kirsch sand"</formula>
    </cfRule>
  </conditionalFormatting>
  <conditionalFormatting sqref="AJ16:AJ17">
    <cfRule type="expression" dxfId="2258" priority="32">
      <formula>$L16="API sand"</formula>
    </cfRule>
  </conditionalFormatting>
  <conditionalFormatting sqref="AJ16:AJ17">
    <cfRule type="expression" dxfId="2257" priority="31">
      <formula>$L16="Kirsch sand"</formula>
    </cfRule>
  </conditionalFormatting>
  <conditionalFormatting sqref="U15:V15">
    <cfRule type="expression" dxfId="2256" priority="28">
      <formula>$L15="Stiff clay w/o free water"</formula>
    </cfRule>
    <cfRule type="expression" dxfId="2255" priority="30">
      <formula>$L15="API clay"</formula>
    </cfRule>
  </conditionalFormatting>
  <conditionalFormatting sqref="U15:V15">
    <cfRule type="expression" dxfId="2254" priority="29">
      <formula>$L15="Kirsch soft clay"</formula>
    </cfRule>
  </conditionalFormatting>
  <conditionalFormatting sqref="U15:V15">
    <cfRule type="expression" dxfId="2253" priority="27">
      <formula>$L15="Kirsch stiff clay"</formula>
    </cfRule>
  </conditionalFormatting>
  <conditionalFormatting sqref="U15:V15">
    <cfRule type="expression" dxfId="2252" priority="26">
      <formula>$L15="Reese stiff clay"</formula>
    </cfRule>
  </conditionalFormatting>
  <conditionalFormatting sqref="U15:V15">
    <cfRule type="expression" dxfId="2251" priority="25">
      <formula>$L15="PISA clay"</formula>
    </cfRule>
  </conditionalFormatting>
  <conditionalFormatting sqref="U16:V16">
    <cfRule type="expression" dxfId="2250" priority="22">
      <formula>$L16="Stiff clay w/o free water"</formula>
    </cfRule>
    <cfRule type="expression" dxfId="2249" priority="24">
      <formula>$L16="API clay"</formula>
    </cfRule>
  </conditionalFormatting>
  <conditionalFormatting sqref="U16:V16">
    <cfRule type="expression" dxfId="2248" priority="23">
      <formula>$L16="Kirsch soft clay"</formula>
    </cfRule>
  </conditionalFormatting>
  <conditionalFormatting sqref="U16:V16">
    <cfRule type="expression" dxfId="2247" priority="21">
      <formula>$L16="Kirsch stiff clay"</formula>
    </cfRule>
  </conditionalFormatting>
  <conditionalFormatting sqref="U16:V16">
    <cfRule type="expression" dxfId="2246" priority="20">
      <formula>$L16="Reese stiff clay"</formula>
    </cfRule>
  </conditionalFormatting>
  <conditionalFormatting sqref="U16:V16">
    <cfRule type="expression" dxfId="2245" priority="19">
      <formula>$L16="PISA clay"</formula>
    </cfRule>
  </conditionalFormatting>
  <conditionalFormatting sqref="U17:V17">
    <cfRule type="expression" dxfId="2244" priority="16">
      <formula>$L17="Stiff clay w/o free water"</formula>
    </cfRule>
    <cfRule type="expression" dxfId="2243" priority="18">
      <formula>$L17="API clay"</formula>
    </cfRule>
  </conditionalFormatting>
  <conditionalFormatting sqref="U17:V17">
    <cfRule type="expression" dxfId="2242" priority="17">
      <formula>$L17="Kirsch soft clay"</formula>
    </cfRule>
  </conditionalFormatting>
  <conditionalFormatting sqref="U17:V17">
    <cfRule type="expression" dxfId="2241" priority="15">
      <formula>$L17="Kirsch stiff clay"</formula>
    </cfRule>
  </conditionalFormatting>
  <conditionalFormatting sqref="U17:V17">
    <cfRule type="expression" dxfId="2240" priority="14">
      <formula>$L17="Reese stiff clay"</formula>
    </cfRule>
  </conditionalFormatting>
  <conditionalFormatting sqref="U17:V17">
    <cfRule type="expression" dxfId="2239" priority="13">
      <formula>$L17="PISA clay"</formula>
    </cfRule>
  </conditionalFormatting>
  <conditionalFormatting sqref="AO15">
    <cfRule type="expression" dxfId="2238" priority="12">
      <formula>$L15="API sand"</formula>
    </cfRule>
  </conditionalFormatting>
  <conditionalFormatting sqref="AO15">
    <cfRule type="expression" dxfId="2237" priority="11">
      <formula>$L15="Kirsch sand"</formula>
    </cfRule>
  </conditionalFormatting>
  <conditionalFormatting sqref="AO16">
    <cfRule type="expression" dxfId="2236" priority="10">
      <formula>$L16="API sand"</formula>
    </cfRule>
  </conditionalFormatting>
  <conditionalFormatting sqref="AO16">
    <cfRule type="expression" dxfId="2235" priority="9">
      <formula>$L16="Kirsch sand"</formula>
    </cfRule>
  </conditionalFormatting>
  <conditionalFormatting sqref="AO17">
    <cfRule type="expression" dxfId="2234" priority="8">
      <formula>$L17="API sand"</formula>
    </cfRule>
  </conditionalFormatting>
  <conditionalFormatting sqref="AO17">
    <cfRule type="expression" dxfId="2233" priority="7">
      <formula>$L17="Kirsch sand"</formula>
    </cfRule>
  </conditionalFormatting>
  <conditionalFormatting sqref="AC14">
    <cfRule type="expression" dxfId="2232" priority="4">
      <formula>$L14="Stiff clay w/o free water"</formula>
    </cfRule>
    <cfRule type="expression" dxfId="2231" priority="6">
      <formula>$L14="API clay"</formula>
    </cfRule>
  </conditionalFormatting>
  <conditionalFormatting sqref="AC14">
    <cfRule type="expression" dxfId="2230" priority="5">
      <formula>$L14="Kirsch soft clay"</formula>
    </cfRule>
  </conditionalFormatting>
  <conditionalFormatting sqref="AC14">
    <cfRule type="expression" dxfId="2229" priority="3">
      <formula>$L14="Kirsch stiff clay"</formula>
    </cfRule>
  </conditionalFormatting>
  <conditionalFormatting sqref="AC14">
    <cfRule type="expression" dxfId="2228" priority="2">
      <formula>$L14="Reese stiff clay"</formula>
    </cfRule>
  </conditionalFormatting>
  <conditionalFormatting sqref="AC14">
    <cfRule type="expression" dxfId="2227" priority="1">
      <formula>$L14="PISA clay"</formula>
    </cfRule>
  </conditionalFormatting>
  <dataValidations count="3">
    <dataValidation type="list" showInputMessage="1" showErrorMessage="1" sqref="L6:L255" xr:uid="{D83D6143-213C-4E30-9BE1-86C15C1F0882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FAFE4C56-7249-418F-890B-BCA063B5C473}">
      <formula1>"Zero soil,API sand,API clay"</formula1>
    </dataValidation>
    <dataValidation type="list" showInputMessage="1" showErrorMessage="1" sqref="M18:M36" xr:uid="{845B6054-7A2D-48D0-98B0-7DFE31F9C460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25A6-8BDD-4B7C-9FD6-8CD8E2B6D1B9}">
  <sheetPr>
    <tabColor theme="2"/>
  </sheetPr>
  <dimension ref="A1:AO255"/>
  <sheetViews>
    <sheetView topLeftCell="N1" zoomScale="85" zoomScaleNormal="85" workbookViewId="0">
      <selection activeCell="AA21" sqref="AA21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79"/>
      <c r="S3" s="79"/>
      <c r="T3" s="73"/>
      <c r="U3" s="79"/>
      <c r="V3" s="79"/>
      <c r="W3" s="73"/>
      <c r="X3" s="69"/>
      <c r="Y3" s="73"/>
      <c r="Z3" s="73"/>
      <c r="AA3" s="73"/>
      <c r="AB3" s="73"/>
      <c r="AC3" s="69"/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v>43</v>
      </c>
      <c r="R6" s="50">
        <f>Q6-5</f>
        <v>38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v>20100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v>53.7</v>
      </c>
      <c r="P7" s="51">
        <v>0</v>
      </c>
      <c r="Q7" s="50">
        <v>0</v>
      </c>
      <c r="R7" s="50">
        <v>0</v>
      </c>
      <c r="S7" s="50">
        <v>0</v>
      </c>
      <c r="T7" s="50">
        <v>0</v>
      </c>
      <c r="U7" s="52">
        <v>1.7999999999999999E-2</v>
      </c>
      <c r="V7" s="52">
        <v>0</v>
      </c>
      <c r="W7" s="50">
        <v>0.5</v>
      </c>
      <c r="X7" s="50">
        <v>8000</v>
      </c>
      <c r="Y7" s="50">
        <v>0</v>
      </c>
      <c r="Z7" s="50">
        <v>0</v>
      </c>
      <c r="AA7" s="53">
        <v>1</v>
      </c>
      <c r="AB7" s="50">
        <v>0</v>
      </c>
      <c r="AC7" s="51">
        <v>35730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ref="AJ6:AJ12" si="0">VLOOKUP(R7,$AE$39:$AH$59,4)</f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v>54.5</v>
      </c>
      <c r="P8" s="51">
        <v>108.9</v>
      </c>
      <c r="Q8" s="50">
        <v>0</v>
      </c>
      <c r="R8" s="50">
        <v>0</v>
      </c>
      <c r="S8" s="50">
        <v>0</v>
      </c>
      <c r="T8" s="50">
        <v>0</v>
      </c>
      <c r="U8" s="52">
        <v>1.7999999999999999E-2</v>
      </c>
      <c r="V8" s="52">
        <v>0</v>
      </c>
      <c r="W8" s="50">
        <v>0.5</v>
      </c>
      <c r="X8" s="50">
        <v>15900</v>
      </c>
      <c r="Y8" s="50">
        <v>0</v>
      </c>
      <c r="Z8" s="50">
        <v>0</v>
      </c>
      <c r="AA8" s="53">
        <v>1</v>
      </c>
      <c r="AB8" s="50">
        <v>0</v>
      </c>
      <c r="AC8" s="51">
        <v>33510</v>
      </c>
      <c r="AD8" s="51">
        <v>103890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si="0"/>
        <v>#N/A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v>163.5</v>
      </c>
      <c r="P9" s="51">
        <v>10</v>
      </c>
      <c r="Q9" s="50">
        <v>0</v>
      </c>
      <c r="R9" s="50">
        <v>0</v>
      </c>
      <c r="S9" s="50">
        <v>0</v>
      </c>
      <c r="T9" s="50">
        <v>0</v>
      </c>
      <c r="U9" s="52">
        <v>1.7999999999999999E-2</v>
      </c>
      <c r="V9" s="52">
        <v>0</v>
      </c>
      <c r="W9" s="50">
        <v>0.5</v>
      </c>
      <c r="X9" s="50">
        <v>27400</v>
      </c>
      <c r="Y9" s="50">
        <v>0</v>
      </c>
      <c r="Z9" s="50">
        <v>0</v>
      </c>
      <c r="AA9" s="53">
        <v>1</v>
      </c>
      <c r="AB9" s="50">
        <v>0</v>
      </c>
      <c r="AC9" s="51">
        <v>138000</v>
      </c>
      <c r="AD9" s="51">
        <v>12100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0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v>40</v>
      </c>
      <c r="R10" s="50">
        <f>Q10-5</f>
        <v>35</v>
      </c>
      <c r="S10" s="50">
        <v>1.4</v>
      </c>
      <c r="T10" s="50">
        <v>0</v>
      </c>
      <c r="U10" s="52">
        <v>0</v>
      </c>
      <c r="V10" s="52">
        <v>0</v>
      </c>
      <c r="W10" s="50">
        <v>0.5</v>
      </c>
      <c r="X10" s="50">
        <v>14200</v>
      </c>
      <c r="Y10" s="50">
        <v>0</v>
      </c>
      <c r="Z10" s="50">
        <f t="shared" ref="Z10:Z11" si="1">VLOOKUP(R10,$AE$39:$AF$59,2)</f>
        <v>114.99999999999996</v>
      </c>
      <c r="AA10" s="53">
        <v>0</v>
      </c>
      <c r="AB10" s="50">
        <f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si="0"/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v>40</v>
      </c>
      <c r="R11" s="50">
        <f>Q11-5</f>
        <v>35</v>
      </c>
      <c r="S11" s="50">
        <v>1.1000000000000001</v>
      </c>
      <c r="T11" s="50">
        <v>0</v>
      </c>
      <c r="U11" s="52">
        <v>0</v>
      </c>
      <c r="V11" s="52">
        <v>0</v>
      </c>
      <c r="W11" s="50">
        <v>0.5</v>
      </c>
      <c r="X11" s="50">
        <v>26300</v>
      </c>
      <c r="Y11" s="50">
        <v>0</v>
      </c>
      <c r="Z11" s="50">
        <f t="shared" si="1"/>
        <v>114.99999999999996</v>
      </c>
      <c r="AA11" s="53">
        <v>0</v>
      </c>
      <c r="AB11" s="50">
        <f>VLOOKUP(R11,$AE$39:$AG$59,3)</f>
        <v>12000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v>367</v>
      </c>
      <c r="P12" s="51">
        <v>15.68</v>
      </c>
      <c r="Q12" s="50">
        <v>0</v>
      </c>
      <c r="R12" s="50">
        <v>0</v>
      </c>
      <c r="S12" s="50">
        <v>0</v>
      </c>
      <c r="T12" s="50">
        <v>0</v>
      </c>
      <c r="U12" s="52">
        <v>1.7999999999999999E-2</v>
      </c>
      <c r="V12" s="52">
        <v>0</v>
      </c>
      <c r="W12" s="50">
        <v>0.25</v>
      </c>
      <c r="X12" s="50">
        <v>33300</v>
      </c>
      <c r="Y12" s="50">
        <v>0</v>
      </c>
      <c r="Z12" s="50">
        <v>0</v>
      </c>
      <c r="AA12" s="53">
        <v>1</v>
      </c>
      <c r="AB12" s="50">
        <v>0</v>
      </c>
      <c r="AC12" s="51">
        <v>464700</v>
      </c>
      <c r="AD12" s="51">
        <v>25000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W12:Y13 S11:T13 Q11:R14 Z11:Z15 N6:N14 AM6:AO14 W6:Z11 AB6:AB15 Q6:T10 AJ6:AJ15">
    <cfRule type="expression" dxfId="2226" priority="202">
      <formula>$L6="API sand"</formula>
    </cfRule>
  </conditionalFormatting>
  <conditionalFormatting sqref="R18:S20 R29:S36 S21:S28 AD21:AD28 AB18:AB35 AK6:AL14 N6:N14">
    <cfRule type="expression" dxfId="2225" priority="201">
      <formula>$M6="API sand"</formula>
    </cfRule>
  </conditionalFormatting>
  <conditionalFormatting sqref="R18:T20 R29:T36 S21:T28 AD21:AD28 AB18:AB35 AK6:AL14 N6:N14">
    <cfRule type="expression" dxfId="2224" priority="200">
      <formula>$M6="API clay"</formula>
    </cfRule>
  </conditionalFormatting>
  <conditionalFormatting sqref="U18:W36 AM6:AN14 N6:P14 AA6:AA14 U6:V14 AC6:AI13">
    <cfRule type="expression" dxfId="2223" priority="197">
      <formula>$L6="Stiff clay w/o free water"</formula>
    </cfRule>
    <cfRule type="expression" dxfId="2222" priority="199">
      <formula>$L6="API clay"</formula>
    </cfRule>
  </conditionalFormatting>
  <conditionalFormatting sqref="U18:Y36 AM6:AN14 N6:P14 AA6:AA14 U6:V14 AC6:AI13">
    <cfRule type="expression" dxfId="2221" priority="198">
      <formula>$L6="Kirsch soft clay"</formula>
    </cfRule>
  </conditionalFormatting>
  <conditionalFormatting sqref="U18:Y36 AM6:AN14 N6:P14 AA6:AA14 U6:V14 AC6:AI13">
    <cfRule type="expression" dxfId="2220" priority="196">
      <formula>$L6="Kirsch stiff clay"</formula>
    </cfRule>
  </conditionalFormatting>
  <conditionalFormatting sqref="W12:Y13 S11:T13 Q11:R14 Z11:Z15 N6:N14 AM6:AO14 W6:Z11 AB6:AB15 Q6:T10 AJ6:AJ15">
    <cfRule type="expression" dxfId="2219" priority="195">
      <formula>$L6="Kirsch sand"</formula>
    </cfRule>
  </conditionalFormatting>
  <conditionalFormatting sqref="AC18:AI18 AC19:AD19 AI19 AM6:AN14 N6:N14">
    <cfRule type="expression" dxfId="2218" priority="194">
      <formula>$L6="Modified Weak rock"</formula>
    </cfRule>
  </conditionalFormatting>
  <conditionalFormatting sqref="U18:V36 AM6:AN14 N6:P14 AA6:AA14 U6:V14 AC6:AI13">
    <cfRule type="expression" dxfId="2217" priority="193">
      <formula>$L6="Reese stiff clay"</formula>
    </cfRule>
  </conditionalFormatting>
  <conditionalFormatting sqref="N18:N36 Q18:Q36 AM18:AN36">
    <cfRule type="expression" dxfId="2216" priority="192">
      <formula>$L18="API sand"</formula>
    </cfRule>
  </conditionalFormatting>
  <conditionalFormatting sqref="N18:N36 AB36 AJ18:AL36 Z18:Z36">
    <cfRule type="expression" dxfId="2215" priority="191">
      <formula>$M18="API sand"</formula>
    </cfRule>
  </conditionalFormatting>
  <conditionalFormatting sqref="Z36:AB36 AK18:AL36 N18:N36 Z18:AA35">
    <cfRule type="expression" dxfId="2214" priority="190">
      <formula>$M18="API clay"</formula>
    </cfRule>
  </conditionalFormatting>
  <conditionalFormatting sqref="N18:P18 AM18:AN36 N29:P36 N19:N28 P19:P28">
    <cfRule type="expression" dxfId="2213" priority="187">
      <formula>$L18="Stiff clay w/o free water"</formula>
    </cfRule>
    <cfRule type="expression" dxfId="2212" priority="189">
      <formula>$L18="API clay"</formula>
    </cfRule>
  </conditionalFormatting>
  <conditionalFormatting sqref="N18:P18 AM18:AN36 N29:P36 N19:N28 P19:P28">
    <cfRule type="expression" dxfId="2211" priority="188">
      <formula>$L18="Kirsch soft clay"</formula>
    </cfRule>
  </conditionalFormatting>
  <conditionalFormatting sqref="N18:P18 AM18:AN36 N29:P36 N19:N28 P19:P28">
    <cfRule type="expression" dxfId="2210" priority="186">
      <formula>$L18="Kirsch stiff clay"</formula>
    </cfRule>
  </conditionalFormatting>
  <conditionalFormatting sqref="N18:N36 Q18:Q36 X18:Y36 AM18:AN36">
    <cfRule type="expression" dxfId="2209" priority="185">
      <formula>$L18="Kirsch sand"</formula>
    </cfRule>
  </conditionalFormatting>
  <conditionalFormatting sqref="N18:N36 AM18:AN36 AC20:AD36 AI20:AI36">
    <cfRule type="expression" dxfId="2208" priority="184">
      <formula>$L18="Modified Weak rock"</formula>
    </cfRule>
  </conditionalFormatting>
  <conditionalFormatting sqref="N18:P18 AM18:AN36 N29:P36 N19:N28 P19:P28">
    <cfRule type="expression" dxfId="2207" priority="183">
      <formula>$L18="Reese stiff clay"</formula>
    </cfRule>
  </conditionalFormatting>
  <conditionalFormatting sqref="AM6:AN14 N6:P14 AA6:AA14 U6:V14 AC6:AI13">
    <cfRule type="expression" dxfId="2206" priority="182">
      <formula>$L6="PISA clay"</formula>
    </cfRule>
  </conditionalFormatting>
  <conditionalFormatting sqref="AM6:AN14 N6:N14">
    <cfRule type="expression" dxfId="2205" priority="181">
      <formula>$L6="PISA sand"</formula>
    </cfRule>
  </conditionalFormatting>
  <conditionalFormatting sqref="O19:O21">
    <cfRule type="expression" dxfId="2204" priority="180">
      <formula>$L19="API sand"</formula>
    </cfRule>
  </conditionalFormatting>
  <conditionalFormatting sqref="O19:O21">
    <cfRule type="expression" dxfId="2203" priority="179">
      <formula>$L19="Kirsch sand"</formula>
    </cfRule>
  </conditionalFormatting>
  <conditionalFormatting sqref="O22:O28">
    <cfRule type="expression" dxfId="2202" priority="178">
      <formula>$L22="API sand"</formula>
    </cfRule>
  </conditionalFormatting>
  <conditionalFormatting sqref="O22:O28">
    <cfRule type="expression" dxfId="2201" priority="177">
      <formula>$L22="Kirsch sand"</formula>
    </cfRule>
  </conditionalFormatting>
  <conditionalFormatting sqref="AE37:AH37">
    <cfRule type="expression" dxfId="2200" priority="203">
      <formula>$L19="Modified Weak rock"</formula>
    </cfRule>
  </conditionalFormatting>
  <conditionalFormatting sqref="S14:T14 W14:Y14">
    <cfRule type="expression" dxfId="2199" priority="174">
      <formula>$L14="API sand"</formula>
    </cfRule>
  </conditionalFormatting>
  <conditionalFormatting sqref="S14:T14 W14:Y14">
    <cfRule type="expression" dxfId="2198" priority="173">
      <formula>$L14="Kirsch sand"</formula>
    </cfRule>
  </conditionalFormatting>
  <conditionalFormatting sqref="AD14:AI14">
    <cfRule type="expression" dxfId="2197" priority="170">
      <formula>$L14="Stiff clay w/o free water"</formula>
    </cfRule>
    <cfRule type="expression" dxfId="2196" priority="172">
      <formula>$L14="API clay"</formula>
    </cfRule>
  </conditionalFormatting>
  <conditionalFormatting sqref="AD14:AI14">
    <cfRule type="expression" dxfId="2195" priority="171">
      <formula>$L14="Kirsch soft clay"</formula>
    </cfRule>
  </conditionalFormatting>
  <conditionalFormatting sqref="AD14:AI14">
    <cfRule type="expression" dxfId="2194" priority="169">
      <formula>$L14="Kirsch stiff clay"</formula>
    </cfRule>
  </conditionalFormatting>
  <conditionalFormatting sqref="AD14:AI14">
    <cfRule type="expression" dxfId="2193" priority="168">
      <formula>$L14="Reese stiff clay"</formula>
    </cfRule>
  </conditionalFormatting>
  <conditionalFormatting sqref="AD14:AI14">
    <cfRule type="expression" dxfId="2192" priority="167">
      <formula>$L14="PISA clay"</formula>
    </cfRule>
  </conditionalFormatting>
  <conditionalFormatting sqref="AM15:AN15">
    <cfRule type="expression" dxfId="2191" priority="166">
      <formula>$L15="API sand"</formula>
    </cfRule>
  </conditionalFormatting>
  <conditionalFormatting sqref="AK15:AL15">
    <cfRule type="expression" dxfId="2190" priority="165">
      <formula>$M15="API sand"</formula>
    </cfRule>
  </conditionalFormatting>
  <conditionalFormatting sqref="AK15:AL15">
    <cfRule type="expression" dxfId="2189" priority="164">
      <formula>$M15="API clay"</formula>
    </cfRule>
  </conditionalFormatting>
  <conditionalFormatting sqref="AM15:AN15">
    <cfRule type="expression" dxfId="2188" priority="161">
      <formula>$L15="Stiff clay w/o free water"</formula>
    </cfRule>
    <cfRule type="expression" dxfId="2187" priority="163">
      <formula>$L15="API clay"</formula>
    </cfRule>
  </conditionalFormatting>
  <conditionalFormatting sqref="AM15:AN15">
    <cfRule type="expression" dxfId="2186" priority="162">
      <formula>$L15="Kirsch soft clay"</formula>
    </cfRule>
  </conditionalFormatting>
  <conditionalFormatting sqref="AM15:AN15">
    <cfRule type="expression" dxfId="2185" priority="160">
      <formula>$L15="Kirsch stiff clay"</formula>
    </cfRule>
  </conditionalFormatting>
  <conditionalFormatting sqref="AM15:AN15">
    <cfRule type="expression" dxfId="2184" priority="159">
      <formula>$L15="Kirsch sand"</formula>
    </cfRule>
  </conditionalFormatting>
  <conditionalFormatting sqref="AM15:AN15">
    <cfRule type="expression" dxfId="2183" priority="158">
      <formula>$L15="Modified Weak rock"</formula>
    </cfRule>
  </conditionalFormatting>
  <conditionalFormatting sqref="AM15:AN15">
    <cfRule type="expression" dxfId="2182" priority="157">
      <formula>$L15="Reese stiff clay"</formula>
    </cfRule>
  </conditionalFormatting>
  <conditionalFormatting sqref="AM15:AN15">
    <cfRule type="expression" dxfId="2181" priority="156">
      <formula>$L15="PISA clay"</formula>
    </cfRule>
  </conditionalFormatting>
  <conditionalFormatting sqref="AM15:AN15">
    <cfRule type="expression" dxfId="2180" priority="155">
      <formula>$L15="PISA sand"</formula>
    </cfRule>
  </conditionalFormatting>
  <conditionalFormatting sqref="N15 Q15 S15:T15 W15 Y15">
    <cfRule type="expression" dxfId="2179" priority="154">
      <formula>$L15="API sand"</formula>
    </cfRule>
  </conditionalFormatting>
  <conditionalFormatting sqref="N15">
    <cfRule type="expression" dxfId="2178" priority="153">
      <formula>$M15="API sand"</formula>
    </cfRule>
  </conditionalFormatting>
  <conditionalFormatting sqref="N15">
    <cfRule type="expression" dxfId="2177" priority="152">
      <formula>$M15="API clay"</formula>
    </cfRule>
  </conditionalFormatting>
  <conditionalFormatting sqref="N15:P15">
    <cfRule type="expression" dxfId="2176" priority="149">
      <formula>$L15="Stiff clay w/o free water"</formula>
    </cfRule>
    <cfRule type="expression" dxfId="2175" priority="151">
      <formula>$L15="API clay"</formula>
    </cfRule>
  </conditionalFormatting>
  <conditionalFormatting sqref="N15:P15">
    <cfRule type="expression" dxfId="2174" priority="150">
      <formula>$L15="Kirsch soft clay"</formula>
    </cfRule>
  </conditionalFormatting>
  <conditionalFormatting sqref="N15:P15">
    <cfRule type="expression" dxfId="2173" priority="148">
      <formula>$L15="Kirsch stiff clay"</formula>
    </cfRule>
  </conditionalFormatting>
  <conditionalFormatting sqref="N15 Q15 S15:T15 W15 Y15">
    <cfRule type="expression" dxfId="2172" priority="147">
      <formula>$L15="Kirsch sand"</formula>
    </cfRule>
  </conditionalFormatting>
  <conditionalFormatting sqref="N15">
    <cfRule type="expression" dxfId="2171" priority="146">
      <formula>$L15="Modified Weak rock"</formula>
    </cfRule>
  </conditionalFormatting>
  <conditionalFormatting sqref="N15:P15">
    <cfRule type="expression" dxfId="2170" priority="145">
      <formula>$L15="Reese stiff clay"</formula>
    </cfRule>
  </conditionalFormatting>
  <conditionalFormatting sqref="N15:P15">
    <cfRule type="expression" dxfId="2169" priority="144">
      <formula>$L15="PISA clay"</formula>
    </cfRule>
  </conditionalFormatting>
  <conditionalFormatting sqref="N15">
    <cfRule type="expression" dxfId="2168" priority="143">
      <formula>$L15="PISA sand"</formula>
    </cfRule>
  </conditionalFormatting>
  <conditionalFormatting sqref="R15">
    <cfRule type="expression" dxfId="2167" priority="142">
      <formula>$L15="API sand"</formula>
    </cfRule>
  </conditionalFormatting>
  <conditionalFormatting sqref="R15">
    <cfRule type="expression" dxfId="2166" priority="141">
      <formula>$L15="Kirsch sand"</formula>
    </cfRule>
  </conditionalFormatting>
  <conditionalFormatting sqref="AD15:AI15">
    <cfRule type="expression" dxfId="2165" priority="138">
      <formula>$L15="Stiff clay w/o free water"</formula>
    </cfRule>
    <cfRule type="expression" dxfId="2164" priority="140">
      <formula>$L15="API clay"</formula>
    </cfRule>
  </conditionalFormatting>
  <conditionalFormatting sqref="AD15:AI15">
    <cfRule type="expression" dxfId="2163" priority="139">
      <formula>$L15="Kirsch soft clay"</formula>
    </cfRule>
  </conditionalFormatting>
  <conditionalFormatting sqref="AD15:AI15">
    <cfRule type="expression" dxfId="2162" priority="137">
      <formula>$L15="Kirsch stiff clay"</formula>
    </cfRule>
  </conditionalFormatting>
  <conditionalFormatting sqref="AD15:AI15">
    <cfRule type="expression" dxfId="2161" priority="136">
      <formula>$L15="Reese stiff clay"</formula>
    </cfRule>
  </conditionalFormatting>
  <conditionalFormatting sqref="AD15:AI15">
    <cfRule type="expression" dxfId="2160" priority="135">
      <formula>$L15="PISA clay"</formula>
    </cfRule>
  </conditionalFormatting>
  <conditionalFormatting sqref="AA15">
    <cfRule type="expression" dxfId="2159" priority="132">
      <formula>$L15="Stiff clay w/o free water"</formula>
    </cfRule>
    <cfRule type="expression" dxfId="2158" priority="134">
      <formula>$L15="API clay"</formula>
    </cfRule>
  </conditionalFormatting>
  <conditionalFormatting sqref="AA15">
    <cfRule type="expression" dxfId="2157" priority="133">
      <formula>$L15="Kirsch soft clay"</formula>
    </cfRule>
  </conditionalFormatting>
  <conditionalFormatting sqref="AA15">
    <cfRule type="expression" dxfId="2156" priority="131">
      <formula>$L15="Kirsch stiff clay"</formula>
    </cfRule>
  </conditionalFormatting>
  <conditionalFormatting sqref="AA15">
    <cfRule type="expression" dxfId="2155" priority="130">
      <formula>$L15="Reese stiff clay"</formula>
    </cfRule>
  </conditionalFormatting>
  <conditionalFormatting sqref="AA15">
    <cfRule type="expression" dxfId="2154" priority="129">
      <formula>$L15="PISA clay"</formula>
    </cfRule>
  </conditionalFormatting>
  <conditionalFormatting sqref="AC15">
    <cfRule type="expression" dxfId="2153" priority="126">
      <formula>$L15="Stiff clay w/o free water"</formula>
    </cfRule>
    <cfRule type="expression" dxfId="2152" priority="128">
      <formula>$L15="API clay"</formula>
    </cfRule>
  </conditionalFormatting>
  <conditionalFormatting sqref="AC15">
    <cfRule type="expression" dxfId="2151" priority="127">
      <formula>$L15="Kirsch soft clay"</formula>
    </cfRule>
  </conditionalFormatting>
  <conditionalFormatting sqref="AC15">
    <cfRule type="expression" dxfId="2150" priority="125">
      <formula>$L15="Kirsch stiff clay"</formula>
    </cfRule>
  </conditionalFormatting>
  <conditionalFormatting sqref="AC15">
    <cfRule type="expression" dxfId="2149" priority="124">
      <formula>$L15="Reese stiff clay"</formula>
    </cfRule>
  </conditionalFormatting>
  <conditionalFormatting sqref="AC15">
    <cfRule type="expression" dxfId="2148" priority="123">
      <formula>$L15="PISA clay"</formula>
    </cfRule>
  </conditionalFormatting>
  <conditionalFormatting sqref="X15">
    <cfRule type="expression" dxfId="2147" priority="122">
      <formula>$L15="API sand"</formula>
    </cfRule>
  </conditionalFormatting>
  <conditionalFormatting sqref="X15">
    <cfRule type="expression" dxfId="2146" priority="121">
      <formula>$L15="Kirsch sand"</formula>
    </cfRule>
  </conditionalFormatting>
  <conditionalFormatting sqref="AM16:AN16">
    <cfRule type="expression" dxfId="2145" priority="120">
      <formula>$L16="API sand"</formula>
    </cfRule>
  </conditionalFormatting>
  <conditionalFormatting sqref="AK16:AL16">
    <cfRule type="expression" dxfId="2144" priority="119">
      <formula>$M16="API sand"</formula>
    </cfRule>
  </conditionalFormatting>
  <conditionalFormatting sqref="AK16:AL16">
    <cfRule type="expression" dxfId="2143" priority="118">
      <formula>$M16="API clay"</formula>
    </cfRule>
  </conditionalFormatting>
  <conditionalFormatting sqref="AM16:AN16">
    <cfRule type="expression" dxfId="2142" priority="115">
      <formula>$L16="Stiff clay w/o free water"</formula>
    </cfRule>
    <cfRule type="expression" dxfId="2141" priority="117">
      <formula>$L16="API clay"</formula>
    </cfRule>
  </conditionalFormatting>
  <conditionalFormatting sqref="AM16:AN16">
    <cfRule type="expression" dxfId="2140" priority="116">
      <formula>$L16="Kirsch soft clay"</formula>
    </cfRule>
  </conditionalFormatting>
  <conditionalFormatting sqref="AM16:AN16">
    <cfRule type="expression" dxfId="2139" priority="114">
      <formula>$L16="Kirsch stiff clay"</formula>
    </cfRule>
  </conditionalFormatting>
  <conditionalFormatting sqref="AM16:AN16">
    <cfRule type="expression" dxfId="2138" priority="113">
      <formula>$L16="Kirsch sand"</formula>
    </cfRule>
  </conditionalFormatting>
  <conditionalFormatting sqref="AM16:AN16">
    <cfRule type="expression" dxfId="2137" priority="112">
      <formula>$L16="Modified Weak rock"</formula>
    </cfRule>
  </conditionalFormatting>
  <conditionalFormatting sqref="AM16:AN16">
    <cfRule type="expression" dxfId="2136" priority="111">
      <formula>$L16="Reese stiff clay"</formula>
    </cfRule>
  </conditionalFormatting>
  <conditionalFormatting sqref="AM16:AN16">
    <cfRule type="expression" dxfId="2135" priority="110">
      <formula>$L16="PISA clay"</formula>
    </cfRule>
  </conditionalFormatting>
  <conditionalFormatting sqref="AM16:AN16">
    <cfRule type="expression" dxfId="2134" priority="109">
      <formula>$L16="PISA sand"</formula>
    </cfRule>
  </conditionalFormatting>
  <conditionalFormatting sqref="N16 Q16 S16:T16 W16:Y16">
    <cfRule type="expression" dxfId="2133" priority="108">
      <formula>$L16="API sand"</formula>
    </cfRule>
  </conditionalFormatting>
  <conditionalFormatting sqref="N16">
    <cfRule type="expression" dxfId="2132" priority="107">
      <formula>$M16="API sand"</formula>
    </cfRule>
  </conditionalFormatting>
  <conditionalFormatting sqref="N16">
    <cfRule type="expression" dxfId="2131" priority="106">
      <formula>$M16="API clay"</formula>
    </cfRule>
  </conditionalFormatting>
  <conditionalFormatting sqref="N16:P16">
    <cfRule type="expression" dxfId="2130" priority="103">
      <formula>$L16="Stiff clay w/o free water"</formula>
    </cfRule>
    <cfRule type="expression" dxfId="2129" priority="105">
      <formula>$L16="API clay"</formula>
    </cfRule>
  </conditionalFormatting>
  <conditionalFormatting sqref="N16:P16">
    <cfRule type="expression" dxfId="2128" priority="104">
      <formula>$L16="Kirsch soft clay"</formula>
    </cfRule>
  </conditionalFormatting>
  <conditionalFormatting sqref="N16:P16">
    <cfRule type="expression" dxfId="2127" priority="102">
      <formula>$L16="Kirsch stiff clay"</formula>
    </cfRule>
  </conditionalFormatting>
  <conditionalFormatting sqref="N16 Q16 S16:T16 W16:Y16">
    <cfRule type="expression" dxfId="2126" priority="101">
      <formula>$L16="Kirsch sand"</formula>
    </cfRule>
  </conditionalFormatting>
  <conditionalFormatting sqref="N16">
    <cfRule type="expression" dxfId="2125" priority="100">
      <formula>$L16="Modified Weak rock"</formula>
    </cfRule>
  </conditionalFormatting>
  <conditionalFormatting sqref="N16:P16">
    <cfRule type="expression" dxfId="2124" priority="99">
      <formula>$L16="Reese stiff clay"</formula>
    </cfRule>
  </conditionalFormatting>
  <conditionalFormatting sqref="N16:P16">
    <cfRule type="expression" dxfId="2123" priority="98">
      <formula>$L16="PISA clay"</formula>
    </cfRule>
  </conditionalFormatting>
  <conditionalFormatting sqref="N16">
    <cfRule type="expression" dxfId="2122" priority="97">
      <formula>$L16="PISA sand"</formula>
    </cfRule>
  </conditionalFormatting>
  <conditionalFormatting sqref="R16">
    <cfRule type="expression" dxfId="2121" priority="96">
      <formula>$L16="API sand"</formula>
    </cfRule>
  </conditionalFormatting>
  <conditionalFormatting sqref="R16">
    <cfRule type="expression" dxfId="2120" priority="95">
      <formula>$L16="Kirsch sand"</formula>
    </cfRule>
  </conditionalFormatting>
  <conditionalFormatting sqref="AC16:AI16">
    <cfRule type="expression" dxfId="2119" priority="92">
      <formula>$L16="Stiff clay w/o free water"</formula>
    </cfRule>
    <cfRule type="expression" dxfId="2118" priority="94">
      <formula>$L16="API clay"</formula>
    </cfRule>
  </conditionalFormatting>
  <conditionalFormatting sqref="AC16:AI16">
    <cfRule type="expression" dxfId="2117" priority="93">
      <formula>$L16="Kirsch soft clay"</formula>
    </cfRule>
  </conditionalFormatting>
  <conditionalFormatting sqref="AC16:AI16">
    <cfRule type="expression" dxfId="2116" priority="91">
      <formula>$L16="Kirsch stiff clay"</formula>
    </cfRule>
  </conditionalFormatting>
  <conditionalFormatting sqref="AC16:AI16">
    <cfRule type="expression" dxfId="2115" priority="90">
      <formula>$L16="Reese stiff clay"</formula>
    </cfRule>
  </conditionalFormatting>
  <conditionalFormatting sqref="AC16:AI16">
    <cfRule type="expression" dxfId="2114" priority="89">
      <formula>$L16="PISA clay"</formula>
    </cfRule>
  </conditionalFormatting>
  <conditionalFormatting sqref="AA16">
    <cfRule type="expression" dxfId="2113" priority="86">
      <formula>$L16="Stiff clay w/o free water"</formula>
    </cfRule>
    <cfRule type="expression" dxfId="2112" priority="88">
      <formula>$L16="API clay"</formula>
    </cfRule>
  </conditionalFormatting>
  <conditionalFormatting sqref="AA16">
    <cfRule type="expression" dxfId="2111" priority="87">
      <formula>$L16="Kirsch soft clay"</formula>
    </cfRule>
  </conditionalFormatting>
  <conditionalFormatting sqref="AA16">
    <cfRule type="expression" dxfId="2110" priority="85">
      <formula>$L16="Kirsch stiff clay"</formula>
    </cfRule>
  </conditionalFormatting>
  <conditionalFormatting sqref="AA16">
    <cfRule type="expression" dxfId="2109" priority="84">
      <formula>$L16="Reese stiff clay"</formula>
    </cfRule>
  </conditionalFormatting>
  <conditionalFormatting sqref="AA16">
    <cfRule type="expression" dxfId="2108" priority="83">
      <formula>$L16="PISA clay"</formula>
    </cfRule>
  </conditionalFormatting>
  <conditionalFormatting sqref="AM17:AN17">
    <cfRule type="expression" dxfId="2107" priority="82">
      <formula>$L17="API sand"</formula>
    </cfRule>
  </conditionalFormatting>
  <conditionalFormatting sqref="AK17:AL17">
    <cfRule type="expression" dxfId="2106" priority="81">
      <formula>$M17="API sand"</formula>
    </cfRule>
  </conditionalFormatting>
  <conditionalFormatting sqref="AK17:AL17">
    <cfRule type="expression" dxfId="2105" priority="80">
      <formula>$M17="API clay"</formula>
    </cfRule>
  </conditionalFormatting>
  <conditionalFormatting sqref="AM17:AN17">
    <cfRule type="expression" dxfId="2104" priority="77">
      <formula>$L17="Stiff clay w/o free water"</formula>
    </cfRule>
    <cfRule type="expression" dxfId="2103" priority="79">
      <formula>$L17="API clay"</formula>
    </cfRule>
  </conditionalFormatting>
  <conditionalFormatting sqref="AM17:AN17">
    <cfRule type="expression" dxfId="2102" priority="78">
      <formula>$L17="Kirsch soft clay"</formula>
    </cfRule>
  </conditionalFormatting>
  <conditionalFormatting sqref="AM17:AN17">
    <cfRule type="expression" dxfId="2101" priority="76">
      <formula>$L17="Kirsch stiff clay"</formula>
    </cfRule>
  </conditionalFormatting>
  <conditionalFormatting sqref="AM17:AN17">
    <cfRule type="expression" dxfId="2100" priority="75">
      <formula>$L17="Kirsch sand"</formula>
    </cfRule>
  </conditionalFormatting>
  <conditionalFormatting sqref="AM17:AN17">
    <cfRule type="expression" dxfId="2099" priority="74">
      <formula>$L17="Modified Weak rock"</formula>
    </cfRule>
  </conditionalFormatting>
  <conditionalFormatting sqref="AM17:AN17">
    <cfRule type="expression" dxfId="2098" priority="73">
      <formula>$L17="Reese stiff clay"</formula>
    </cfRule>
  </conditionalFormatting>
  <conditionalFormatting sqref="AM17:AN17">
    <cfRule type="expression" dxfId="2097" priority="72">
      <formula>$L17="PISA clay"</formula>
    </cfRule>
  </conditionalFormatting>
  <conditionalFormatting sqref="AM17:AN17">
    <cfRule type="expression" dxfId="2096" priority="71">
      <formula>$L17="PISA sand"</formula>
    </cfRule>
  </conditionalFormatting>
  <conditionalFormatting sqref="N17 Q17 S17:T17 W17 Y17">
    <cfRule type="expression" dxfId="2095" priority="70">
      <formula>$L17="API sand"</formula>
    </cfRule>
  </conditionalFormatting>
  <conditionalFormatting sqref="N17">
    <cfRule type="expression" dxfId="2094" priority="69">
      <formula>$M17="API sand"</formula>
    </cfRule>
  </conditionalFormatting>
  <conditionalFormatting sqref="N17">
    <cfRule type="expression" dxfId="2093" priority="68">
      <formula>$M17="API clay"</formula>
    </cfRule>
  </conditionalFormatting>
  <conditionalFormatting sqref="N17:P17">
    <cfRule type="expression" dxfId="2092" priority="65">
      <formula>$L17="Stiff clay w/o free water"</formula>
    </cfRule>
    <cfRule type="expression" dxfId="2091" priority="67">
      <formula>$L17="API clay"</formula>
    </cfRule>
  </conditionalFormatting>
  <conditionalFormatting sqref="N17:P17">
    <cfRule type="expression" dxfId="2090" priority="66">
      <formula>$L17="Kirsch soft clay"</formula>
    </cfRule>
  </conditionalFormatting>
  <conditionalFormatting sqref="N17:P17">
    <cfRule type="expression" dxfId="2089" priority="64">
      <formula>$L17="Kirsch stiff clay"</formula>
    </cfRule>
  </conditionalFormatting>
  <conditionalFormatting sqref="N17 Q17 S17:T17 W17 Y17">
    <cfRule type="expression" dxfId="2088" priority="63">
      <formula>$L17="Kirsch sand"</formula>
    </cfRule>
  </conditionalFormatting>
  <conditionalFormatting sqref="N17">
    <cfRule type="expression" dxfId="2087" priority="62">
      <formula>$L17="Modified Weak rock"</formula>
    </cfRule>
  </conditionalFormatting>
  <conditionalFormatting sqref="N17:P17">
    <cfRule type="expression" dxfId="2086" priority="61">
      <formula>$L17="Reese stiff clay"</formula>
    </cfRule>
  </conditionalFormatting>
  <conditionalFormatting sqref="N17:P17">
    <cfRule type="expression" dxfId="2085" priority="60">
      <formula>$L17="PISA clay"</formula>
    </cfRule>
  </conditionalFormatting>
  <conditionalFormatting sqref="N17">
    <cfRule type="expression" dxfId="2084" priority="59">
      <formula>$L17="PISA sand"</formula>
    </cfRule>
  </conditionalFormatting>
  <conditionalFormatting sqref="R17">
    <cfRule type="expression" dxfId="2083" priority="58">
      <formula>$L17="API sand"</formula>
    </cfRule>
  </conditionalFormatting>
  <conditionalFormatting sqref="R17">
    <cfRule type="expression" dxfId="2082" priority="57">
      <formula>$L17="Kirsch sand"</formula>
    </cfRule>
  </conditionalFormatting>
  <conditionalFormatting sqref="AD17:AI17">
    <cfRule type="expression" dxfId="2081" priority="54">
      <formula>$L17="Stiff clay w/o free water"</formula>
    </cfRule>
    <cfRule type="expression" dxfId="2080" priority="56">
      <formula>$L17="API clay"</formula>
    </cfRule>
  </conditionalFormatting>
  <conditionalFormatting sqref="AD17:AI17">
    <cfRule type="expression" dxfId="2079" priority="55">
      <formula>$L17="Kirsch soft clay"</formula>
    </cfRule>
  </conditionalFormatting>
  <conditionalFormatting sqref="AD17:AI17">
    <cfRule type="expression" dxfId="2078" priority="53">
      <formula>$L17="Kirsch stiff clay"</formula>
    </cfRule>
  </conditionalFormatting>
  <conditionalFormatting sqref="AD17:AI17">
    <cfRule type="expression" dxfId="2077" priority="52">
      <formula>$L17="Reese stiff clay"</formula>
    </cfRule>
  </conditionalFormatting>
  <conditionalFormatting sqref="AD17:AI17">
    <cfRule type="expression" dxfId="2076" priority="51">
      <formula>$L17="PISA clay"</formula>
    </cfRule>
  </conditionalFormatting>
  <conditionalFormatting sqref="AA17">
    <cfRule type="expression" dxfId="2075" priority="48">
      <formula>$L17="Stiff clay w/o free water"</formula>
    </cfRule>
    <cfRule type="expression" dxfId="2074" priority="50">
      <formula>$L17="API clay"</formula>
    </cfRule>
  </conditionalFormatting>
  <conditionalFormatting sqref="AA17">
    <cfRule type="expression" dxfId="2073" priority="49">
      <formula>$L17="Kirsch soft clay"</formula>
    </cfRule>
  </conditionalFormatting>
  <conditionalFormatting sqref="AA17">
    <cfRule type="expression" dxfId="2072" priority="47">
      <formula>$L17="Kirsch stiff clay"</formula>
    </cfRule>
  </conditionalFormatting>
  <conditionalFormatting sqref="AA17">
    <cfRule type="expression" dxfId="2071" priority="46">
      <formula>$L17="Reese stiff clay"</formula>
    </cfRule>
  </conditionalFormatting>
  <conditionalFormatting sqref="AA17">
    <cfRule type="expression" dxfId="2070" priority="45">
      <formula>$L17="PISA clay"</formula>
    </cfRule>
  </conditionalFormatting>
  <conditionalFormatting sqref="AC17">
    <cfRule type="expression" dxfId="2069" priority="42">
      <formula>$L17="Stiff clay w/o free water"</formula>
    </cfRule>
    <cfRule type="expression" dxfId="2068" priority="44">
      <formula>$L17="API clay"</formula>
    </cfRule>
  </conditionalFormatting>
  <conditionalFormatting sqref="AC17">
    <cfRule type="expression" dxfId="2067" priority="43">
      <formula>$L17="Kirsch soft clay"</formula>
    </cfRule>
  </conditionalFormatting>
  <conditionalFormatting sqref="AC17">
    <cfRule type="expression" dxfId="2066" priority="41">
      <formula>$L17="Kirsch stiff clay"</formula>
    </cfRule>
  </conditionalFormatting>
  <conditionalFormatting sqref="AC17">
    <cfRule type="expression" dxfId="2065" priority="40">
      <formula>$L17="Reese stiff clay"</formula>
    </cfRule>
  </conditionalFormatting>
  <conditionalFormatting sqref="AC17">
    <cfRule type="expression" dxfId="2064" priority="39">
      <formula>$L17="PISA clay"</formula>
    </cfRule>
  </conditionalFormatting>
  <conditionalFormatting sqref="X17">
    <cfRule type="expression" dxfId="2063" priority="38">
      <formula>$L17="API sand"</formula>
    </cfRule>
  </conditionalFormatting>
  <conditionalFormatting sqref="X17">
    <cfRule type="expression" dxfId="2062" priority="37">
      <formula>$L17="Kirsch sand"</formula>
    </cfRule>
  </conditionalFormatting>
  <conditionalFormatting sqref="Z16:Z17">
    <cfRule type="expression" dxfId="2061" priority="36">
      <formula>$L16="API sand"</formula>
    </cfRule>
  </conditionalFormatting>
  <conditionalFormatting sqref="Z16:Z17">
    <cfRule type="expression" dxfId="2060" priority="35">
      <formula>$L16="Kirsch sand"</formula>
    </cfRule>
  </conditionalFormatting>
  <conditionalFormatting sqref="AB16:AB17">
    <cfRule type="expression" dxfId="2059" priority="34">
      <formula>$L16="API sand"</formula>
    </cfRule>
  </conditionalFormatting>
  <conditionalFormatting sqref="AB16:AB17">
    <cfRule type="expression" dxfId="2058" priority="33">
      <formula>$L16="Kirsch sand"</formula>
    </cfRule>
  </conditionalFormatting>
  <conditionalFormatting sqref="AJ16:AJ17">
    <cfRule type="expression" dxfId="2057" priority="32">
      <formula>$L16="API sand"</formula>
    </cfRule>
  </conditionalFormatting>
  <conditionalFormatting sqref="AJ16:AJ17">
    <cfRule type="expression" dxfId="2056" priority="31">
      <formula>$L16="Kirsch sand"</formula>
    </cfRule>
  </conditionalFormatting>
  <conditionalFormatting sqref="U15:V15">
    <cfRule type="expression" dxfId="2055" priority="28">
      <formula>$L15="Stiff clay w/o free water"</formula>
    </cfRule>
    <cfRule type="expression" dxfId="2054" priority="30">
      <formula>$L15="API clay"</formula>
    </cfRule>
  </conditionalFormatting>
  <conditionalFormatting sqref="U15:V15">
    <cfRule type="expression" dxfId="2053" priority="29">
      <formula>$L15="Kirsch soft clay"</formula>
    </cfRule>
  </conditionalFormatting>
  <conditionalFormatting sqref="U15:V15">
    <cfRule type="expression" dxfId="2052" priority="27">
      <formula>$L15="Kirsch stiff clay"</formula>
    </cfRule>
  </conditionalFormatting>
  <conditionalFormatting sqref="U15:V15">
    <cfRule type="expression" dxfId="2051" priority="26">
      <formula>$L15="Reese stiff clay"</formula>
    </cfRule>
  </conditionalFormatting>
  <conditionalFormatting sqref="U15:V15">
    <cfRule type="expression" dxfId="2050" priority="25">
      <formula>$L15="PISA clay"</formula>
    </cfRule>
  </conditionalFormatting>
  <conditionalFormatting sqref="U16:V16">
    <cfRule type="expression" dxfId="2049" priority="22">
      <formula>$L16="Stiff clay w/o free water"</formula>
    </cfRule>
    <cfRule type="expression" dxfId="2048" priority="24">
      <formula>$L16="API clay"</formula>
    </cfRule>
  </conditionalFormatting>
  <conditionalFormatting sqref="U16:V16">
    <cfRule type="expression" dxfId="2047" priority="23">
      <formula>$L16="Kirsch soft clay"</formula>
    </cfRule>
  </conditionalFormatting>
  <conditionalFormatting sqref="U16:V16">
    <cfRule type="expression" dxfId="2046" priority="21">
      <formula>$L16="Kirsch stiff clay"</formula>
    </cfRule>
  </conditionalFormatting>
  <conditionalFormatting sqref="U16:V16">
    <cfRule type="expression" dxfId="2045" priority="20">
      <formula>$L16="Reese stiff clay"</formula>
    </cfRule>
  </conditionalFormatting>
  <conditionalFormatting sqref="U16:V16">
    <cfRule type="expression" dxfId="2044" priority="19">
      <formula>$L16="PISA clay"</formula>
    </cfRule>
  </conditionalFormatting>
  <conditionalFormatting sqref="U17:V17">
    <cfRule type="expression" dxfId="2043" priority="16">
      <formula>$L17="Stiff clay w/o free water"</formula>
    </cfRule>
    <cfRule type="expression" dxfId="2042" priority="18">
      <formula>$L17="API clay"</formula>
    </cfRule>
  </conditionalFormatting>
  <conditionalFormatting sqref="U17:V17">
    <cfRule type="expression" dxfId="2041" priority="17">
      <formula>$L17="Kirsch soft clay"</formula>
    </cfRule>
  </conditionalFormatting>
  <conditionalFormatting sqref="U17:V17">
    <cfRule type="expression" dxfId="2040" priority="15">
      <formula>$L17="Kirsch stiff clay"</formula>
    </cfRule>
  </conditionalFormatting>
  <conditionalFormatting sqref="U17:V17">
    <cfRule type="expression" dxfId="2039" priority="14">
      <formula>$L17="Reese stiff clay"</formula>
    </cfRule>
  </conditionalFormatting>
  <conditionalFormatting sqref="U17:V17">
    <cfRule type="expression" dxfId="2038" priority="13">
      <formula>$L17="PISA clay"</formula>
    </cfRule>
  </conditionalFormatting>
  <conditionalFormatting sqref="AO15">
    <cfRule type="expression" dxfId="2037" priority="12">
      <formula>$L15="API sand"</formula>
    </cfRule>
  </conditionalFormatting>
  <conditionalFormatting sqref="AO15">
    <cfRule type="expression" dxfId="2036" priority="11">
      <formula>$L15="Kirsch sand"</formula>
    </cfRule>
  </conditionalFormatting>
  <conditionalFormatting sqref="AO16">
    <cfRule type="expression" dxfId="2035" priority="10">
      <formula>$L16="API sand"</formula>
    </cfRule>
  </conditionalFormatting>
  <conditionalFormatting sqref="AO16">
    <cfRule type="expression" dxfId="2034" priority="9">
      <formula>$L16="Kirsch sand"</formula>
    </cfRule>
  </conditionalFormatting>
  <conditionalFormatting sqref="AO17">
    <cfRule type="expression" dxfId="2033" priority="8">
      <formula>$L17="API sand"</formula>
    </cfRule>
  </conditionalFormatting>
  <conditionalFormatting sqref="AO17">
    <cfRule type="expression" dxfId="2032" priority="7">
      <formula>$L17="Kirsch sand"</formula>
    </cfRule>
  </conditionalFormatting>
  <conditionalFormatting sqref="AC14">
    <cfRule type="expression" dxfId="2031" priority="4">
      <formula>$L14="Stiff clay w/o free water"</formula>
    </cfRule>
    <cfRule type="expression" dxfId="2030" priority="6">
      <formula>$L14="API clay"</formula>
    </cfRule>
  </conditionalFormatting>
  <conditionalFormatting sqref="AC14">
    <cfRule type="expression" dxfId="2029" priority="5">
      <formula>$L14="Kirsch soft clay"</formula>
    </cfRule>
  </conditionalFormatting>
  <conditionalFormatting sqref="AC14">
    <cfRule type="expression" dxfId="2028" priority="3">
      <formula>$L14="Kirsch stiff clay"</formula>
    </cfRule>
  </conditionalFormatting>
  <conditionalFormatting sqref="AC14">
    <cfRule type="expression" dxfId="2027" priority="2">
      <formula>$L14="Reese stiff clay"</formula>
    </cfRule>
  </conditionalFormatting>
  <conditionalFormatting sqref="AC14">
    <cfRule type="expression" dxfId="2026" priority="1">
      <formula>$L14="PISA clay"</formula>
    </cfRule>
  </conditionalFormatting>
  <dataValidations count="3">
    <dataValidation type="list" showInputMessage="1" showErrorMessage="1" sqref="M18:M36" xr:uid="{3B3D4160-FC99-4FAB-80B5-46DA0DC9C9BA}">
      <formula1>"',API sand,API clay"</formula1>
    </dataValidation>
    <dataValidation type="list" showInputMessage="1" showErrorMessage="1" sqref="M6:M17" xr:uid="{9E68B95A-6F95-46BD-BE12-9E0618521F24}">
      <formula1>"Zero soil,API sand,API clay"</formula1>
    </dataValidation>
    <dataValidation type="list" showInputMessage="1" showErrorMessage="1" sqref="L6:L255" xr:uid="{919347F5-384B-487F-882B-05484C318A9A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E14F-F170-46BD-B1B5-05A262EDEC9E}">
  <sheetPr>
    <tabColor theme="2"/>
  </sheetPr>
  <dimension ref="A1:AO255"/>
  <sheetViews>
    <sheetView topLeftCell="O1" zoomScaleNormal="100" workbookViewId="0">
      <selection activeCell="M12" sqref="M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Zone_4_CHBE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79"/>
      <c r="S3" s="79"/>
      <c r="T3" s="76"/>
      <c r="U3" s="79"/>
      <c r="V3" s="79"/>
      <c r="W3" s="76"/>
      <c r="X3" s="69"/>
      <c r="Y3" s="76"/>
      <c r="Z3" s="76"/>
      <c r="AA3" s="76"/>
      <c r="AB3" s="76"/>
      <c r="AC3" s="69"/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7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8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32</v>
      </c>
      <c r="H6" s="45" t="s">
        <v>28</v>
      </c>
      <c r="J6" s="47">
        <v>1</v>
      </c>
      <c r="K6" s="47">
        <v>0</v>
      </c>
      <c r="L6" s="70" t="s">
        <v>106</v>
      </c>
      <c r="M6" s="49" t="s">
        <v>64</v>
      </c>
      <c r="N6" s="50">
        <v>9.8000000000000007</v>
      </c>
      <c r="O6" s="51">
        <v>0</v>
      </c>
      <c r="P6" s="51">
        <v>0</v>
      </c>
      <c r="Q6" s="50">
        <f>Zone_4_BE!Q6*1.05</f>
        <v>45.15</v>
      </c>
      <c r="R6" s="50">
        <f>Q6-5</f>
        <v>40.15</v>
      </c>
      <c r="S6" s="50">
        <v>0.5</v>
      </c>
      <c r="T6" s="50">
        <v>0</v>
      </c>
      <c r="U6" s="52">
        <v>0</v>
      </c>
      <c r="V6" s="52">
        <v>0</v>
      </c>
      <c r="W6" s="50">
        <v>0.5</v>
      </c>
      <c r="X6" s="50">
        <f>Zone_4_BE!X6</f>
        <v>20100</v>
      </c>
      <c r="Y6" s="50">
        <v>0</v>
      </c>
      <c r="Z6" s="50">
        <f>VLOOKUP(R6,$AE$39:$AF$59,2)</f>
        <v>114.99999999999996</v>
      </c>
      <c r="AA6" s="53">
        <v>0</v>
      </c>
      <c r="AB6" s="50">
        <f>VLOOKUP(R6,$AE$39:$AG$59,3)</f>
        <v>12000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" si="0">VLOOKUP(R6,$AE$39:$AH$59,4)</f>
        <v>50.000000000000007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-1.5</v>
      </c>
      <c r="L7" s="33" t="s">
        <v>107</v>
      </c>
      <c r="M7" s="49" t="s">
        <v>65</v>
      </c>
      <c r="N7" s="50">
        <v>9.8000000000000007</v>
      </c>
      <c r="O7" s="51">
        <f>Zone_4_BE!O7*1.05</f>
        <v>56.385000000000005</v>
      </c>
      <c r="P7" s="51">
        <f>Zone_4_BE!P7*1.05</f>
        <v>0</v>
      </c>
      <c r="Q7" s="50">
        <v>0</v>
      </c>
      <c r="R7" s="50">
        <v>0</v>
      </c>
      <c r="S7" s="50">
        <v>0</v>
      </c>
      <c r="T7" s="50">
        <v>0</v>
      </c>
      <c r="U7" s="52">
        <v>1.4999999999999999E-2</v>
      </c>
      <c r="V7" s="52">
        <v>0</v>
      </c>
      <c r="W7" s="50">
        <v>0.5</v>
      </c>
      <c r="X7" s="50">
        <f>Zone_4_BE!X7</f>
        <v>8000</v>
      </c>
      <c r="Y7" s="50">
        <v>0</v>
      </c>
      <c r="Z7" s="50">
        <v>0</v>
      </c>
      <c r="AA7" s="53">
        <v>1</v>
      </c>
      <c r="AB7" s="50">
        <v>0</v>
      </c>
      <c r="AC7" s="51">
        <f>Zone_4_BE!AC7*1.05</f>
        <v>37516.5</v>
      </c>
      <c r="AD7" s="51">
        <f>Zone_4_BE!AD7*1.05</f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>
        <v>0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72">
        <v>2278.1</v>
      </c>
      <c r="H8" s="45" t="s">
        <v>53</v>
      </c>
      <c r="J8" s="47">
        <v>3</v>
      </c>
      <c r="K8" s="47">
        <v>-2</v>
      </c>
      <c r="L8" s="70" t="s">
        <v>107</v>
      </c>
      <c r="M8" s="49" t="s">
        <v>65</v>
      </c>
      <c r="N8" s="50">
        <v>9.5</v>
      </c>
      <c r="O8" s="51">
        <f>Zone_4_BE!O8*1.05</f>
        <v>57.225000000000001</v>
      </c>
      <c r="P8" s="51">
        <f>Zone_4_BE!P8*1.05</f>
        <v>114.34500000000001</v>
      </c>
      <c r="Q8" s="50">
        <v>0</v>
      </c>
      <c r="R8" s="50">
        <v>0</v>
      </c>
      <c r="S8" s="50">
        <v>0</v>
      </c>
      <c r="T8" s="50">
        <v>0</v>
      </c>
      <c r="U8" s="52">
        <v>1.4999999999999999E-2</v>
      </c>
      <c r="V8" s="52">
        <v>0</v>
      </c>
      <c r="W8" s="50">
        <v>0.5</v>
      </c>
      <c r="X8" s="50">
        <f>Zone_4_BE!X8</f>
        <v>15900</v>
      </c>
      <c r="Y8" s="50">
        <v>0</v>
      </c>
      <c r="Z8" s="50">
        <v>0</v>
      </c>
      <c r="AA8" s="53">
        <v>1</v>
      </c>
      <c r="AB8" s="50">
        <v>0</v>
      </c>
      <c r="AC8" s="51">
        <f>Zone_4_BE!AC8*1.05</f>
        <v>35185.5</v>
      </c>
      <c r="AD8" s="51">
        <f>Zone_4_BE!AD8*1.05</f>
        <v>109084.5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v>0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57">
        <v>28</v>
      </c>
      <c r="F9" s="33" t="s">
        <v>96</v>
      </c>
      <c r="G9" s="72">
        <v>-122786</v>
      </c>
      <c r="H9" s="45" t="s">
        <v>54</v>
      </c>
      <c r="J9" s="47">
        <v>4</v>
      </c>
      <c r="K9" s="47">
        <v>-3</v>
      </c>
      <c r="L9" s="70" t="s">
        <v>107</v>
      </c>
      <c r="M9" s="49" t="s">
        <v>65</v>
      </c>
      <c r="N9" s="50">
        <v>9.5</v>
      </c>
      <c r="O9" s="51">
        <f>Zone_4_BE!O9*1.05</f>
        <v>171.67500000000001</v>
      </c>
      <c r="P9" s="51">
        <f>Zone_4_BE!P9*1.05</f>
        <v>10.5</v>
      </c>
      <c r="Q9" s="50">
        <v>0</v>
      </c>
      <c r="R9" s="50">
        <v>0</v>
      </c>
      <c r="S9" s="50">
        <v>0</v>
      </c>
      <c r="T9" s="50">
        <v>0</v>
      </c>
      <c r="U9" s="52">
        <v>1.4999999999999999E-2</v>
      </c>
      <c r="V9" s="52">
        <v>0</v>
      </c>
      <c r="W9" s="50">
        <v>0.5</v>
      </c>
      <c r="X9" s="50">
        <f>Zone_4_BE!X9</f>
        <v>27400</v>
      </c>
      <c r="Y9" s="50">
        <v>0</v>
      </c>
      <c r="Z9" s="50">
        <v>0</v>
      </c>
      <c r="AA9" s="53">
        <v>1</v>
      </c>
      <c r="AB9" s="50">
        <v>0</v>
      </c>
      <c r="AC9" s="51">
        <f>Zone_4_BE!AC9*1.05</f>
        <v>144900</v>
      </c>
      <c r="AD9" s="51">
        <f>Zone_4_BE!AD9*1.05</f>
        <v>12705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>
        <v>0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8">
        <v>50</v>
      </c>
      <c r="C10" s="45" t="s">
        <v>28</v>
      </c>
      <c r="D10" s="58">
        <v>28</v>
      </c>
      <c r="F10" s="33" t="s">
        <v>51</v>
      </c>
      <c r="G10" s="72">
        <v>7357</v>
      </c>
      <c r="H10" s="45" t="s">
        <v>53</v>
      </c>
      <c r="I10" s="33"/>
      <c r="J10" s="47">
        <v>5</v>
      </c>
      <c r="K10" s="47">
        <v>-8</v>
      </c>
      <c r="L10" s="70" t="s">
        <v>106</v>
      </c>
      <c r="M10" s="49" t="s">
        <v>64</v>
      </c>
      <c r="N10" s="50">
        <v>9.8000000000000007</v>
      </c>
      <c r="O10" s="51">
        <v>0</v>
      </c>
      <c r="P10" s="51">
        <v>0</v>
      </c>
      <c r="Q10" s="50">
        <f>Zone_4_BE!Q10*1.05</f>
        <v>42</v>
      </c>
      <c r="R10" s="50">
        <f>Q10-5</f>
        <v>37</v>
      </c>
      <c r="S10" s="50">
        <v>1.4</v>
      </c>
      <c r="T10" s="50">
        <v>0</v>
      </c>
      <c r="U10" s="52">
        <v>0</v>
      </c>
      <c r="V10" s="52">
        <v>0</v>
      </c>
      <c r="W10" s="50">
        <v>0.5</v>
      </c>
      <c r="X10" s="50">
        <f>Zone_4_BE!X10</f>
        <v>14200</v>
      </c>
      <c r="Y10" s="50">
        <v>0</v>
      </c>
      <c r="Z10" s="50">
        <f t="shared" ref="Z10:Z11" si="1">VLOOKUP(R10,$AE$39:$AF$59,2)</f>
        <v>114.99999999999996</v>
      </c>
      <c r="AA10" s="53">
        <v>0</v>
      </c>
      <c r="AB10" s="50">
        <f>VLOOKUP(R10,$AE$39:$AG$59,3)</f>
        <v>12000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0">
        <f>VLOOKUP(R10,$AE$39:$AH$59,4)</f>
        <v>50.000000000000007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72">
        <v>0</v>
      </c>
      <c r="H11" s="45" t="s">
        <v>53</v>
      </c>
      <c r="J11" s="47">
        <v>6</v>
      </c>
      <c r="K11" s="47">
        <v>-10</v>
      </c>
      <c r="L11" s="33" t="s">
        <v>106</v>
      </c>
      <c r="M11" s="49" t="s">
        <v>64</v>
      </c>
      <c r="N11" s="50">
        <v>8.6</v>
      </c>
      <c r="O11" s="51">
        <v>0</v>
      </c>
      <c r="P11" s="51">
        <v>0</v>
      </c>
      <c r="Q11" s="50">
        <f>Zone_4_BE!Q11*1.05</f>
        <v>42</v>
      </c>
      <c r="R11" s="50">
        <f>Q11-5</f>
        <v>37</v>
      </c>
      <c r="S11" s="50">
        <v>1.1000000000000001</v>
      </c>
      <c r="T11" s="50">
        <v>0</v>
      </c>
      <c r="U11" s="52">
        <v>0</v>
      </c>
      <c r="V11" s="52">
        <v>0</v>
      </c>
      <c r="W11" s="50">
        <v>0.5</v>
      </c>
      <c r="X11" s="50">
        <f>Zone_4_BE!X11</f>
        <v>26300</v>
      </c>
      <c r="Y11" s="50">
        <v>0</v>
      </c>
      <c r="Z11" s="50">
        <f t="shared" si="1"/>
        <v>114.99999999999996</v>
      </c>
      <c r="AA11" s="53">
        <v>0</v>
      </c>
      <c r="AB11" s="50">
        <f>VLOOKUP(R11,$AE$39:$AG$59,3)</f>
        <v>12000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0">
        <f>VLOOKUP(R11,$AE$39:$AH$59,4)</f>
        <v>50.000000000000007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9.8000000000000007</v>
      </c>
      <c r="C12" s="45" t="s">
        <v>28</v>
      </c>
      <c r="E12" s="59"/>
      <c r="F12" s="56" t="s">
        <v>97</v>
      </c>
      <c r="G12" s="72">
        <v>10850.2</v>
      </c>
      <c r="H12" s="45" t="s">
        <v>53</v>
      </c>
      <c r="I12" s="56"/>
      <c r="J12" s="47">
        <v>7</v>
      </c>
      <c r="K12" s="47">
        <v>-34</v>
      </c>
      <c r="L12" s="33" t="s">
        <v>107</v>
      </c>
      <c r="M12" s="49" t="s">
        <v>65</v>
      </c>
      <c r="N12" s="50">
        <v>9</v>
      </c>
      <c r="O12" s="51">
        <f>Zone_4_BE!O12*1.05</f>
        <v>385.35</v>
      </c>
      <c r="P12" s="51">
        <f>Zone_4_BE!P12*1.05</f>
        <v>16.463999999999999</v>
      </c>
      <c r="Q12" s="50">
        <v>0</v>
      </c>
      <c r="R12" s="50">
        <v>0</v>
      </c>
      <c r="S12" s="50">
        <v>0</v>
      </c>
      <c r="T12" s="50">
        <v>0</v>
      </c>
      <c r="U12" s="52">
        <v>1.4999999999999999E-2</v>
      </c>
      <c r="V12" s="52">
        <v>0</v>
      </c>
      <c r="W12" s="50">
        <v>0.25</v>
      </c>
      <c r="X12" s="50">
        <f>Zone_4_BE!X12</f>
        <v>33300</v>
      </c>
      <c r="Y12" s="50">
        <v>0</v>
      </c>
      <c r="Z12" s="50">
        <v>0</v>
      </c>
      <c r="AA12" s="53">
        <v>1</v>
      </c>
      <c r="AB12" s="50">
        <v>0</v>
      </c>
      <c r="AC12" s="51">
        <f>Zone_4_BE!AC12*1.05</f>
        <v>487935</v>
      </c>
      <c r="AD12" s="51">
        <f>Zone_4_BE!AD12*1.05</f>
        <v>26250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>
        <v>0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59"/>
      <c r="F13" s="54" t="s">
        <v>55</v>
      </c>
      <c r="J13" s="47"/>
      <c r="K13" s="47"/>
      <c r="M13" s="49"/>
      <c r="N13" s="50"/>
      <c r="O13" s="51"/>
      <c r="P13" s="51"/>
      <c r="Q13" s="50"/>
      <c r="R13" s="50"/>
      <c r="S13" s="50"/>
      <c r="T13" s="50"/>
      <c r="U13" s="52"/>
      <c r="V13" s="52"/>
      <c r="W13" s="50"/>
      <c r="X13" s="50"/>
      <c r="Y13" s="50"/>
      <c r="Z13" s="50"/>
      <c r="AA13" s="53"/>
      <c r="AB13" s="50"/>
      <c r="AC13" s="51"/>
      <c r="AD13" s="51"/>
      <c r="AE13" s="51"/>
      <c r="AF13" s="51"/>
      <c r="AG13" s="51"/>
      <c r="AH13" s="51"/>
      <c r="AI13" s="51"/>
      <c r="AJ13" s="50"/>
      <c r="AK13" s="50"/>
      <c r="AL13" s="50"/>
      <c r="AM13" s="50"/>
      <c r="AN13" s="50"/>
      <c r="AO13" s="50"/>
    </row>
    <row r="14" spans="1:41" x14ac:dyDescent="0.25">
      <c r="A14" s="33" t="s">
        <v>43</v>
      </c>
      <c r="B14" s="59">
        <v>355000</v>
      </c>
      <c r="C14" s="45" t="s">
        <v>47</v>
      </c>
      <c r="F14" s="33" t="s">
        <v>56</v>
      </c>
      <c r="G14" s="60" t="s">
        <v>57</v>
      </c>
      <c r="H14" s="45" t="s">
        <v>63</v>
      </c>
      <c r="J14" s="47"/>
      <c r="K14" s="47"/>
      <c r="M14" s="49"/>
      <c r="N14" s="50"/>
      <c r="O14" s="51"/>
      <c r="P14" s="51"/>
      <c r="Q14" s="50"/>
      <c r="R14" s="50"/>
      <c r="S14" s="50"/>
      <c r="T14" s="50"/>
      <c r="U14" s="52"/>
      <c r="V14" s="52"/>
      <c r="W14" s="50"/>
      <c r="X14" s="50"/>
      <c r="Y14" s="50"/>
      <c r="Z14" s="50"/>
      <c r="AA14" s="53"/>
      <c r="AB14" s="50"/>
      <c r="AC14" s="51"/>
      <c r="AD14" s="51"/>
      <c r="AE14" s="51"/>
      <c r="AF14" s="51"/>
      <c r="AG14" s="51"/>
      <c r="AH14" s="51"/>
      <c r="AI14" s="51"/>
      <c r="AJ14" s="50"/>
      <c r="AK14" s="50"/>
      <c r="AL14" s="50"/>
      <c r="AM14" s="50"/>
      <c r="AN14" s="50"/>
      <c r="AO14" s="50"/>
    </row>
    <row r="15" spans="1:41" x14ac:dyDescent="0.25">
      <c r="A15" s="33" t="s">
        <v>44</v>
      </c>
      <c r="B15" s="61">
        <v>207000000</v>
      </c>
      <c r="C15" s="45" t="s">
        <v>47</v>
      </c>
      <c r="J15" s="47"/>
      <c r="K15" s="47"/>
      <c r="M15" s="49"/>
      <c r="N15" s="50"/>
      <c r="O15" s="51"/>
      <c r="P15" s="51"/>
      <c r="Q15" s="50"/>
      <c r="R15" s="50"/>
      <c r="S15" s="50"/>
      <c r="T15" s="50"/>
      <c r="U15" s="52"/>
      <c r="V15" s="52"/>
      <c r="W15" s="50"/>
      <c r="X15" s="50"/>
      <c r="Y15" s="50"/>
      <c r="Z15" s="50"/>
      <c r="AA15" s="53"/>
      <c r="AB15" s="50"/>
      <c r="AC15" s="51"/>
      <c r="AD15" s="51"/>
      <c r="AE15" s="51"/>
      <c r="AF15" s="51"/>
      <c r="AG15" s="51"/>
      <c r="AH15" s="51"/>
      <c r="AI15" s="51"/>
      <c r="AJ15" s="50"/>
      <c r="AK15" s="50"/>
      <c r="AL15" s="50"/>
      <c r="AM15" s="50"/>
      <c r="AN15" s="50"/>
      <c r="AO15" s="50"/>
    </row>
    <row r="16" spans="1:41" x14ac:dyDescent="0.25">
      <c r="A16" s="33" t="s">
        <v>45</v>
      </c>
      <c r="B16" s="61">
        <v>79000000</v>
      </c>
      <c r="C16" s="45" t="s">
        <v>47</v>
      </c>
      <c r="D16" s="62"/>
      <c r="E16" s="62"/>
      <c r="G16" s="33">
        <f>386.8*9.81</f>
        <v>3794.5080000000003</v>
      </c>
      <c r="I16" s="56"/>
      <c r="J16" s="47"/>
      <c r="K16" s="47"/>
      <c r="M16" s="49"/>
      <c r="N16" s="50"/>
      <c r="O16" s="51"/>
      <c r="P16" s="51"/>
      <c r="Q16" s="50"/>
      <c r="R16" s="50"/>
      <c r="S16" s="50"/>
      <c r="T16" s="50"/>
      <c r="U16" s="52"/>
      <c r="V16" s="52"/>
      <c r="W16" s="50"/>
      <c r="X16" s="50"/>
      <c r="Y16" s="50"/>
      <c r="Z16" s="50"/>
      <c r="AA16" s="53"/>
      <c r="AB16" s="50"/>
      <c r="AC16" s="51"/>
      <c r="AD16" s="51"/>
      <c r="AE16" s="51"/>
      <c r="AF16" s="51"/>
      <c r="AG16" s="51"/>
      <c r="AH16" s="51"/>
      <c r="AI16" s="51"/>
      <c r="AJ16" s="50"/>
      <c r="AK16" s="50"/>
      <c r="AL16" s="50"/>
      <c r="AM16" s="50"/>
      <c r="AN16" s="50"/>
      <c r="AO16" s="50"/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/>
      <c r="K17" s="47"/>
      <c r="L17" s="33"/>
      <c r="M17" s="49"/>
      <c r="N17" s="50"/>
      <c r="O17" s="51"/>
      <c r="P17" s="51"/>
      <c r="Q17" s="50"/>
      <c r="R17" s="50"/>
      <c r="S17" s="50"/>
      <c r="T17" s="50"/>
      <c r="U17" s="52"/>
      <c r="V17" s="52"/>
      <c r="W17" s="50"/>
      <c r="X17" s="50"/>
      <c r="Y17" s="50"/>
      <c r="Z17" s="50"/>
      <c r="AA17" s="53"/>
      <c r="AB17" s="50"/>
      <c r="AC17" s="51"/>
      <c r="AD17" s="51"/>
      <c r="AE17" s="51"/>
      <c r="AF17" s="51"/>
      <c r="AG17" s="51"/>
      <c r="AH17" s="51"/>
      <c r="AI17" s="51"/>
      <c r="AJ17" s="50"/>
      <c r="AK17" s="50"/>
      <c r="AL17" s="50"/>
      <c r="AM17" s="50"/>
      <c r="AN17" s="50"/>
      <c r="AO17" s="50"/>
    </row>
    <row r="18" spans="1:41" ht="30" x14ac:dyDescent="0.25">
      <c r="A18" s="35" t="s">
        <v>25</v>
      </c>
      <c r="B18" s="65" t="s">
        <v>26</v>
      </c>
      <c r="C18" s="65" t="s">
        <v>27</v>
      </c>
      <c r="D18" s="66"/>
      <c r="E18" s="66"/>
      <c r="J18" s="47"/>
      <c r="L18" s="48"/>
      <c r="M18" s="49" t="s">
        <v>94</v>
      </c>
      <c r="N18" s="47"/>
      <c r="O18" s="63"/>
      <c r="P18" s="47"/>
      <c r="Q18" s="47"/>
      <c r="R18" s="64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4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6">
        <v>1</v>
      </c>
      <c r="B20" s="66">
        <v>0</v>
      </c>
      <c r="C20" s="67">
        <v>0.09</v>
      </c>
      <c r="D20" s="43"/>
      <c r="L20" s="48"/>
      <c r="M20" s="49" t="s">
        <v>94</v>
      </c>
      <c r="N20" s="47"/>
      <c r="O20" s="50"/>
      <c r="P20" s="47"/>
      <c r="Q20" s="47"/>
      <c r="R20" s="64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6"/>
      <c r="B21" s="66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4"/>
      <c r="AI21" s="47"/>
      <c r="AJ21" s="47"/>
      <c r="AK21" s="47"/>
      <c r="AL21" s="47"/>
      <c r="AM21" s="47"/>
      <c r="AN21" s="47"/>
    </row>
    <row r="22" spans="1:41" x14ac:dyDescent="0.25">
      <c r="A22" s="66"/>
      <c r="B22" s="66"/>
      <c r="C22" s="6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4"/>
      <c r="AI22" s="47"/>
      <c r="AJ22" s="47"/>
      <c r="AK22" s="47"/>
      <c r="AL22" s="47"/>
      <c r="AM22" s="47"/>
      <c r="AN22" s="47"/>
    </row>
    <row r="23" spans="1:41" x14ac:dyDescent="0.25">
      <c r="A23" s="66"/>
      <c r="B23" s="66"/>
      <c r="C23" s="6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4"/>
      <c r="AI23" s="47"/>
      <c r="AJ23" s="47"/>
      <c r="AK23" s="47"/>
      <c r="AL23" s="47"/>
      <c r="AM23" s="47"/>
      <c r="AN23" s="47"/>
    </row>
    <row r="24" spans="1:41" x14ac:dyDescent="0.25">
      <c r="A24" s="66"/>
      <c r="B24" s="66"/>
      <c r="C24" s="67"/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4"/>
      <c r="AI24" s="47"/>
      <c r="AJ24" s="47"/>
      <c r="AK24" s="47"/>
      <c r="AL24" s="47"/>
      <c r="AM24" s="47"/>
      <c r="AN24" s="47"/>
    </row>
    <row r="25" spans="1:41" x14ac:dyDescent="0.25">
      <c r="A25" s="66"/>
      <c r="B25" s="66"/>
      <c r="C25" s="67"/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4"/>
      <c r="AI25" s="47"/>
      <c r="AJ25" s="47"/>
      <c r="AK25" s="47"/>
      <c r="AL25" s="47"/>
      <c r="AM25" s="47"/>
      <c r="AN25" s="47"/>
    </row>
    <row r="26" spans="1:41" x14ac:dyDescent="0.25">
      <c r="A26" s="66"/>
      <c r="B26" s="66"/>
      <c r="C26" s="67"/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4"/>
      <c r="AI26" s="47"/>
      <c r="AJ26" s="47"/>
      <c r="AK26" s="47"/>
      <c r="AL26" s="47"/>
      <c r="AM26" s="47"/>
      <c r="AN26" s="47"/>
    </row>
    <row r="27" spans="1:41" x14ac:dyDescent="0.25">
      <c r="A27" s="66"/>
      <c r="B27" s="66"/>
      <c r="C27" s="67"/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4"/>
      <c r="AI27" s="47"/>
      <c r="AJ27" s="47"/>
      <c r="AK27" s="47"/>
      <c r="AL27" s="47"/>
      <c r="AM27" s="47"/>
      <c r="AN27" s="47"/>
    </row>
    <row r="28" spans="1:41" x14ac:dyDescent="0.25">
      <c r="A28" s="66"/>
      <c r="B28" s="66"/>
      <c r="C28" s="67"/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4"/>
      <c r="AI28" s="47"/>
      <c r="AJ28" s="47"/>
      <c r="AK28" s="47"/>
      <c r="AL28" s="47"/>
      <c r="AM28" s="47"/>
      <c r="AN28" s="47"/>
    </row>
    <row r="29" spans="1:41" x14ac:dyDescent="0.25">
      <c r="A29" s="66"/>
      <c r="B29" s="66"/>
      <c r="C29" s="67"/>
      <c r="D29" s="35"/>
      <c r="L29" s="48"/>
      <c r="M29" s="49" t="s">
        <v>94</v>
      </c>
      <c r="N29" s="47"/>
      <c r="O29" s="63"/>
      <c r="P29" s="47"/>
      <c r="Q29" s="47"/>
      <c r="R29" s="64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6"/>
      <c r="B30" s="66"/>
      <c r="C30" s="67"/>
      <c r="D30" s="35"/>
      <c r="L30" s="48"/>
      <c r="M30" s="49" t="s">
        <v>94</v>
      </c>
      <c r="N30" s="47"/>
      <c r="O30" s="63"/>
      <c r="P30" s="47"/>
      <c r="Q30" s="47"/>
      <c r="R30" s="64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6"/>
      <c r="B31" s="66"/>
      <c r="C31" s="67"/>
      <c r="D31" s="35"/>
      <c r="L31" s="48"/>
      <c r="M31" s="49" t="s">
        <v>94</v>
      </c>
      <c r="N31" s="47"/>
      <c r="O31" s="63"/>
      <c r="P31" s="47"/>
      <c r="Q31" s="47"/>
      <c r="R31" s="64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6"/>
      <c r="B32" s="66"/>
      <c r="C32" s="67"/>
      <c r="D32" s="35"/>
      <c r="L32" s="48"/>
      <c r="M32" s="49" t="s">
        <v>94</v>
      </c>
      <c r="N32" s="47"/>
      <c r="O32" s="63"/>
      <c r="P32" s="47"/>
      <c r="Q32" s="47"/>
      <c r="R32" s="6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6"/>
      <c r="B33" s="66"/>
      <c r="C33" s="67"/>
      <c r="D33" s="35"/>
      <c r="L33" s="48"/>
      <c r="M33" s="49" t="s">
        <v>94</v>
      </c>
      <c r="N33" s="47"/>
      <c r="O33" s="63"/>
      <c r="P33" s="47"/>
      <c r="Q33" s="47"/>
      <c r="R33" s="64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3"/>
      <c r="P34" s="47"/>
      <c r="Q34" s="47"/>
      <c r="R34" s="64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3"/>
      <c r="P35" s="47"/>
      <c r="Q35" s="47"/>
      <c r="R35" s="64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3"/>
      <c r="P36" s="47"/>
      <c r="Q36" s="47"/>
      <c r="R36" s="64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2">AF40+3.8</f>
        <v>55.599999999999994</v>
      </c>
      <c r="AG41" s="33">
        <f t="shared" ref="AG41:AG43" si="3">AG40+200</f>
        <v>2300</v>
      </c>
      <c r="AH41" s="33">
        <f t="shared" ref="AH41:AH44" si="4">AH40+0.8</f>
        <v>9.6000000000000014</v>
      </c>
    </row>
    <row r="42" spans="1:40" x14ac:dyDescent="0.25">
      <c r="L42" s="48"/>
      <c r="AE42" s="33">
        <v>18</v>
      </c>
      <c r="AF42" s="33">
        <f t="shared" si="2"/>
        <v>59.399999999999991</v>
      </c>
      <c r="AG42" s="33">
        <f t="shared" si="3"/>
        <v>2500</v>
      </c>
      <c r="AH42" s="33">
        <f t="shared" si="4"/>
        <v>10.400000000000002</v>
      </c>
    </row>
    <row r="43" spans="1:40" x14ac:dyDescent="0.25">
      <c r="L43" s="48"/>
      <c r="AE43" s="33">
        <v>19</v>
      </c>
      <c r="AF43" s="33">
        <f t="shared" si="2"/>
        <v>63.199999999999989</v>
      </c>
      <c r="AG43" s="33">
        <f t="shared" si="3"/>
        <v>2700</v>
      </c>
      <c r="AH43" s="33">
        <f t="shared" si="4"/>
        <v>11.200000000000003</v>
      </c>
    </row>
    <row r="44" spans="1:40" x14ac:dyDescent="0.25">
      <c r="L44" s="48"/>
      <c r="AE44" s="33">
        <v>20</v>
      </c>
      <c r="AF44" s="33">
        <f t="shared" si="2"/>
        <v>66.999999999999986</v>
      </c>
      <c r="AG44" s="33">
        <f>AG43+200</f>
        <v>2900</v>
      </c>
      <c r="AH44" s="33">
        <f t="shared" si="4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5">AF45+2.8</f>
        <v>72.59999999999998</v>
      </c>
      <c r="AG46" s="33">
        <f t="shared" ref="AG46:AG48" si="6">AG45+380</f>
        <v>3660</v>
      </c>
      <c r="AH46" s="33">
        <f t="shared" ref="AH46:AH49" si="7">AH45+1.6</f>
        <v>15.200000000000003</v>
      </c>
    </row>
    <row r="47" spans="1:40" x14ac:dyDescent="0.25">
      <c r="L47" s="48"/>
      <c r="AE47" s="33">
        <v>23</v>
      </c>
      <c r="AF47" s="33">
        <f t="shared" si="5"/>
        <v>75.399999999999977</v>
      </c>
      <c r="AG47" s="33">
        <f t="shared" si="6"/>
        <v>4040</v>
      </c>
      <c r="AH47" s="33">
        <f t="shared" si="7"/>
        <v>16.800000000000004</v>
      </c>
    </row>
    <row r="48" spans="1:40" x14ac:dyDescent="0.25">
      <c r="L48" s="48"/>
      <c r="AE48" s="33">
        <v>24</v>
      </c>
      <c r="AF48" s="33">
        <f t="shared" si="5"/>
        <v>78.199999999999974</v>
      </c>
      <c r="AG48" s="33">
        <f t="shared" si="6"/>
        <v>4420</v>
      </c>
      <c r="AH48" s="33">
        <f t="shared" si="7"/>
        <v>18.400000000000006</v>
      </c>
    </row>
    <row r="49" spans="12:34" x14ac:dyDescent="0.25">
      <c r="L49" s="48"/>
      <c r="AE49" s="33">
        <v>25</v>
      </c>
      <c r="AF49" s="33">
        <f t="shared" si="5"/>
        <v>80.999999999999972</v>
      </c>
      <c r="AG49" s="33">
        <v>4800</v>
      </c>
      <c r="AH49" s="33">
        <f t="shared" si="7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8">AF50+3</f>
        <v>86.999999999999972</v>
      </c>
      <c r="AG51" s="33">
        <f t="shared" ref="AG51:AG54" si="9">AG50+960</f>
        <v>6720</v>
      </c>
      <c r="AH51" s="33">
        <f t="shared" ref="AH51:AH54" si="10">AH50+4</f>
        <v>28.000000000000007</v>
      </c>
    </row>
    <row r="52" spans="12:34" x14ac:dyDescent="0.25">
      <c r="L52" s="48"/>
      <c r="AE52" s="33">
        <v>28</v>
      </c>
      <c r="AF52" s="33">
        <f t="shared" si="8"/>
        <v>89.999999999999972</v>
      </c>
      <c r="AG52" s="33">
        <f t="shared" si="9"/>
        <v>7680</v>
      </c>
      <c r="AH52" s="33">
        <f t="shared" si="10"/>
        <v>32.000000000000007</v>
      </c>
    </row>
    <row r="53" spans="12:34" x14ac:dyDescent="0.25">
      <c r="L53" s="48"/>
      <c r="AE53" s="33">
        <v>29</v>
      </c>
      <c r="AF53" s="33">
        <f t="shared" si="8"/>
        <v>92.999999999999972</v>
      </c>
      <c r="AG53" s="33">
        <f t="shared" si="9"/>
        <v>8640</v>
      </c>
      <c r="AH53" s="33">
        <f t="shared" si="10"/>
        <v>36.000000000000007</v>
      </c>
    </row>
    <row r="54" spans="12:34" x14ac:dyDescent="0.25">
      <c r="L54" s="48"/>
      <c r="AE54" s="33">
        <v>30</v>
      </c>
      <c r="AF54" s="33">
        <f t="shared" si="8"/>
        <v>95.999999999999972</v>
      </c>
      <c r="AG54" s="33">
        <f t="shared" si="9"/>
        <v>9600</v>
      </c>
      <c r="AH54" s="33">
        <f t="shared" si="10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1">AF55+3.8</f>
        <v>103.59999999999997</v>
      </c>
      <c r="AG56" s="33">
        <f t="shared" ref="AG56:AG59" si="12">AG55+480</f>
        <v>10560</v>
      </c>
      <c r="AH56" s="33">
        <f t="shared" ref="AH56:AH59" si="13">AH55+2</f>
        <v>44.000000000000007</v>
      </c>
    </row>
    <row r="57" spans="12:34" x14ac:dyDescent="0.25">
      <c r="L57" s="48"/>
      <c r="AE57" s="33">
        <v>33</v>
      </c>
      <c r="AF57" s="33">
        <f t="shared" si="11"/>
        <v>107.39999999999996</v>
      </c>
      <c r="AG57" s="33">
        <f t="shared" si="12"/>
        <v>11040</v>
      </c>
      <c r="AH57" s="33">
        <f t="shared" si="13"/>
        <v>46.000000000000007</v>
      </c>
    </row>
    <row r="58" spans="12:34" x14ac:dyDescent="0.25">
      <c r="L58" s="48"/>
      <c r="AE58" s="33">
        <v>34</v>
      </c>
      <c r="AF58" s="33">
        <f t="shared" si="11"/>
        <v>111.19999999999996</v>
      </c>
      <c r="AG58" s="33">
        <f t="shared" si="12"/>
        <v>11520</v>
      </c>
      <c r="AH58" s="33">
        <f t="shared" si="13"/>
        <v>48.000000000000007</v>
      </c>
    </row>
    <row r="59" spans="12:34" x14ac:dyDescent="0.25">
      <c r="L59" s="48"/>
      <c r="AE59" s="33">
        <v>35</v>
      </c>
      <c r="AF59" s="33">
        <f t="shared" si="11"/>
        <v>114.99999999999996</v>
      </c>
      <c r="AG59" s="33">
        <f t="shared" si="12"/>
        <v>12000</v>
      </c>
      <c r="AH59" s="33">
        <f t="shared" si="13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S11:T13 Q12:R14 N6:N14 AM6:AO14 AJ6:AJ15 Q6:T6 AB6:AB15 R11 Q7:Q11 W6:Y13 R7:T10 Z6:Z15">
    <cfRule type="expression" dxfId="2025" priority="200">
      <formula>$L6="API sand"</formula>
    </cfRule>
  </conditionalFormatting>
  <conditionalFormatting sqref="R18:S20 R29:S36 S21:S28 AD21:AD28 AB18:AB35 AK6:AL14 N6:N14">
    <cfRule type="expression" dxfId="2024" priority="199">
      <formula>$M6="API sand"</formula>
    </cfRule>
  </conditionalFormatting>
  <conditionalFormatting sqref="R18:T20 R29:T36 S21:T28 AD21:AD28 AB18:AB35 AK6:AL14 N6:N14">
    <cfRule type="expression" dxfId="2023" priority="198">
      <formula>$M6="API clay"</formula>
    </cfRule>
  </conditionalFormatting>
  <conditionalFormatting sqref="U18:W36 AM6:AN14 AA6:AA14 U6:V14 N6:P14 AC6:AI13">
    <cfRule type="expression" dxfId="2022" priority="195">
      <formula>$L6="Stiff clay w/o free water"</formula>
    </cfRule>
    <cfRule type="expression" dxfId="2021" priority="197">
      <formula>$L6="API clay"</formula>
    </cfRule>
  </conditionalFormatting>
  <conditionalFormatting sqref="U18:Y36 AM6:AN14 AA6:AA14 U6:V14 N6:P14 AC6:AI13">
    <cfRule type="expression" dxfId="2020" priority="196">
      <formula>$L6="Kirsch soft clay"</formula>
    </cfRule>
  </conditionalFormatting>
  <conditionalFormatting sqref="U18:Y36 AM6:AN14 AA6:AA14 U6:V14 N6:P14 AC6:AI13">
    <cfRule type="expression" dxfId="2019" priority="194">
      <formula>$L6="Kirsch stiff clay"</formula>
    </cfRule>
  </conditionalFormatting>
  <conditionalFormatting sqref="S11:T13 Q12:R14 N6:N14 AM6:AO14 AJ6:AJ15 Q6:T6 AB6:AB15 R11 Q7:Q11 W6:Y13 R7:T10 Z6:Z15">
    <cfRule type="expression" dxfId="2018" priority="193">
      <formula>$L6="Kirsch sand"</formula>
    </cfRule>
  </conditionalFormatting>
  <conditionalFormatting sqref="AC18:AI18 AC19:AD19 AI19 AM6:AN14 N6:N14">
    <cfRule type="expression" dxfId="2017" priority="192">
      <formula>$L6="Modified Weak rock"</formula>
    </cfRule>
  </conditionalFormatting>
  <conditionalFormatting sqref="U18:V36 AM6:AN14 AA6:AA14 U6:V14 N6:P14 AC6:AI13">
    <cfRule type="expression" dxfId="2016" priority="191">
      <formula>$L6="Reese stiff clay"</formula>
    </cfRule>
  </conditionalFormatting>
  <conditionalFormatting sqref="N18:N36 Q18:Q36 AM18:AN36">
    <cfRule type="expression" dxfId="2015" priority="190">
      <formula>$L18="API sand"</formula>
    </cfRule>
  </conditionalFormatting>
  <conditionalFormatting sqref="N18:N36 AB36 AJ18:AL36 Z18:Z36">
    <cfRule type="expression" dxfId="2014" priority="189">
      <formula>$M18="API sand"</formula>
    </cfRule>
  </conditionalFormatting>
  <conditionalFormatting sqref="Z36:AB36 AK18:AL36 N18:N36 Z18:AA35">
    <cfRule type="expression" dxfId="2013" priority="188">
      <formula>$M18="API clay"</formula>
    </cfRule>
  </conditionalFormatting>
  <conditionalFormatting sqref="N18:P18 AM18:AN36 N29:P36 N19:N28 P19:P28">
    <cfRule type="expression" dxfId="2012" priority="185">
      <formula>$L18="Stiff clay w/o free water"</formula>
    </cfRule>
    <cfRule type="expression" dxfId="2011" priority="187">
      <formula>$L18="API clay"</formula>
    </cfRule>
  </conditionalFormatting>
  <conditionalFormatting sqref="N18:P18 AM18:AN36 N29:P36 N19:N28 P19:P28">
    <cfRule type="expression" dxfId="2010" priority="186">
      <formula>$L18="Kirsch soft clay"</formula>
    </cfRule>
  </conditionalFormatting>
  <conditionalFormatting sqref="N18:P18 AM18:AN36 N29:P36 N19:N28 P19:P28">
    <cfRule type="expression" dxfId="2009" priority="184">
      <formula>$L18="Kirsch stiff clay"</formula>
    </cfRule>
  </conditionalFormatting>
  <conditionalFormatting sqref="N18:N36 Q18:Q36 X18:Y36 AM18:AN36">
    <cfRule type="expression" dxfId="2008" priority="183">
      <formula>$L18="Kirsch sand"</formula>
    </cfRule>
  </conditionalFormatting>
  <conditionalFormatting sqref="N18:N36 AM18:AN36 AC20:AD36 AI20:AI36">
    <cfRule type="expression" dxfId="2007" priority="182">
      <formula>$L18="Modified Weak rock"</formula>
    </cfRule>
  </conditionalFormatting>
  <conditionalFormatting sqref="N18:P18 AM18:AN36 N29:P36 N19:N28 P19:P28">
    <cfRule type="expression" dxfId="2006" priority="181">
      <formula>$L18="Reese stiff clay"</formula>
    </cfRule>
  </conditionalFormatting>
  <conditionalFormatting sqref="AM6:AN14 AA6:AA14 U6:V14 N6:P14 AC6:AI13">
    <cfRule type="expression" dxfId="2005" priority="180">
      <formula>$L6="PISA clay"</formula>
    </cfRule>
  </conditionalFormatting>
  <conditionalFormatting sqref="AM6:AN14 N6:N14">
    <cfRule type="expression" dxfId="2004" priority="179">
      <formula>$L6="PISA sand"</formula>
    </cfRule>
  </conditionalFormatting>
  <conditionalFormatting sqref="O19:O21">
    <cfRule type="expression" dxfId="2003" priority="178">
      <formula>$L19="API sand"</formula>
    </cfRule>
  </conditionalFormatting>
  <conditionalFormatting sqref="O19:O21">
    <cfRule type="expression" dxfId="2002" priority="177">
      <formula>$L19="Kirsch sand"</formula>
    </cfRule>
  </conditionalFormatting>
  <conditionalFormatting sqref="O22:O28">
    <cfRule type="expression" dxfId="2001" priority="176">
      <formula>$L22="API sand"</formula>
    </cfRule>
  </conditionalFormatting>
  <conditionalFormatting sqref="O22:O28">
    <cfRule type="expression" dxfId="2000" priority="175">
      <formula>$L22="Kirsch sand"</formula>
    </cfRule>
  </conditionalFormatting>
  <conditionalFormatting sqref="AE37:AH37">
    <cfRule type="expression" dxfId="1999" priority="201">
      <formula>$L19="Modified Weak rock"</formula>
    </cfRule>
  </conditionalFormatting>
  <conditionalFormatting sqref="S14:T14 W14:Y14">
    <cfRule type="expression" dxfId="1998" priority="174">
      <formula>$L14="API sand"</formula>
    </cfRule>
  </conditionalFormatting>
  <conditionalFormatting sqref="S14:T14 W14:Y14">
    <cfRule type="expression" dxfId="1997" priority="173">
      <formula>$L14="Kirsch sand"</formula>
    </cfRule>
  </conditionalFormatting>
  <conditionalFormatting sqref="AD14:AI14">
    <cfRule type="expression" dxfId="1996" priority="170">
      <formula>$L14="Stiff clay w/o free water"</formula>
    </cfRule>
    <cfRule type="expression" dxfId="1995" priority="172">
      <formula>$L14="API clay"</formula>
    </cfRule>
  </conditionalFormatting>
  <conditionalFormatting sqref="AD14:AI14">
    <cfRule type="expression" dxfId="1994" priority="171">
      <formula>$L14="Kirsch soft clay"</formula>
    </cfRule>
  </conditionalFormatting>
  <conditionalFormatting sqref="AD14:AI14">
    <cfRule type="expression" dxfId="1993" priority="169">
      <formula>$L14="Kirsch stiff clay"</formula>
    </cfRule>
  </conditionalFormatting>
  <conditionalFormatting sqref="AD14:AI14">
    <cfRule type="expression" dxfId="1992" priority="168">
      <formula>$L14="Reese stiff clay"</formula>
    </cfRule>
  </conditionalFormatting>
  <conditionalFormatting sqref="AD14:AI14">
    <cfRule type="expression" dxfId="1991" priority="167">
      <formula>$L14="PISA clay"</formula>
    </cfRule>
  </conditionalFormatting>
  <conditionalFormatting sqref="AM15:AN15">
    <cfRule type="expression" dxfId="1990" priority="166">
      <formula>$L15="API sand"</formula>
    </cfRule>
  </conditionalFormatting>
  <conditionalFormatting sqref="AK15:AL15">
    <cfRule type="expression" dxfId="1989" priority="165">
      <formula>$M15="API sand"</formula>
    </cfRule>
  </conditionalFormatting>
  <conditionalFormatting sqref="AK15:AL15">
    <cfRule type="expression" dxfId="1988" priority="164">
      <formula>$M15="API clay"</formula>
    </cfRule>
  </conditionalFormatting>
  <conditionalFormatting sqref="AM15:AN15">
    <cfRule type="expression" dxfId="1987" priority="161">
      <formula>$L15="Stiff clay w/o free water"</formula>
    </cfRule>
    <cfRule type="expression" dxfId="1986" priority="163">
      <formula>$L15="API clay"</formula>
    </cfRule>
  </conditionalFormatting>
  <conditionalFormatting sqref="AM15:AN15">
    <cfRule type="expression" dxfId="1985" priority="162">
      <formula>$L15="Kirsch soft clay"</formula>
    </cfRule>
  </conditionalFormatting>
  <conditionalFormatting sqref="AM15:AN15">
    <cfRule type="expression" dxfId="1984" priority="160">
      <formula>$L15="Kirsch stiff clay"</formula>
    </cfRule>
  </conditionalFormatting>
  <conditionalFormatting sqref="AM15:AN15">
    <cfRule type="expression" dxfId="1983" priority="159">
      <formula>$L15="Kirsch sand"</formula>
    </cfRule>
  </conditionalFormatting>
  <conditionalFormatting sqref="AM15:AN15">
    <cfRule type="expression" dxfId="1982" priority="158">
      <formula>$L15="Modified Weak rock"</formula>
    </cfRule>
  </conditionalFormatting>
  <conditionalFormatting sqref="AM15:AN15">
    <cfRule type="expression" dxfId="1981" priority="157">
      <formula>$L15="Reese stiff clay"</formula>
    </cfRule>
  </conditionalFormatting>
  <conditionalFormatting sqref="AM15:AN15">
    <cfRule type="expression" dxfId="1980" priority="156">
      <formula>$L15="PISA clay"</formula>
    </cfRule>
  </conditionalFormatting>
  <conditionalFormatting sqref="AM15:AN15">
    <cfRule type="expression" dxfId="1979" priority="155">
      <formula>$L15="PISA sand"</formula>
    </cfRule>
  </conditionalFormatting>
  <conditionalFormatting sqref="N15 Q15 S15:T15 W15 Y15">
    <cfRule type="expression" dxfId="1978" priority="154">
      <formula>$L15="API sand"</formula>
    </cfRule>
  </conditionalFormatting>
  <conditionalFormatting sqref="N15">
    <cfRule type="expression" dxfId="1977" priority="153">
      <formula>$M15="API sand"</formula>
    </cfRule>
  </conditionalFormatting>
  <conditionalFormatting sqref="N15">
    <cfRule type="expression" dxfId="1976" priority="152">
      <formula>$M15="API clay"</formula>
    </cfRule>
  </conditionalFormatting>
  <conditionalFormatting sqref="N15:P15">
    <cfRule type="expression" dxfId="1975" priority="149">
      <formula>$L15="Stiff clay w/o free water"</formula>
    </cfRule>
    <cfRule type="expression" dxfId="1974" priority="151">
      <formula>$L15="API clay"</formula>
    </cfRule>
  </conditionalFormatting>
  <conditionalFormatting sqref="N15:P15">
    <cfRule type="expression" dxfId="1973" priority="150">
      <formula>$L15="Kirsch soft clay"</formula>
    </cfRule>
  </conditionalFormatting>
  <conditionalFormatting sqref="N15:P15">
    <cfRule type="expression" dxfId="1972" priority="148">
      <formula>$L15="Kirsch stiff clay"</formula>
    </cfRule>
  </conditionalFormatting>
  <conditionalFormatting sqref="N15 Q15 S15:T15 W15 Y15">
    <cfRule type="expression" dxfId="1971" priority="147">
      <formula>$L15="Kirsch sand"</formula>
    </cfRule>
  </conditionalFormatting>
  <conditionalFormatting sqref="N15">
    <cfRule type="expression" dxfId="1970" priority="146">
      <formula>$L15="Modified Weak rock"</formula>
    </cfRule>
  </conditionalFormatting>
  <conditionalFormatting sqref="N15:P15">
    <cfRule type="expression" dxfId="1969" priority="145">
      <formula>$L15="Reese stiff clay"</formula>
    </cfRule>
  </conditionalFormatting>
  <conditionalFormatting sqref="N15:P15">
    <cfRule type="expression" dxfId="1968" priority="144">
      <formula>$L15="PISA clay"</formula>
    </cfRule>
  </conditionalFormatting>
  <conditionalFormatting sqref="N15">
    <cfRule type="expression" dxfId="1967" priority="143">
      <formula>$L15="PISA sand"</formula>
    </cfRule>
  </conditionalFormatting>
  <conditionalFormatting sqref="R15">
    <cfRule type="expression" dxfId="1966" priority="142">
      <formula>$L15="API sand"</formula>
    </cfRule>
  </conditionalFormatting>
  <conditionalFormatting sqref="R15">
    <cfRule type="expression" dxfId="1965" priority="141">
      <formula>$L15="Kirsch sand"</formula>
    </cfRule>
  </conditionalFormatting>
  <conditionalFormatting sqref="AD15:AI15">
    <cfRule type="expression" dxfId="1964" priority="138">
      <formula>$L15="Stiff clay w/o free water"</formula>
    </cfRule>
    <cfRule type="expression" dxfId="1963" priority="140">
      <formula>$L15="API clay"</formula>
    </cfRule>
  </conditionalFormatting>
  <conditionalFormatting sqref="AD15:AI15">
    <cfRule type="expression" dxfId="1962" priority="139">
      <formula>$L15="Kirsch soft clay"</formula>
    </cfRule>
  </conditionalFormatting>
  <conditionalFormatting sqref="AD15:AI15">
    <cfRule type="expression" dxfId="1961" priority="137">
      <formula>$L15="Kirsch stiff clay"</formula>
    </cfRule>
  </conditionalFormatting>
  <conditionalFormatting sqref="AD15:AI15">
    <cfRule type="expression" dxfId="1960" priority="136">
      <formula>$L15="Reese stiff clay"</formula>
    </cfRule>
  </conditionalFormatting>
  <conditionalFormatting sqref="AD15:AI15">
    <cfRule type="expression" dxfId="1959" priority="135">
      <formula>$L15="PISA clay"</formula>
    </cfRule>
  </conditionalFormatting>
  <conditionalFormatting sqref="AA15">
    <cfRule type="expression" dxfId="1958" priority="132">
      <formula>$L15="Stiff clay w/o free water"</formula>
    </cfRule>
    <cfRule type="expression" dxfId="1957" priority="134">
      <formula>$L15="API clay"</formula>
    </cfRule>
  </conditionalFormatting>
  <conditionalFormatting sqref="AA15">
    <cfRule type="expression" dxfId="1956" priority="133">
      <formula>$L15="Kirsch soft clay"</formula>
    </cfRule>
  </conditionalFormatting>
  <conditionalFormatting sqref="AA15">
    <cfRule type="expression" dxfId="1955" priority="131">
      <formula>$L15="Kirsch stiff clay"</formula>
    </cfRule>
  </conditionalFormatting>
  <conditionalFormatting sqref="AA15">
    <cfRule type="expression" dxfId="1954" priority="130">
      <formula>$L15="Reese stiff clay"</formula>
    </cfRule>
  </conditionalFormatting>
  <conditionalFormatting sqref="AA15">
    <cfRule type="expression" dxfId="1953" priority="129">
      <formula>$L15="PISA clay"</formula>
    </cfRule>
  </conditionalFormatting>
  <conditionalFormatting sqref="AC15">
    <cfRule type="expression" dxfId="1952" priority="126">
      <formula>$L15="Stiff clay w/o free water"</formula>
    </cfRule>
    <cfRule type="expression" dxfId="1951" priority="128">
      <formula>$L15="API clay"</formula>
    </cfRule>
  </conditionalFormatting>
  <conditionalFormatting sqref="AC15">
    <cfRule type="expression" dxfId="1950" priority="127">
      <formula>$L15="Kirsch soft clay"</formula>
    </cfRule>
  </conditionalFormatting>
  <conditionalFormatting sqref="AC15">
    <cfRule type="expression" dxfId="1949" priority="125">
      <formula>$L15="Kirsch stiff clay"</formula>
    </cfRule>
  </conditionalFormatting>
  <conditionalFormatting sqref="AC15">
    <cfRule type="expression" dxfId="1948" priority="124">
      <formula>$L15="Reese stiff clay"</formula>
    </cfRule>
  </conditionalFormatting>
  <conditionalFormatting sqref="AC15">
    <cfRule type="expression" dxfId="1947" priority="123">
      <formula>$L15="PISA clay"</formula>
    </cfRule>
  </conditionalFormatting>
  <conditionalFormatting sqref="X15">
    <cfRule type="expression" dxfId="1946" priority="122">
      <formula>$L15="API sand"</formula>
    </cfRule>
  </conditionalFormatting>
  <conditionalFormatting sqref="X15">
    <cfRule type="expression" dxfId="1945" priority="121">
      <formula>$L15="Kirsch sand"</formula>
    </cfRule>
  </conditionalFormatting>
  <conditionalFormatting sqref="AM16:AN16">
    <cfRule type="expression" dxfId="1944" priority="120">
      <formula>$L16="API sand"</formula>
    </cfRule>
  </conditionalFormatting>
  <conditionalFormatting sqref="AK16:AL16">
    <cfRule type="expression" dxfId="1943" priority="119">
      <formula>$M16="API sand"</formula>
    </cfRule>
  </conditionalFormatting>
  <conditionalFormatting sqref="AK16:AL16">
    <cfRule type="expression" dxfId="1942" priority="118">
      <formula>$M16="API clay"</formula>
    </cfRule>
  </conditionalFormatting>
  <conditionalFormatting sqref="AM16:AN16">
    <cfRule type="expression" dxfId="1941" priority="115">
      <formula>$L16="Stiff clay w/o free water"</formula>
    </cfRule>
    <cfRule type="expression" dxfId="1940" priority="117">
      <formula>$L16="API clay"</formula>
    </cfRule>
  </conditionalFormatting>
  <conditionalFormatting sqref="AM16:AN16">
    <cfRule type="expression" dxfId="1939" priority="116">
      <formula>$L16="Kirsch soft clay"</formula>
    </cfRule>
  </conditionalFormatting>
  <conditionalFormatting sqref="AM16:AN16">
    <cfRule type="expression" dxfId="1938" priority="114">
      <formula>$L16="Kirsch stiff clay"</formula>
    </cfRule>
  </conditionalFormatting>
  <conditionalFormatting sqref="AM16:AN16">
    <cfRule type="expression" dxfId="1937" priority="113">
      <formula>$L16="Kirsch sand"</formula>
    </cfRule>
  </conditionalFormatting>
  <conditionalFormatting sqref="AM16:AN16">
    <cfRule type="expression" dxfId="1936" priority="112">
      <formula>$L16="Modified Weak rock"</formula>
    </cfRule>
  </conditionalFormatting>
  <conditionalFormatting sqref="AM16:AN16">
    <cfRule type="expression" dxfId="1935" priority="111">
      <formula>$L16="Reese stiff clay"</formula>
    </cfRule>
  </conditionalFormatting>
  <conditionalFormatting sqref="AM16:AN16">
    <cfRule type="expression" dxfId="1934" priority="110">
      <formula>$L16="PISA clay"</formula>
    </cfRule>
  </conditionalFormatting>
  <conditionalFormatting sqref="AM16:AN16">
    <cfRule type="expression" dxfId="1933" priority="109">
      <formula>$L16="PISA sand"</formula>
    </cfRule>
  </conditionalFormatting>
  <conditionalFormatting sqref="N16 Q16 S16:T16 W16:Y16">
    <cfRule type="expression" dxfId="1932" priority="108">
      <formula>$L16="API sand"</formula>
    </cfRule>
  </conditionalFormatting>
  <conditionalFormatting sqref="N16">
    <cfRule type="expression" dxfId="1931" priority="107">
      <formula>$M16="API sand"</formula>
    </cfRule>
  </conditionalFormatting>
  <conditionalFormatting sqref="N16">
    <cfRule type="expression" dxfId="1930" priority="106">
      <formula>$M16="API clay"</formula>
    </cfRule>
  </conditionalFormatting>
  <conditionalFormatting sqref="N16:P16">
    <cfRule type="expression" dxfId="1929" priority="103">
      <formula>$L16="Stiff clay w/o free water"</formula>
    </cfRule>
    <cfRule type="expression" dxfId="1928" priority="105">
      <formula>$L16="API clay"</formula>
    </cfRule>
  </conditionalFormatting>
  <conditionalFormatting sqref="N16:P16">
    <cfRule type="expression" dxfId="1927" priority="104">
      <formula>$L16="Kirsch soft clay"</formula>
    </cfRule>
  </conditionalFormatting>
  <conditionalFormatting sqref="N16:P16">
    <cfRule type="expression" dxfId="1926" priority="102">
      <formula>$L16="Kirsch stiff clay"</formula>
    </cfRule>
  </conditionalFormatting>
  <conditionalFormatting sqref="N16 Q16 S16:T16 W16:Y16">
    <cfRule type="expression" dxfId="1925" priority="101">
      <formula>$L16="Kirsch sand"</formula>
    </cfRule>
  </conditionalFormatting>
  <conditionalFormatting sqref="N16">
    <cfRule type="expression" dxfId="1924" priority="100">
      <formula>$L16="Modified Weak rock"</formula>
    </cfRule>
  </conditionalFormatting>
  <conditionalFormatting sqref="N16:P16">
    <cfRule type="expression" dxfId="1923" priority="99">
      <formula>$L16="Reese stiff clay"</formula>
    </cfRule>
  </conditionalFormatting>
  <conditionalFormatting sqref="N16:P16">
    <cfRule type="expression" dxfId="1922" priority="98">
      <formula>$L16="PISA clay"</formula>
    </cfRule>
  </conditionalFormatting>
  <conditionalFormatting sqref="N16">
    <cfRule type="expression" dxfId="1921" priority="97">
      <formula>$L16="PISA sand"</formula>
    </cfRule>
  </conditionalFormatting>
  <conditionalFormatting sqref="R16">
    <cfRule type="expression" dxfId="1920" priority="96">
      <formula>$L16="API sand"</formula>
    </cfRule>
  </conditionalFormatting>
  <conditionalFormatting sqref="R16">
    <cfRule type="expression" dxfId="1919" priority="95">
      <formula>$L16="Kirsch sand"</formula>
    </cfRule>
  </conditionalFormatting>
  <conditionalFormatting sqref="AC16:AI16">
    <cfRule type="expression" dxfId="1918" priority="92">
      <formula>$L16="Stiff clay w/o free water"</formula>
    </cfRule>
    <cfRule type="expression" dxfId="1917" priority="94">
      <formula>$L16="API clay"</formula>
    </cfRule>
  </conditionalFormatting>
  <conditionalFormatting sqref="AC16:AI16">
    <cfRule type="expression" dxfId="1916" priority="93">
      <formula>$L16="Kirsch soft clay"</formula>
    </cfRule>
  </conditionalFormatting>
  <conditionalFormatting sqref="AC16:AI16">
    <cfRule type="expression" dxfId="1915" priority="91">
      <formula>$L16="Kirsch stiff clay"</formula>
    </cfRule>
  </conditionalFormatting>
  <conditionalFormatting sqref="AC16:AI16">
    <cfRule type="expression" dxfId="1914" priority="90">
      <formula>$L16="Reese stiff clay"</formula>
    </cfRule>
  </conditionalFormatting>
  <conditionalFormatting sqref="AC16:AI16">
    <cfRule type="expression" dxfId="1913" priority="89">
      <formula>$L16="PISA clay"</formula>
    </cfRule>
  </conditionalFormatting>
  <conditionalFormatting sqref="AA16">
    <cfRule type="expression" dxfId="1912" priority="86">
      <formula>$L16="Stiff clay w/o free water"</formula>
    </cfRule>
    <cfRule type="expression" dxfId="1911" priority="88">
      <formula>$L16="API clay"</formula>
    </cfRule>
  </conditionalFormatting>
  <conditionalFormatting sqref="AA16">
    <cfRule type="expression" dxfId="1910" priority="87">
      <formula>$L16="Kirsch soft clay"</formula>
    </cfRule>
  </conditionalFormatting>
  <conditionalFormatting sqref="AA16">
    <cfRule type="expression" dxfId="1909" priority="85">
      <formula>$L16="Kirsch stiff clay"</formula>
    </cfRule>
  </conditionalFormatting>
  <conditionalFormatting sqref="AA16">
    <cfRule type="expression" dxfId="1908" priority="84">
      <formula>$L16="Reese stiff clay"</formula>
    </cfRule>
  </conditionalFormatting>
  <conditionalFormatting sqref="AA16">
    <cfRule type="expression" dxfId="1907" priority="83">
      <formula>$L16="PISA clay"</formula>
    </cfRule>
  </conditionalFormatting>
  <conditionalFormatting sqref="AM17:AN17">
    <cfRule type="expression" dxfId="1906" priority="82">
      <formula>$L17="API sand"</formula>
    </cfRule>
  </conditionalFormatting>
  <conditionalFormatting sqref="AK17:AL17">
    <cfRule type="expression" dxfId="1905" priority="81">
      <formula>$M17="API sand"</formula>
    </cfRule>
  </conditionalFormatting>
  <conditionalFormatting sqref="AK17:AL17">
    <cfRule type="expression" dxfId="1904" priority="80">
      <formula>$M17="API clay"</formula>
    </cfRule>
  </conditionalFormatting>
  <conditionalFormatting sqref="AM17:AN17">
    <cfRule type="expression" dxfId="1903" priority="77">
      <formula>$L17="Stiff clay w/o free water"</formula>
    </cfRule>
    <cfRule type="expression" dxfId="1902" priority="79">
      <formula>$L17="API clay"</formula>
    </cfRule>
  </conditionalFormatting>
  <conditionalFormatting sqref="AM17:AN17">
    <cfRule type="expression" dxfId="1901" priority="78">
      <formula>$L17="Kirsch soft clay"</formula>
    </cfRule>
  </conditionalFormatting>
  <conditionalFormatting sqref="AM17:AN17">
    <cfRule type="expression" dxfId="1900" priority="76">
      <formula>$L17="Kirsch stiff clay"</formula>
    </cfRule>
  </conditionalFormatting>
  <conditionalFormatting sqref="AM17:AN17">
    <cfRule type="expression" dxfId="1899" priority="75">
      <formula>$L17="Kirsch sand"</formula>
    </cfRule>
  </conditionalFormatting>
  <conditionalFormatting sqref="AM17:AN17">
    <cfRule type="expression" dxfId="1898" priority="74">
      <formula>$L17="Modified Weak rock"</formula>
    </cfRule>
  </conditionalFormatting>
  <conditionalFormatting sqref="AM17:AN17">
    <cfRule type="expression" dxfId="1897" priority="73">
      <formula>$L17="Reese stiff clay"</formula>
    </cfRule>
  </conditionalFormatting>
  <conditionalFormatting sqref="AM17:AN17">
    <cfRule type="expression" dxfId="1896" priority="72">
      <formula>$L17="PISA clay"</formula>
    </cfRule>
  </conditionalFormatting>
  <conditionalFormatting sqref="AM17:AN17">
    <cfRule type="expression" dxfId="1895" priority="71">
      <formula>$L17="PISA sand"</formula>
    </cfRule>
  </conditionalFormatting>
  <conditionalFormatting sqref="N17 Q17 S17:T17 W17 Y17">
    <cfRule type="expression" dxfId="1894" priority="70">
      <formula>$L17="API sand"</formula>
    </cfRule>
  </conditionalFormatting>
  <conditionalFormatting sqref="N17">
    <cfRule type="expression" dxfId="1893" priority="69">
      <formula>$M17="API sand"</formula>
    </cfRule>
  </conditionalFormatting>
  <conditionalFormatting sqref="N17">
    <cfRule type="expression" dxfId="1892" priority="68">
      <formula>$M17="API clay"</formula>
    </cfRule>
  </conditionalFormatting>
  <conditionalFormatting sqref="N17:P17">
    <cfRule type="expression" dxfId="1891" priority="65">
      <formula>$L17="Stiff clay w/o free water"</formula>
    </cfRule>
    <cfRule type="expression" dxfId="1890" priority="67">
      <formula>$L17="API clay"</formula>
    </cfRule>
  </conditionalFormatting>
  <conditionalFormatting sqref="N17:P17">
    <cfRule type="expression" dxfId="1889" priority="66">
      <formula>$L17="Kirsch soft clay"</formula>
    </cfRule>
  </conditionalFormatting>
  <conditionalFormatting sqref="N17:P17">
    <cfRule type="expression" dxfId="1888" priority="64">
      <formula>$L17="Kirsch stiff clay"</formula>
    </cfRule>
  </conditionalFormatting>
  <conditionalFormatting sqref="N17 Q17 S17:T17 W17 Y17">
    <cfRule type="expression" dxfId="1887" priority="63">
      <formula>$L17="Kirsch sand"</formula>
    </cfRule>
  </conditionalFormatting>
  <conditionalFormatting sqref="N17">
    <cfRule type="expression" dxfId="1886" priority="62">
      <formula>$L17="Modified Weak rock"</formula>
    </cfRule>
  </conditionalFormatting>
  <conditionalFormatting sqref="N17:P17">
    <cfRule type="expression" dxfId="1885" priority="61">
      <formula>$L17="Reese stiff clay"</formula>
    </cfRule>
  </conditionalFormatting>
  <conditionalFormatting sqref="N17:P17">
    <cfRule type="expression" dxfId="1884" priority="60">
      <formula>$L17="PISA clay"</formula>
    </cfRule>
  </conditionalFormatting>
  <conditionalFormatting sqref="N17">
    <cfRule type="expression" dxfId="1883" priority="59">
      <formula>$L17="PISA sand"</formula>
    </cfRule>
  </conditionalFormatting>
  <conditionalFormatting sqref="R17">
    <cfRule type="expression" dxfId="1882" priority="58">
      <formula>$L17="API sand"</formula>
    </cfRule>
  </conditionalFormatting>
  <conditionalFormatting sqref="R17">
    <cfRule type="expression" dxfId="1881" priority="57">
      <formula>$L17="Kirsch sand"</formula>
    </cfRule>
  </conditionalFormatting>
  <conditionalFormatting sqref="AD17:AI17">
    <cfRule type="expression" dxfId="1880" priority="54">
      <formula>$L17="Stiff clay w/o free water"</formula>
    </cfRule>
    <cfRule type="expression" dxfId="1879" priority="56">
      <formula>$L17="API clay"</formula>
    </cfRule>
  </conditionalFormatting>
  <conditionalFormatting sqref="AD17:AI17">
    <cfRule type="expression" dxfId="1878" priority="55">
      <formula>$L17="Kirsch soft clay"</formula>
    </cfRule>
  </conditionalFormatting>
  <conditionalFormatting sqref="AD17:AI17">
    <cfRule type="expression" dxfId="1877" priority="53">
      <formula>$L17="Kirsch stiff clay"</formula>
    </cfRule>
  </conditionalFormatting>
  <conditionalFormatting sqref="AD17:AI17">
    <cfRule type="expression" dxfId="1876" priority="52">
      <formula>$L17="Reese stiff clay"</formula>
    </cfRule>
  </conditionalFormatting>
  <conditionalFormatting sqref="AD17:AI17">
    <cfRule type="expression" dxfId="1875" priority="51">
      <formula>$L17="PISA clay"</formula>
    </cfRule>
  </conditionalFormatting>
  <conditionalFormatting sqref="AA17">
    <cfRule type="expression" dxfId="1874" priority="48">
      <formula>$L17="Stiff clay w/o free water"</formula>
    </cfRule>
    <cfRule type="expression" dxfId="1873" priority="50">
      <formula>$L17="API clay"</formula>
    </cfRule>
  </conditionalFormatting>
  <conditionalFormatting sqref="AA17">
    <cfRule type="expression" dxfId="1872" priority="49">
      <formula>$L17="Kirsch soft clay"</formula>
    </cfRule>
  </conditionalFormatting>
  <conditionalFormatting sqref="AA17">
    <cfRule type="expression" dxfId="1871" priority="47">
      <formula>$L17="Kirsch stiff clay"</formula>
    </cfRule>
  </conditionalFormatting>
  <conditionalFormatting sqref="AA17">
    <cfRule type="expression" dxfId="1870" priority="46">
      <formula>$L17="Reese stiff clay"</formula>
    </cfRule>
  </conditionalFormatting>
  <conditionalFormatting sqref="AA17">
    <cfRule type="expression" dxfId="1869" priority="45">
      <formula>$L17="PISA clay"</formula>
    </cfRule>
  </conditionalFormatting>
  <conditionalFormatting sqref="AC17">
    <cfRule type="expression" dxfId="1868" priority="42">
      <formula>$L17="Stiff clay w/o free water"</formula>
    </cfRule>
    <cfRule type="expression" dxfId="1867" priority="44">
      <formula>$L17="API clay"</formula>
    </cfRule>
  </conditionalFormatting>
  <conditionalFormatting sqref="AC17">
    <cfRule type="expression" dxfId="1866" priority="43">
      <formula>$L17="Kirsch soft clay"</formula>
    </cfRule>
  </conditionalFormatting>
  <conditionalFormatting sqref="AC17">
    <cfRule type="expression" dxfId="1865" priority="41">
      <formula>$L17="Kirsch stiff clay"</formula>
    </cfRule>
  </conditionalFormatting>
  <conditionalFormatting sqref="AC17">
    <cfRule type="expression" dxfId="1864" priority="40">
      <formula>$L17="Reese stiff clay"</formula>
    </cfRule>
  </conditionalFormatting>
  <conditionalFormatting sqref="AC17">
    <cfRule type="expression" dxfId="1863" priority="39">
      <formula>$L17="PISA clay"</formula>
    </cfRule>
  </conditionalFormatting>
  <conditionalFormatting sqref="X17">
    <cfRule type="expression" dxfId="1862" priority="38">
      <formula>$L17="API sand"</formula>
    </cfRule>
  </conditionalFormatting>
  <conditionalFormatting sqref="X17">
    <cfRule type="expression" dxfId="1861" priority="37">
      <formula>$L17="Kirsch sand"</formula>
    </cfRule>
  </conditionalFormatting>
  <conditionalFormatting sqref="Z16:Z17">
    <cfRule type="expression" dxfId="1860" priority="36">
      <formula>$L16="API sand"</formula>
    </cfRule>
  </conditionalFormatting>
  <conditionalFormatting sqref="Z16:Z17">
    <cfRule type="expression" dxfId="1859" priority="35">
      <formula>$L16="Kirsch sand"</formula>
    </cfRule>
  </conditionalFormatting>
  <conditionalFormatting sqref="AB16:AB17">
    <cfRule type="expression" dxfId="1858" priority="34">
      <formula>$L16="API sand"</formula>
    </cfRule>
  </conditionalFormatting>
  <conditionalFormatting sqref="AB16:AB17">
    <cfRule type="expression" dxfId="1857" priority="33">
      <formula>$L16="Kirsch sand"</formula>
    </cfRule>
  </conditionalFormatting>
  <conditionalFormatting sqref="AJ16:AJ17">
    <cfRule type="expression" dxfId="1856" priority="32">
      <formula>$L16="API sand"</formula>
    </cfRule>
  </conditionalFormatting>
  <conditionalFormatting sqref="AJ16:AJ17">
    <cfRule type="expression" dxfId="1855" priority="31">
      <formula>$L16="Kirsch sand"</formula>
    </cfRule>
  </conditionalFormatting>
  <conditionalFormatting sqref="U15:V15">
    <cfRule type="expression" dxfId="1854" priority="28">
      <formula>$L15="Stiff clay w/o free water"</formula>
    </cfRule>
    <cfRule type="expression" dxfId="1853" priority="30">
      <formula>$L15="API clay"</formula>
    </cfRule>
  </conditionalFormatting>
  <conditionalFormatting sqref="U15:V15">
    <cfRule type="expression" dxfId="1852" priority="29">
      <formula>$L15="Kirsch soft clay"</formula>
    </cfRule>
  </conditionalFormatting>
  <conditionalFormatting sqref="U15:V15">
    <cfRule type="expression" dxfId="1851" priority="27">
      <formula>$L15="Kirsch stiff clay"</formula>
    </cfRule>
  </conditionalFormatting>
  <conditionalFormatting sqref="U15:V15">
    <cfRule type="expression" dxfId="1850" priority="26">
      <formula>$L15="Reese stiff clay"</formula>
    </cfRule>
  </conditionalFormatting>
  <conditionalFormatting sqref="U15:V15">
    <cfRule type="expression" dxfId="1849" priority="25">
      <formula>$L15="PISA clay"</formula>
    </cfRule>
  </conditionalFormatting>
  <conditionalFormatting sqref="U16:V16">
    <cfRule type="expression" dxfId="1848" priority="22">
      <formula>$L16="Stiff clay w/o free water"</formula>
    </cfRule>
    <cfRule type="expression" dxfId="1847" priority="24">
      <formula>$L16="API clay"</formula>
    </cfRule>
  </conditionalFormatting>
  <conditionalFormatting sqref="U16:V16">
    <cfRule type="expression" dxfId="1846" priority="23">
      <formula>$L16="Kirsch soft clay"</formula>
    </cfRule>
  </conditionalFormatting>
  <conditionalFormatting sqref="U16:V16">
    <cfRule type="expression" dxfId="1845" priority="21">
      <formula>$L16="Kirsch stiff clay"</formula>
    </cfRule>
  </conditionalFormatting>
  <conditionalFormatting sqref="U16:V16">
    <cfRule type="expression" dxfId="1844" priority="20">
      <formula>$L16="Reese stiff clay"</formula>
    </cfRule>
  </conditionalFormatting>
  <conditionalFormatting sqref="U16:V16">
    <cfRule type="expression" dxfId="1843" priority="19">
      <formula>$L16="PISA clay"</formula>
    </cfRule>
  </conditionalFormatting>
  <conditionalFormatting sqref="U17:V17">
    <cfRule type="expression" dxfId="1842" priority="16">
      <formula>$L17="Stiff clay w/o free water"</formula>
    </cfRule>
    <cfRule type="expression" dxfId="1841" priority="18">
      <formula>$L17="API clay"</formula>
    </cfRule>
  </conditionalFormatting>
  <conditionalFormatting sqref="U17:V17">
    <cfRule type="expression" dxfId="1840" priority="17">
      <formula>$L17="Kirsch soft clay"</formula>
    </cfRule>
  </conditionalFormatting>
  <conditionalFormatting sqref="U17:V17">
    <cfRule type="expression" dxfId="1839" priority="15">
      <formula>$L17="Kirsch stiff clay"</formula>
    </cfRule>
  </conditionalFormatting>
  <conditionalFormatting sqref="U17:V17">
    <cfRule type="expression" dxfId="1838" priority="14">
      <formula>$L17="Reese stiff clay"</formula>
    </cfRule>
  </conditionalFormatting>
  <conditionalFormatting sqref="U17:V17">
    <cfRule type="expression" dxfId="1837" priority="13">
      <formula>$L17="PISA clay"</formula>
    </cfRule>
  </conditionalFormatting>
  <conditionalFormatting sqref="AO15">
    <cfRule type="expression" dxfId="1836" priority="12">
      <formula>$L15="API sand"</formula>
    </cfRule>
  </conditionalFormatting>
  <conditionalFormatting sqref="AO15">
    <cfRule type="expression" dxfId="1835" priority="11">
      <formula>$L15="Kirsch sand"</formula>
    </cfRule>
  </conditionalFormatting>
  <conditionalFormatting sqref="AO16">
    <cfRule type="expression" dxfId="1834" priority="10">
      <formula>$L16="API sand"</formula>
    </cfRule>
  </conditionalFormatting>
  <conditionalFormatting sqref="AO16">
    <cfRule type="expression" dxfId="1833" priority="9">
      <formula>$L16="Kirsch sand"</formula>
    </cfRule>
  </conditionalFormatting>
  <conditionalFormatting sqref="AO17">
    <cfRule type="expression" dxfId="1832" priority="8">
      <formula>$L17="API sand"</formula>
    </cfRule>
  </conditionalFormatting>
  <conditionalFormatting sqref="AO17">
    <cfRule type="expression" dxfId="1831" priority="7">
      <formula>$L17="Kirsch sand"</formula>
    </cfRule>
  </conditionalFormatting>
  <conditionalFormatting sqref="AC14">
    <cfRule type="expression" dxfId="1830" priority="4">
      <formula>$L14="Stiff clay w/o free water"</formula>
    </cfRule>
    <cfRule type="expression" dxfId="1829" priority="6">
      <formula>$L14="API clay"</formula>
    </cfRule>
  </conditionalFormatting>
  <conditionalFormatting sqref="AC14">
    <cfRule type="expression" dxfId="1828" priority="5">
      <formula>$L14="Kirsch soft clay"</formula>
    </cfRule>
  </conditionalFormatting>
  <conditionalFormatting sqref="AC14">
    <cfRule type="expression" dxfId="1827" priority="3">
      <formula>$L14="Kirsch stiff clay"</formula>
    </cfRule>
  </conditionalFormatting>
  <conditionalFormatting sqref="AC14">
    <cfRule type="expression" dxfId="1826" priority="2">
      <formula>$L14="Reese stiff clay"</formula>
    </cfRule>
  </conditionalFormatting>
  <conditionalFormatting sqref="AC14">
    <cfRule type="expression" dxfId="1825" priority="1">
      <formula>$L14="PISA clay"</formula>
    </cfRule>
  </conditionalFormatting>
  <dataValidations count="3">
    <dataValidation type="list" showInputMessage="1" showErrorMessage="1" sqref="M18:M36" xr:uid="{2EE26841-4898-4A36-8608-EB18C6DFA757}">
      <formula1>"',API sand,API clay"</formula1>
    </dataValidation>
    <dataValidation type="list" showInputMessage="1" showErrorMessage="1" sqref="M6:M17" xr:uid="{CC20D869-2E4B-42E8-B125-C2543E762CBA}">
      <formula1>"Zero soil,API sand,API clay"</formula1>
    </dataValidation>
    <dataValidation type="list" showInputMessage="1" showErrorMessage="1" sqref="L6:L255" xr:uid="{625452F9-7330-428B-9A4B-270027695B62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Zone_2_LE</vt:lpstr>
      <vt:lpstr>Zone_2_CLBE</vt:lpstr>
      <vt:lpstr>Zone_2_BE</vt:lpstr>
      <vt:lpstr>Zone_2_CHBE</vt:lpstr>
      <vt:lpstr>Zone_2_HE</vt:lpstr>
      <vt:lpstr>Zone_4_LE</vt:lpstr>
      <vt:lpstr>Zone_4_CLBE</vt:lpstr>
      <vt:lpstr>Zone_4_BE</vt:lpstr>
      <vt:lpstr>Zone_4_CHBE</vt:lpstr>
      <vt:lpstr>Zone_4_HE</vt:lpstr>
      <vt:lpstr>Zone_7_LE</vt:lpstr>
      <vt:lpstr>Zone_7_CLBE</vt:lpstr>
      <vt:lpstr>Zone_7_BE</vt:lpstr>
      <vt:lpstr>Zone_7_CHBE</vt:lpstr>
      <vt:lpstr>Zone_7_CLBE_10</vt:lpstr>
      <vt:lpstr>Zone_7_BE_10</vt:lpstr>
      <vt:lpstr>Zone_10_CHBE_10</vt:lpstr>
      <vt:lpstr>Zone_7_HE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Pooyan Ghasemi</cp:lastModifiedBy>
  <dcterms:created xsi:type="dcterms:W3CDTF">2013-10-28T09:40:54Z</dcterms:created>
  <dcterms:modified xsi:type="dcterms:W3CDTF">2021-03-12T19:35:36Z</dcterms:modified>
</cp:coreProperties>
</file>